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2\Nett2022\"/>
    </mc:Choice>
  </mc:AlternateContent>
  <xr:revisionPtr revIDLastSave="0" documentId="13_ncr:1_{D52A7001-9CB2-4DFA-B81D-060BAE61BE8E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" i="4" l="1"/>
  <c r="H37" i="4"/>
  <c r="D38" i="4"/>
  <c r="D37" i="4"/>
  <c r="H48" i="4"/>
  <c r="D48" i="4"/>
  <c r="E48" i="4" s="1"/>
  <c r="H28" i="4"/>
  <c r="D28" i="4"/>
  <c r="P2" i="1"/>
  <c r="N17" i="4"/>
  <c r="D26" i="4"/>
  <c r="D27" i="4"/>
  <c r="D24" i="4"/>
  <c r="H27" i="4"/>
  <c r="B21" i="3"/>
  <c r="H47" i="4"/>
  <c r="D47" i="4"/>
  <c r="E47" i="4" s="1"/>
  <c r="L16" i="4" l="1"/>
  <c r="L15" i="4"/>
  <c r="D5" i="4" l="1"/>
  <c r="H46" i="4" l="1"/>
  <c r="D46" i="4"/>
  <c r="E46" i="4" s="1"/>
  <c r="Q7" i="1" l="1"/>
  <c r="H26" i="4"/>
  <c r="H25" i="4"/>
  <c r="H24" i="4"/>
  <c r="D25" i="4"/>
  <c r="L5" i="4"/>
  <c r="L26" i="4" s="1"/>
  <c r="Q15" i="1"/>
  <c r="D23" i="1"/>
  <c r="R23" i="1" s="1"/>
  <c r="Q31" i="1"/>
  <c r="Q42" i="1"/>
  <c r="Q47" i="1"/>
  <c r="D50" i="1"/>
  <c r="R50" i="1" s="1"/>
  <c r="D63" i="1"/>
  <c r="R63" i="1" s="1"/>
  <c r="Q66" i="1"/>
  <c r="Q71" i="1"/>
  <c r="Q74" i="1"/>
  <c r="Q79" i="1"/>
  <c r="Q82" i="1"/>
  <c r="Q87" i="1"/>
  <c r="D90" i="1"/>
  <c r="R90" i="1" s="1"/>
  <c r="D95" i="1"/>
  <c r="R95" i="1" s="1"/>
  <c r="Q98" i="1"/>
  <c r="Q106" i="1"/>
  <c r="D111" i="1"/>
  <c r="R111" i="1" s="1"/>
  <c r="D114" i="1"/>
  <c r="R114" i="1" s="1"/>
  <c r="Q119" i="1"/>
  <c r="D122" i="1"/>
  <c r="R122" i="1" s="1"/>
  <c r="D127" i="1"/>
  <c r="R127" i="1" s="1"/>
  <c r="D130" i="1"/>
  <c r="R130" i="1" s="1"/>
  <c r="Q135" i="1"/>
  <c r="D138" i="1"/>
  <c r="R138" i="1" s="1"/>
  <c r="Q143" i="1"/>
  <c r="Q146" i="1"/>
  <c r="D151" i="1"/>
  <c r="R151" i="1" s="1"/>
  <c r="Q154" i="1"/>
  <c r="Q159" i="1"/>
  <c r="Q162" i="1"/>
  <c r="Q167" i="1"/>
  <c r="D170" i="1"/>
  <c r="R170" i="1" s="1"/>
  <c r="D175" i="1"/>
  <c r="R175" i="1" s="1"/>
  <c r="D178" i="1"/>
  <c r="R178" i="1" s="1"/>
  <c r="D183" i="1"/>
  <c r="R183" i="1" s="1"/>
  <c r="D186" i="1"/>
  <c r="R186" i="1" s="1"/>
  <c r="Q191" i="1"/>
  <c r="D194" i="1"/>
  <c r="R194" i="1" s="1"/>
  <c r="D199" i="1"/>
  <c r="R199" i="1" s="1"/>
  <c r="Q202" i="1"/>
  <c r="D207" i="1"/>
  <c r="R207" i="1" s="1"/>
  <c r="D210" i="1"/>
  <c r="R210" i="1" s="1"/>
  <c r="D215" i="1"/>
  <c r="R215" i="1" s="1"/>
  <c r="D218" i="1"/>
  <c r="R218" i="1" s="1"/>
  <c r="D223" i="1"/>
  <c r="R223" i="1" s="1"/>
  <c r="D226" i="1"/>
  <c r="R226" i="1" s="1"/>
  <c r="Q231" i="1"/>
  <c r="D234" i="1"/>
  <c r="R234" i="1" s="1"/>
  <c r="Q239" i="1"/>
  <c r="Q242" i="1"/>
  <c r="Q247" i="1"/>
  <c r="Q250" i="1"/>
  <c r="Q255" i="1"/>
  <c r="Q258" i="1"/>
  <c r="Q263" i="1"/>
  <c r="D266" i="1"/>
  <c r="R266" i="1" s="1"/>
  <c r="D271" i="1"/>
  <c r="R271" i="1" s="1"/>
  <c r="D274" i="1"/>
  <c r="R274" i="1" s="1"/>
  <c r="Q279" i="1"/>
  <c r="D282" i="1"/>
  <c r="R282" i="1" s="1"/>
  <c r="Q290" i="1"/>
  <c r="D295" i="1"/>
  <c r="R295" i="1" s="1"/>
  <c r="Q297" i="1"/>
  <c r="D298" i="1"/>
  <c r="R298" i="1" s="1"/>
  <c r="Q303" i="1"/>
  <c r="D306" i="1"/>
  <c r="R306" i="1" s="1"/>
  <c r="Q314" i="1"/>
  <c r="D319" i="1"/>
  <c r="R319" i="1" s="1"/>
  <c r="Q322" i="1"/>
  <c r="Q327" i="1"/>
  <c r="D330" i="1"/>
  <c r="R330" i="1" s="1"/>
  <c r="Q331" i="1"/>
  <c r="Q332" i="1"/>
  <c r="D334" i="1"/>
  <c r="R334" i="1" s="1"/>
  <c r="D335" i="1"/>
  <c r="R335" i="1" s="1"/>
  <c r="Q338" i="1"/>
  <c r="Q340" i="1"/>
  <c r="D343" i="1"/>
  <c r="R343" i="1" s="1"/>
  <c r="D346" i="1"/>
  <c r="R346" i="1" s="1"/>
  <c r="D347" i="1"/>
  <c r="R347" i="1" s="1"/>
  <c r="D348" i="1"/>
  <c r="R348" i="1" s="1"/>
  <c r="D351" i="1"/>
  <c r="R351" i="1" s="1"/>
  <c r="Q354" i="1"/>
  <c r="D356" i="1"/>
  <c r="R356" i="1" s="1"/>
  <c r="D358" i="1"/>
  <c r="R358" i="1" s="1"/>
  <c r="Q359" i="1"/>
  <c r="D360" i="1"/>
  <c r="R360" i="1" s="1"/>
  <c r="D361" i="1"/>
  <c r="R361" i="1" s="1"/>
  <c r="D362" i="1"/>
  <c r="R362" i="1" s="1"/>
  <c r="T364" i="1"/>
  <c r="Q292" i="1"/>
  <c r="Q316" i="1"/>
  <c r="Q318" i="1"/>
  <c r="Q320" i="1"/>
  <c r="Q334" i="1"/>
  <c r="Q336" i="1"/>
  <c r="Q342" i="1"/>
  <c r="Q344" i="1"/>
  <c r="Q348" i="1"/>
  <c r="Q350" i="1"/>
  <c r="Q356" i="1"/>
  <c r="Q358" i="1"/>
  <c r="D8" i="3"/>
  <c r="D11" i="3"/>
  <c r="O11" i="3" s="1"/>
  <c r="N12" i="3"/>
  <c r="D15" i="3"/>
  <c r="N17" i="3"/>
  <c r="N14" i="3"/>
  <c r="F2" i="3"/>
  <c r="P364" i="1"/>
  <c r="C24" i="4"/>
  <c r="H45" i="4"/>
  <c r="I45" i="4" s="1"/>
  <c r="G45" i="4"/>
  <c r="F45" i="4"/>
  <c r="D45" i="4"/>
  <c r="E45" i="4" s="1"/>
  <c r="C45" i="4"/>
  <c r="B45" i="4"/>
  <c r="D44" i="4"/>
  <c r="E44" i="4" s="1"/>
  <c r="C44" i="4"/>
  <c r="B44" i="4"/>
  <c r="N9" i="3"/>
  <c r="D9" i="3"/>
  <c r="T2" i="1"/>
  <c r="N15" i="4"/>
  <c r="I16" i="4"/>
  <c r="I15" i="4"/>
  <c r="E16" i="4"/>
  <c r="E15" i="4"/>
  <c r="D36" i="4"/>
  <c r="H16" i="4"/>
  <c r="D16" i="4"/>
  <c r="E17" i="4"/>
  <c r="I17" i="4"/>
  <c r="L17" i="4"/>
  <c r="D23" i="4"/>
  <c r="D43" i="4"/>
  <c r="D10" i="1"/>
  <c r="R10" i="1" s="1"/>
  <c r="S364" i="1"/>
  <c r="Q329" i="1"/>
  <c r="H55" i="4"/>
  <c r="D55" i="4"/>
  <c r="L55" i="4"/>
  <c r="H54" i="4"/>
  <c r="D54" i="4"/>
  <c r="L2" i="1"/>
  <c r="E14" i="4"/>
  <c r="L54" i="4"/>
  <c r="Q22" i="1"/>
  <c r="D30" i="1"/>
  <c r="R30" i="1" s="1"/>
  <c r="D39" i="1"/>
  <c r="R39" i="1" s="1"/>
  <c r="D46" i="1"/>
  <c r="R46" i="1" s="1"/>
  <c r="D54" i="1"/>
  <c r="R54" i="1" s="1"/>
  <c r="D71" i="1"/>
  <c r="R71" i="1" s="1"/>
  <c r="D78" i="1"/>
  <c r="R78" i="1" s="1"/>
  <c r="D86" i="1"/>
  <c r="R86" i="1" s="1"/>
  <c r="D94" i="1"/>
  <c r="Q102" i="1"/>
  <c r="D103" i="1"/>
  <c r="R103" i="1" s="1"/>
  <c r="D110" i="1"/>
  <c r="R110" i="1" s="1"/>
  <c r="D118" i="1"/>
  <c r="R118" i="1" s="1"/>
  <c r="D126" i="1"/>
  <c r="R126" i="1" s="1"/>
  <c r="Q134" i="1"/>
  <c r="D142" i="1"/>
  <c r="R142" i="1" s="1"/>
  <c r="D150" i="1"/>
  <c r="R150" i="1" s="1"/>
  <c r="D158" i="1"/>
  <c r="R158" i="1" s="1"/>
  <c r="Q166" i="1"/>
  <c r="D174" i="1"/>
  <c r="R174" i="1" s="1"/>
  <c r="D182" i="1"/>
  <c r="R182" i="1" s="1"/>
  <c r="D190" i="1"/>
  <c r="R190" i="1" s="1"/>
  <c r="D191" i="1"/>
  <c r="R191" i="1" s="1"/>
  <c r="Q198" i="1"/>
  <c r="Q206" i="1"/>
  <c r="D214" i="1"/>
  <c r="R214" i="1" s="1"/>
  <c r="D222" i="1"/>
  <c r="R222" i="1" s="1"/>
  <c r="D230" i="1"/>
  <c r="R230" i="1" s="1"/>
  <c r="Q246" i="1"/>
  <c r="Q254" i="1"/>
  <c r="D255" i="1"/>
  <c r="R255" i="1" s="1"/>
  <c r="D262" i="1"/>
  <c r="R262" i="1" s="1"/>
  <c r="Q270" i="1"/>
  <c r="Q286" i="1"/>
  <c r="D302" i="1"/>
  <c r="R302" i="1" s="1"/>
  <c r="D310" i="1"/>
  <c r="R310" i="1" s="1"/>
  <c r="D311" i="1"/>
  <c r="R311" i="1" s="1"/>
  <c r="D321" i="1"/>
  <c r="R321" i="1" s="1"/>
  <c r="D326" i="1"/>
  <c r="D329" i="1"/>
  <c r="R329" i="1" s="1"/>
  <c r="Q337" i="1"/>
  <c r="D342" i="1"/>
  <c r="R342" i="1" s="1"/>
  <c r="Q345" i="1"/>
  <c r="Q357" i="1"/>
  <c r="D359" i="1"/>
  <c r="R359" i="1" s="1"/>
  <c r="H53" i="4"/>
  <c r="D53" i="4"/>
  <c r="L53" i="4"/>
  <c r="H52" i="4"/>
  <c r="L52" i="4"/>
  <c r="D52" i="4"/>
  <c r="H51" i="4"/>
  <c r="D51" i="4"/>
  <c r="H50" i="4"/>
  <c r="D50" i="4"/>
  <c r="D17" i="1"/>
  <c r="R17" i="1" s="1"/>
  <c r="D25" i="1"/>
  <c r="R25" i="1" s="1"/>
  <c r="D69" i="1"/>
  <c r="R69" i="1" s="1"/>
  <c r="D73" i="1"/>
  <c r="R73" i="1" s="1"/>
  <c r="D133" i="1"/>
  <c r="R133" i="1" s="1"/>
  <c r="Q149" i="1"/>
  <c r="D153" i="1"/>
  <c r="R153" i="1" s="1"/>
  <c r="Q165" i="1"/>
  <c r="D165" i="1"/>
  <c r="R165" i="1" s="1"/>
  <c r="D169" i="1"/>
  <c r="R169" i="1" s="1"/>
  <c r="Q181" i="1"/>
  <c r="D181" i="1"/>
  <c r="R181" i="1" s="1"/>
  <c r="Q185" i="1"/>
  <c r="D185" i="1"/>
  <c r="R185" i="1" s="1"/>
  <c r="D189" i="1"/>
  <c r="R189" i="1" s="1"/>
  <c r="Q197" i="1"/>
  <c r="D197" i="1"/>
  <c r="R197" i="1" s="1"/>
  <c r="Q201" i="1"/>
  <c r="Q213" i="1"/>
  <c r="Q217" i="1"/>
  <c r="D221" i="1"/>
  <c r="R221" i="1" s="1"/>
  <c r="Q225" i="1"/>
  <c r="Q233" i="1"/>
  <c r="D233" i="1"/>
  <c r="Q241" i="1"/>
  <c r="Q249" i="1"/>
  <c r="Q257" i="1"/>
  <c r="Q265" i="1"/>
  <c r="Q273" i="1"/>
  <c r="Q277" i="1"/>
  <c r="D277" i="1"/>
  <c r="R277" i="1" s="1"/>
  <c r="D281" i="1"/>
  <c r="R281" i="1" s="1"/>
  <c r="Q285" i="1"/>
  <c r="D289" i="1"/>
  <c r="R289" i="1" s="1"/>
  <c r="Q293" i="1"/>
  <c r="Q301" i="1"/>
  <c r="Q309" i="1"/>
  <c r="Q317" i="1"/>
  <c r="D317" i="1"/>
  <c r="R317" i="1" s="1"/>
  <c r="Q325" i="1"/>
  <c r="Q333" i="1"/>
  <c r="D336" i="1"/>
  <c r="R336" i="1" s="1"/>
  <c r="Q341" i="1"/>
  <c r="D341" i="1"/>
  <c r="R341" i="1" s="1"/>
  <c r="Q349" i="1"/>
  <c r="D11" i="1"/>
  <c r="R11" i="1" s="1"/>
  <c r="Q19" i="1"/>
  <c r="Q23" i="1"/>
  <c r="D27" i="1"/>
  <c r="R27" i="1" s="1"/>
  <c r="D35" i="1"/>
  <c r="R35" i="1" s="1"/>
  <c r="D43" i="1"/>
  <c r="R43" i="1" s="1"/>
  <c r="D51" i="1"/>
  <c r="R51" i="1" s="1"/>
  <c r="D59" i="1"/>
  <c r="R59" i="1" s="1"/>
  <c r="D67" i="1"/>
  <c r="R67" i="1" s="1"/>
  <c r="D75" i="1"/>
  <c r="R75" i="1" s="1"/>
  <c r="D83" i="1"/>
  <c r="R83" i="1" s="1"/>
  <c r="D91" i="1"/>
  <c r="R91" i="1" s="1"/>
  <c r="D99" i="1"/>
  <c r="R99" i="1" s="1"/>
  <c r="D107" i="1"/>
  <c r="R107" i="1" s="1"/>
  <c r="D115" i="1"/>
  <c r="R115" i="1" s="1"/>
  <c r="D123" i="1"/>
  <c r="R123" i="1" s="1"/>
  <c r="D131" i="1"/>
  <c r="R131" i="1" s="1"/>
  <c r="D139" i="1"/>
  <c r="R139" i="1" s="1"/>
  <c r="D147" i="1"/>
  <c r="R147" i="1" s="1"/>
  <c r="D155" i="1"/>
  <c r="R155" i="1" s="1"/>
  <c r="D163" i="1"/>
  <c r="R163" i="1" s="1"/>
  <c r="D167" i="1"/>
  <c r="R167" i="1" s="1"/>
  <c r="D171" i="1"/>
  <c r="R171" i="1" s="1"/>
  <c r="D179" i="1"/>
  <c r="R179" i="1" s="1"/>
  <c r="D187" i="1"/>
  <c r="R187" i="1" s="1"/>
  <c r="D195" i="1"/>
  <c r="R195" i="1" s="1"/>
  <c r="D203" i="1"/>
  <c r="R203" i="1" s="1"/>
  <c r="D211" i="1"/>
  <c r="R211" i="1" s="1"/>
  <c r="Q226" i="1"/>
  <c r="D227" i="1"/>
  <c r="R227" i="1" s="1"/>
  <c r="D275" i="1"/>
  <c r="R275" i="1" s="1"/>
  <c r="D291" i="1"/>
  <c r="R291" i="1" s="1"/>
  <c r="Q306" i="1"/>
  <c r="D316" i="1"/>
  <c r="R316" i="1" s="1"/>
  <c r="D324" i="1"/>
  <c r="R324" i="1" s="1"/>
  <c r="D332" i="1"/>
  <c r="R332" i="1" s="1"/>
  <c r="D339" i="1"/>
  <c r="R339" i="1" s="1"/>
  <c r="D340" i="1"/>
  <c r="R340" i="1" s="1"/>
  <c r="D352" i="1"/>
  <c r="R352" i="1" s="1"/>
  <c r="H56" i="4"/>
  <c r="D8" i="1"/>
  <c r="R8" i="1" s="1"/>
  <c r="D9" i="1"/>
  <c r="R9" i="1" s="1"/>
  <c r="D12" i="1"/>
  <c r="R12" i="1" s="1"/>
  <c r="D13" i="1"/>
  <c r="R13" i="1" s="1"/>
  <c r="D14" i="1"/>
  <c r="R14" i="1" s="1"/>
  <c r="D16" i="1"/>
  <c r="R16" i="1" s="1"/>
  <c r="D18" i="1"/>
  <c r="R18" i="1" s="1"/>
  <c r="D19" i="1"/>
  <c r="R19" i="1" s="1"/>
  <c r="D20" i="1"/>
  <c r="R20" i="1" s="1"/>
  <c r="D21" i="1"/>
  <c r="R21" i="1" s="1"/>
  <c r="D22" i="1"/>
  <c r="R22" i="1" s="1"/>
  <c r="D24" i="1"/>
  <c r="R24" i="1" s="1"/>
  <c r="D26" i="1"/>
  <c r="R26" i="1" s="1"/>
  <c r="D28" i="1"/>
  <c r="R28" i="1" s="1"/>
  <c r="D29" i="1"/>
  <c r="R29" i="1" s="1"/>
  <c r="D32" i="1"/>
  <c r="R32" i="1" s="1"/>
  <c r="D33" i="1"/>
  <c r="R33" i="1" s="1"/>
  <c r="D34" i="1"/>
  <c r="R34" i="1" s="1"/>
  <c r="D36" i="1"/>
  <c r="R36" i="1" s="1"/>
  <c r="D37" i="1"/>
  <c r="R37" i="1" s="1"/>
  <c r="D40" i="1"/>
  <c r="R40" i="1" s="1"/>
  <c r="D41" i="1"/>
  <c r="R41" i="1" s="1"/>
  <c r="D42" i="1"/>
  <c r="R42" i="1" s="1"/>
  <c r="D44" i="1"/>
  <c r="R44" i="1" s="1"/>
  <c r="D45" i="1"/>
  <c r="R45" i="1" s="1"/>
  <c r="D48" i="1"/>
  <c r="R48" i="1" s="1"/>
  <c r="D49" i="1"/>
  <c r="R49" i="1" s="1"/>
  <c r="D52" i="1"/>
  <c r="R52" i="1" s="1"/>
  <c r="D53" i="1"/>
  <c r="R53" i="1" s="1"/>
  <c r="D56" i="1"/>
  <c r="R56" i="1" s="1"/>
  <c r="D57" i="1"/>
  <c r="R57" i="1" s="1"/>
  <c r="D58" i="1"/>
  <c r="R58" i="1" s="1"/>
  <c r="D60" i="1"/>
  <c r="R60" i="1" s="1"/>
  <c r="D61" i="1"/>
  <c r="R61" i="1" s="1"/>
  <c r="D62" i="1"/>
  <c r="R62" i="1" s="1"/>
  <c r="D64" i="1"/>
  <c r="R64" i="1" s="1"/>
  <c r="D65" i="1"/>
  <c r="R65" i="1" s="1"/>
  <c r="D66" i="1"/>
  <c r="R66" i="1" s="1"/>
  <c r="D68" i="1"/>
  <c r="R68" i="1" s="1"/>
  <c r="D72" i="1"/>
  <c r="R72" i="1" s="1"/>
  <c r="D76" i="1"/>
  <c r="R76" i="1" s="1"/>
  <c r="D77" i="1"/>
  <c r="R77" i="1" s="1"/>
  <c r="D80" i="1"/>
  <c r="R80" i="1" s="1"/>
  <c r="D81" i="1"/>
  <c r="R81" i="1" s="1"/>
  <c r="D84" i="1"/>
  <c r="R84" i="1" s="1"/>
  <c r="D85" i="1"/>
  <c r="R85" i="1" s="1"/>
  <c r="D88" i="1"/>
  <c r="R88" i="1" s="1"/>
  <c r="D89" i="1"/>
  <c r="R89" i="1" s="1"/>
  <c r="D92" i="1"/>
  <c r="R92" i="1" s="1"/>
  <c r="D93" i="1"/>
  <c r="R93" i="1" s="1"/>
  <c r="D96" i="1"/>
  <c r="R96" i="1" s="1"/>
  <c r="D97" i="1"/>
  <c r="R97" i="1" s="1"/>
  <c r="D100" i="1"/>
  <c r="R100" i="1" s="1"/>
  <c r="D101" i="1"/>
  <c r="R101" i="1" s="1"/>
  <c r="D104" i="1"/>
  <c r="R104" i="1" s="1"/>
  <c r="D105" i="1"/>
  <c r="R105" i="1" s="1"/>
  <c r="D106" i="1"/>
  <c r="R106" i="1" s="1"/>
  <c r="D108" i="1"/>
  <c r="R108" i="1" s="1"/>
  <c r="D109" i="1"/>
  <c r="R109" i="1" s="1"/>
  <c r="D112" i="1"/>
  <c r="R112" i="1" s="1"/>
  <c r="D113" i="1"/>
  <c r="R113" i="1" s="1"/>
  <c r="D116" i="1"/>
  <c r="R116" i="1" s="1"/>
  <c r="D117" i="1"/>
  <c r="R117" i="1" s="1"/>
  <c r="D120" i="1"/>
  <c r="R120" i="1" s="1"/>
  <c r="D121" i="1"/>
  <c r="R121" i="1" s="1"/>
  <c r="D124" i="1"/>
  <c r="R124" i="1" s="1"/>
  <c r="D125" i="1"/>
  <c r="R125" i="1" s="1"/>
  <c r="D128" i="1"/>
  <c r="R128" i="1" s="1"/>
  <c r="D129" i="1"/>
  <c r="R129" i="1" s="1"/>
  <c r="D132" i="1"/>
  <c r="R132" i="1" s="1"/>
  <c r="D136" i="1"/>
  <c r="R136" i="1" s="1"/>
  <c r="D137" i="1"/>
  <c r="R137" i="1" s="1"/>
  <c r="D140" i="1"/>
  <c r="R140" i="1" s="1"/>
  <c r="D141" i="1"/>
  <c r="R141" i="1" s="1"/>
  <c r="D144" i="1"/>
  <c r="R144" i="1" s="1"/>
  <c r="D145" i="1"/>
  <c r="R145" i="1" s="1"/>
  <c r="D146" i="1"/>
  <c r="R146" i="1" s="1"/>
  <c r="D148" i="1"/>
  <c r="R148" i="1" s="1"/>
  <c r="D149" i="1"/>
  <c r="R149" i="1" s="1"/>
  <c r="D152" i="1"/>
  <c r="R152" i="1" s="1"/>
  <c r="D154" i="1"/>
  <c r="R154" i="1" s="1"/>
  <c r="D156" i="1"/>
  <c r="R156" i="1" s="1"/>
  <c r="D157" i="1"/>
  <c r="R157" i="1" s="1"/>
  <c r="D160" i="1"/>
  <c r="R160" i="1" s="1"/>
  <c r="D161" i="1"/>
  <c r="R161" i="1" s="1"/>
  <c r="D164" i="1"/>
  <c r="R164" i="1" s="1"/>
  <c r="D166" i="1"/>
  <c r="D168" i="1"/>
  <c r="R168" i="1" s="1"/>
  <c r="D172" i="1"/>
  <c r="R172" i="1" s="1"/>
  <c r="D173" i="1"/>
  <c r="R173" i="1" s="1"/>
  <c r="D176" i="1"/>
  <c r="R176" i="1" s="1"/>
  <c r="D177" i="1"/>
  <c r="R177" i="1" s="1"/>
  <c r="D180" i="1"/>
  <c r="R180" i="1" s="1"/>
  <c r="D184" i="1"/>
  <c r="R184" i="1" s="1"/>
  <c r="D188" i="1"/>
  <c r="R188" i="1" s="1"/>
  <c r="D192" i="1"/>
  <c r="R192" i="1" s="1"/>
  <c r="D193" i="1"/>
  <c r="R193" i="1" s="1"/>
  <c r="D196" i="1"/>
  <c r="R196" i="1" s="1"/>
  <c r="D200" i="1"/>
  <c r="R200" i="1" s="1"/>
  <c r="D201" i="1"/>
  <c r="R201" i="1" s="1"/>
  <c r="D204" i="1"/>
  <c r="R204" i="1" s="1"/>
  <c r="D205" i="1"/>
  <c r="R205" i="1" s="1"/>
  <c r="D208" i="1"/>
  <c r="R208" i="1" s="1"/>
  <c r="D209" i="1"/>
  <c r="R209" i="1" s="1"/>
  <c r="D212" i="1"/>
  <c r="R212" i="1" s="1"/>
  <c r="D213" i="1"/>
  <c r="R213" i="1" s="1"/>
  <c r="D216" i="1"/>
  <c r="R216" i="1" s="1"/>
  <c r="D217" i="1"/>
  <c r="R217" i="1" s="1"/>
  <c r="D220" i="1"/>
  <c r="R220" i="1" s="1"/>
  <c r="D224" i="1"/>
  <c r="R224" i="1" s="1"/>
  <c r="D225" i="1"/>
  <c r="R225" i="1" s="1"/>
  <c r="D228" i="1"/>
  <c r="R228" i="1" s="1"/>
  <c r="D229" i="1"/>
  <c r="R229" i="1" s="1"/>
  <c r="D232" i="1"/>
  <c r="R232" i="1" s="1"/>
  <c r="D236" i="1"/>
  <c r="R236" i="1" s="1"/>
  <c r="D237" i="1"/>
  <c r="R237" i="1" s="1"/>
  <c r="D240" i="1"/>
  <c r="R240" i="1" s="1"/>
  <c r="D241" i="1"/>
  <c r="R241" i="1" s="1"/>
  <c r="D242" i="1"/>
  <c r="R242" i="1" s="1"/>
  <c r="D244" i="1"/>
  <c r="R244" i="1" s="1"/>
  <c r="D245" i="1"/>
  <c r="R245" i="1" s="1"/>
  <c r="D248" i="1"/>
  <c r="R248" i="1" s="1"/>
  <c r="D249" i="1"/>
  <c r="R249" i="1" s="1"/>
  <c r="D252" i="1"/>
  <c r="R252" i="1" s="1"/>
  <c r="D253" i="1"/>
  <c r="R253" i="1" s="1"/>
  <c r="D256" i="1"/>
  <c r="R256" i="1" s="1"/>
  <c r="D257" i="1"/>
  <c r="R257" i="1" s="1"/>
  <c r="D260" i="1"/>
  <c r="R260" i="1" s="1"/>
  <c r="D261" i="1"/>
  <c r="R261" i="1" s="1"/>
  <c r="D264" i="1"/>
  <c r="R264" i="1" s="1"/>
  <c r="D265" i="1"/>
  <c r="R265" i="1" s="1"/>
  <c r="D268" i="1"/>
  <c r="R268" i="1" s="1"/>
  <c r="D269" i="1"/>
  <c r="R269" i="1" s="1"/>
  <c r="D272" i="1"/>
  <c r="R272" i="1" s="1"/>
  <c r="D273" i="1"/>
  <c r="R273" i="1" s="1"/>
  <c r="D276" i="1"/>
  <c r="R276" i="1" s="1"/>
  <c r="D280" i="1"/>
  <c r="R280" i="1" s="1"/>
  <c r="D284" i="1"/>
  <c r="R284" i="1" s="1"/>
  <c r="D285" i="1"/>
  <c r="R285" i="1" s="1"/>
  <c r="D288" i="1"/>
  <c r="R288" i="1" s="1"/>
  <c r="D292" i="1"/>
  <c r="R292" i="1" s="1"/>
  <c r="D293" i="1"/>
  <c r="R293" i="1" s="1"/>
  <c r="D296" i="1"/>
  <c r="R296" i="1" s="1"/>
  <c r="D297" i="1"/>
  <c r="R297" i="1" s="1"/>
  <c r="D300" i="1"/>
  <c r="R300" i="1" s="1"/>
  <c r="D301" i="1"/>
  <c r="R301" i="1" s="1"/>
  <c r="D304" i="1"/>
  <c r="R304" i="1" s="1"/>
  <c r="D305" i="1"/>
  <c r="R305" i="1" s="1"/>
  <c r="D308" i="1"/>
  <c r="R308" i="1" s="1"/>
  <c r="D309" i="1"/>
  <c r="R309" i="1" s="1"/>
  <c r="D312" i="1"/>
  <c r="R312" i="1" s="1"/>
  <c r="D313" i="1"/>
  <c r="R313" i="1" s="1"/>
  <c r="D320" i="1"/>
  <c r="R320" i="1" s="1"/>
  <c r="D325" i="1"/>
  <c r="R325" i="1" s="1"/>
  <c r="D333" i="1"/>
  <c r="R333" i="1" s="1"/>
  <c r="D337" i="1"/>
  <c r="R337" i="1" s="1"/>
  <c r="D344" i="1"/>
  <c r="R344" i="1" s="1"/>
  <c r="D349" i="1"/>
  <c r="R349" i="1" s="1"/>
  <c r="D353" i="1"/>
  <c r="R353" i="1" s="1"/>
  <c r="D357" i="1"/>
  <c r="R357" i="1" s="1"/>
  <c r="D56" i="4"/>
  <c r="G47" i="4"/>
  <c r="I47" i="4" s="1"/>
  <c r="C47" i="4"/>
  <c r="L6" i="4"/>
  <c r="K6" i="4"/>
  <c r="G46" i="4"/>
  <c r="I46" i="4" s="1"/>
  <c r="C46" i="4"/>
  <c r="K5" i="4"/>
  <c r="A39" i="4"/>
  <c r="A38" i="4"/>
  <c r="A36" i="4"/>
  <c r="G2" i="4"/>
  <c r="K2" i="4"/>
  <c r="K23" i="4"/>
  <c r="K43" i="4"/>
  <c r="F2" i="4"/>
  <c r="H2" i="4"/>
  <c r="H23" i="4"/>
  <c r="H43" i="4"/>
  <c r="L4" i="4"/>
  <c r="H36" i="4"/>
  <c r="I14" i="4"/>
  <c r="G55" i="4"/>
  <c r="F55" i="4"/>
  <c r="C55" i="4"/>
  <c r="B55" i="4"/>
  <c r="J55" i="4"/>
  <c r="A55" i="4"/>
  <c r="G54" i="4"/>
  <c r="F54" i="4"/>
  <c r="B54" i="4"/>
  <c r="C54" i="4"/>
  <c r="A54" i="4"/>
  <c r="G53" i="4"/>
  <c r="F53" i="4"/>
  <c r="C53" i="4"/>
  <c r="B53" i="4"/>
  <c r="A53" i="4"/>
  <c r="G52" i="4"/>
  <c r="F52" i="4"/>
  <c r="C52" i="4"/>
  <c r="B52" i="4"/>
  <c r="A52" i="4"/>
  <c r="G51" i="4"/>
  <c r="F51" i="4"/>
  <c r="B51" i="4"/>
  <c r="C51" i="4"/>
  <c r="A51" i="4"/>
  <c r="G50" i="4"/>
  <c r="F50" i="4"/>
  <c r="C50" i="4"/>
  <c r="K50" i="4"/>
  <c r="B50" i="4"/>
  <c r="A50" i="4"/>
  <c r="G49" i="4"/>
  <c r="F49" i="4"/>
  <c r="J49" i="4"/>
  <c r="C49" i="4"/>
  <c r="B49" i="4"/>
  <c r="A49" i="4"/>
  <c r="G48" i="4"/>
  <c r="I48" i="4" s="1"/>
  <c r="F48" i="4"/>
  <c r="C48" i="4"/>
  <c r="B48" i="4"/>
  <c r="A48" i="4"/>
  <c r="F47" i="4"/>
  <c r="J47" i="4"/>
  <c r="B47" i="4"/>
  <c r="A47" i="4"/>
  <c r="F46" i="4"/>
  <c r="B46" i="4"/>
  <c r="J46" i="4"/>
  <c r="A46" i="4"/>
  <c r="A45" i="4"/>
  <c r="H44" i="4"/>
  <c r="G44" i="4"/>
  <c r="F44" i="4"/>
  <c r="K44" i="4"/>
  <c r="A44" i="4"/>
  <c r="I43" i="4"/>
  <c r="M43" i="4"/>
  <c r="G35" i="4"/>
  <c r="C35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3" i="4"/>
  <c r="C43" i="4"/>
  <c r="B23" i="4"/>
  <c r="B43" i="4"/>
  <c r="L18" i="4"/>
  <c r="I18" i="4"/>
  <c r="E18" i="4"/>
  <c r="L14" i="4"/>
  <c r="K14" i="4"/>
  <c r="J14" i="4"/>
  <c r="L13" i="4"/>
  <c r="K13" i="4"/>
  <c r="J13" i="4"/>
  <c r="L12" i="4"/>
  <c r="K12" i="4"/>
  <c r="K33" i="4"/>
  <c r="J12" i="4"/>
  <c r="L11" i="4"/>
  <c r="K11" i="4"/>
  <c r="J11" i="4"/>
  <c r="L10" i="4"/>
  <c r="K10" i="4"/>
  <c r="K31" i="4"/>
  <c r="J10" i="4"/>
  <c r="L9" i="4"/>
  <c r="K9" i="4"/>
  <c r="J9" i="4"/>
  <c r="K30" i="4"/>
  <c r="L8" i="4"/>
  <c r="K8" i="4"/>
  <c r="J8" i="4"/>
  <c r="L7" i="4"/>
  <c r="L28" i="4" s="1"/>
  <c r="K7" i="4"/>
  <c r="J7" i="4"/>
  <c r="J6" i="4"/>
  <c r="J5" i="4"/>
  <c r="K4" i="4"/>
  <c r="K25" i="4" s="1"/>
  <c r="J4" i="4"/>
  <c r="L3" i="4"/>
  <c r="L24" i="4" s="1"/>
  <c r="K3" i="4"/>
  <c r="J3" i="4"/>
  <c r="J2" i="4"/>
  <c r="J23" i="4"/>
  <c r="J43" i="4"/>
  <c r="F23" i="4"/>
  <c r="F43" i="4"/>
  <c r="J44" i="4"/>
  <c r="M2" i="1"/>
  <c r="L19" i="3"/>
  <c r="N16" i="3"/>
  <c r="D16" i="3"/>
  <c r="O16" i="3" s="1"/>
  <c r="D14" i="3"/>
  <c r="D12" i="3"/>
  <c r="O12" i="3" s="1"/>
  <c r="D10" i="3"/>
  <c r="D7" i="3"/>
  <c r="Q2" i="3"/>
  <c r="N2" i="3"/>
  <c r="H2" i="3"/>
  <c r="Q353" i="1"/>
  <c r="Q324" i="1"/>
  <c r="Q313" i="1"/>
  <c r="Q312" i="1"/>
  <c r="Q308" i="1"/>
  <c r="Q305" i="1"/>
  <c r="Q304" i="1"/>
  <c r="Q300" i="1"/>
  <c r="Q296" i="1"/>
  <c r="Q289" i="1"/>
  <c r="Q288" i="1"/>
  <c r="Q284" i="1"/>
  <c r="Q281" i="1"/>
  <c r="Q280" i="1"/>
  <c r="Q276" i="1"/>
  <c r="Q275" i="1"/>
  <c r="Q272" i="1"/>
  <c r="Q269" i="1"/>
  <c r="Q268" i="1"/>
  <c r="Q264" i="1"/>
  <c r="Q261" i="1"/>
  <c r="Q260" i="1"/>
  <c r="Q256" i="1"/>
  <c r="Q253" i="1"/>
  <c r="Q252" i="1"/>
  <c r="Q248" i="1"/>
  <c r="Q245" i="1"/>
  <c r="Q244" i="1"/>
  <c r="Q240" i="1"/>
  <c r="Q237" i="1"/>
  <c r="Q236" i="1"/>
  <c r="Q232" i="1"/>
  <c r="Q229" i="1"/>
  <c r="Q228" i="1"/>
  <c r="Q224" i="1"/>
  <c r="Q221" i="1"/>
  <c r="Q220" i="1"/>
  <c r="Q216" i="1"/>
  <c r="Q214" i="1"/>
  <c r="Q212" i="1"/>
  <c r="Q210" i="1"/>
  <c r="Q209" i="1"/>
  <c r="Q208" i="1"/>
  <c r="Q205" i="1"/>
  <c r="Q204" i="1"/>
  <c r="Q200" i="1"/>
  <c r="Q196" i="1"/>
  <c r="Q194" i="1"/>
  <c r="Q193" i="1"/>
  <c r="Q192" i="1"/>
  <c r="Q189" i="1"/>
  <c r="Q188" i="1"/>
  <c r="Q184" i="1"/>
  <c r="Q180" i="1"/>
  <c r="Q178" i="1"/>
  <c r="Q177" i="1"/>
  <c r="Q176" i="1"/>
  <c r="Q174" i="1"/>
  <c r="Q173" i="1"/>
  <c r="Q172" i="1"/>
  <c r="Q169" i="1"/>
  <c r="Q168" i="1"/>
  <c r="Q164" i="1"/>
  <c r="Q161" i="1"/>
  <c r="Q160" i="1"/>
  <c r="Q157" i="1"/>
  <c r="Q156" i="1"/>
  <c r="Q153" i="1"/>
  <c r="Q152" i="1"/>
  <c r="Q148" i="1"/>
  <c r="Q145" i="1"/>
  <c r="Q144" i="1"/>
  <c r="Q141" i="1"/>
  <c r="Q140" i="1"/>
  <c r="Q137" i="1"/>
  <c r="Q136" i="1"/>
  <c r="Q133" i="1"/>
  <c r="Q132" i="1"/>
  <c r="Q129" i="1"/>
  <c r="Q128" i="1"/>
  <c r="Q125" i="1"/>
  <c r="Q124" i="1"/>
  <c r="Q121" i="1"/>
  <c r="Q120" i="1"/>
  <c r="Q118" i="1"/>
  <c r="Q117" i="1"/>
  <c r="Q116" i="1"/>
  <c r="Q113" i="1"/>
  <c r="Q112" i="1"/>
  <c r="Q109" i="1"/>
  <c r="Q108" i="1"/>
  <c r="Q105" i="1"/>
  <c r="Q104" i="1"/>
  <c r="Q101" i="1"/>
  <c r="Q100" i="1"/>
  <c r="Q97" i="1"/>
  <c r="Q96" i="1"/>
  <c r="Q94" i="1"/>
  <c r="Q93" i="1"/>
  <c r="Q92" i="1"/>
  <c r="Q89" i="1"/>
  <c r="Q88" i="1"/>
  <c r="Q85" i="1"/>
  <c r="Q84" i="1"/>
  <c r="Q81" i="1"/>
  <c r="Q80" i="1"/>
  <c r="Q77" i="1"/>
  <c r="Q76" i="1"/>
  <c r="Q73" i="1"/>
  <c r="Q72" i="1"/>
  <c r="Q69" i="1"/>
  <c r="Q68" i="1"/>
  <c r="Q65" i="1"/>
  <c r="Q64" i="1"/>
  <c r="Q62" i="1"/>
  <c r="Q61" i="1"/>
  <c r="Q60" i="1"/>
  <c r="Q58" i="1"/>
  <c r="Q57" i="1"/>
  <c r="Q56" i="1"/>
  <c r="Q53" i="1"/>
  <c r="Q52" i="1"/>
  <c r="Q50" i="1"/>
  <c r="Q49" i="1"/>
  <c r="Q48" i="1"/>
  <c r="Q45" i="1"/>
  <c r="Q44" i="1"/>
  <c r="Q41" i="1"/>
  <c r="Q40" i="1"/>
  <c r="Q37" i="1"/>
  <c r="Q36" i="1"/>
  <c r="Q34" i="1"/>
  <c r="Q33" i="1"/>
  <c r="Q32" i="1"/>
  <c r="Q29" i="1"/>
  <c r="Q28" i="1"/>
  <c r="Q26" i="1"/>
  <c r="Q25" i="1"/>
  <c r="Q24" i="1"/>
  <c r="Q21" i="1"/>
  <c r="Q20" i="1"/>
  <c r="Q18" i="1"/>
  <c r="Q17" i="1"/>
  <c r="Q16" i="1"/>
  <c r="Q14" i="1"/>
  <c r="Q13" i="1"/>
  <c r="Q12" i="1"/>
  <c r="Q10" i="1"/>
  <c r="Q9" i="1"/>
  <c r="Q8" i="1"/>
  <c r="J52" i="4"/>
  <c r="K49" i="4"/>
  <c r="K29" i="4"/>
  <c r="K45" i="4"/>
  <c r="D315" i="1"/>
  <c r="R315" i="1" s="1"/>
  <c r="Q315" i="1"/>
  <c r="D267" i="1"/>
  <c r="R267" i="1" s="1"/>
  <c r="Q267" i="1"/>
  <c r="D243" i="1"/>
  <c r="R243" i="1" s="1"/>
  <c r="Q243" i="1"/>
  <c r="Q11" i="1"/>
  <c r="Q27" i="1"/>
  <c r="Q35" i="1"/>
  <c r="Q43" i="1"/>
  <c r="Q51" i="1"/>
  <c r="Q59" i="1"/>
  <c r="Q67" i="1"/>
  <c r="Q75" i="1"/>
  <c r="Q83" i="1"/>
  <c r="Q91" i="1"/>
  <c r="Q99" i="1"/>
  <c r="Q107" i="1"/>
  <c r="Q115" i="1"/>
  <c r="Q123" i="1"/>
  <c r="Q131" i="1"/>
  <c r="Q139" i="1"/>
  <c r="Q147" i="1"/>
  <c r="Q155" i="1"/>
  <c r="Q163" i="1"/>
  <c r="Q171" i="1"/>
  <c r="Q179" i="1"/>
  <c r="Q187" i="1"/>
  <c r="Q195" i="1"/>
  <c r="Q203" i="1"/>
  <c r="Q211" i="1"/>
  <c r="Q227" i="1"/>
  <c r="Q347" i="1"/>
  <c r="D323" i="1"/>
  <c r="R323" i="1" s="1"/>
  <c r="Q323" i="1"/>
  <c r="D299" i="1"/>
  <c r="R299" i="1" s="1"/>
  <c r="Q299" i="1"/>
  <c r="D251" i="1"/>
  <c r="R251" i="1" s="1"/>
  <c r="Q251" i="1"/>
  <c r="D219" i="1"/>
  <c r="R219" i="1" s="1"/>
  <c r="Q219" i="1"/>
  <c r="Q339" i="1"/>
  <c r="D355" i="1"/>
  <c r="R355" i="1" s="1"/>
  <c r="Q355" i="1"/>
  <c r="D331" i="1"/>
  <c r="R331" i="1" s="1"/>
  <c r="D307" i="1"/>
  <c r="R307" i="1" s="1"/>
  <c r="Q307" i="1"/>
  <c r="D283" i="1"/>
  <c r="R283" i="1" s="1"/>
  <c r="Q283" i="1"/>
  <c r="D259" i="1"/>
  <c r="R259" i="1" s="1"/>
  <c r="Q259" i="1"/>
  <c r="Q235" i="1"/>
  <c r="D235" i="1"/>
  <c r="R235" i="1" s="1"/>
  <c r="Q291" i="1"/>
  <c r="Q326" i="1"/>
  <c r="Q302" i="1"/>
  <c r="D290" i="1"/>
  <c r="R290" i="1" s="1"/>
  <c r="D270" i="1"/>
  <c r="R270" i="1" s="1"/>
  <c r="D338" i="1"/>
  <c r="R338" i="1" s="1"/>
  <c r="D250" i="1"/>
  <c r="R250" i="1" s="1"/>
  <c r="Q352" i="1"/>
  <c r="K27" i="4"/>
  <c r="J48" i="4"/>
  <c r="K26" i="4"/>
  <c r="K48" i="4"/>
  <c r="J53" i="4"/>
  <c r="L2" i="4"/>
  <c r="L23" i="4"/>
  <c r="L43" i="4"/>
  <c r="K28" i="4"/>
  <c r="J45" i="4"/>
  <c r="L46" i="4"/>
  <c r="K35" i="4"/>
  <c r="K53" i="4"/>
  <c r="K52" i="4"/>
  <c r="L50" i="4"/>
  <c r="J50" i="4"/>
  <c r="J54" i="4"/>
  <c r="K24" i="4"/>
  <c r="J51" i="4"/>
  <c r="I44" i="4"/>
  <c r="G23" i="4"/>
  <c r="G43" i="4"/>
  <c r="L51" i="4"/>
  <c r="F56" i="4"/>
  <c r="K51" i="4"/>
  <c r="K55" i="4"/>
  <c r="K54" i="4"/>
  <c r="L36" i="4"/>
  <c r="K34" i="4"/>
  <c r="K47" i="4"/>
  <c r="L44" i="4"/>
  <c r="M44" i="4" s="1"/>
  <c r="B56" i="4"/>
  <c r="J56" i="4"/>
  <c r="C56" i="4"/>
  <c r="K32" i="4"/>
  <c r="U2" i="1"/>
  <c r="R166" i="1"/>
  <c r="R326" i="1"/>
  <c r="R94" i="1"/>
  <c r="R233" i="1"/>
  <c r="D279" i="1"/>
  <c r="R279" i="1" s="1"/>
  <c r="D278" i="1"/>
  <c r="R278" i="1" s="1"/>
  <c r="Q278" i="1"/>
  <c r="Q70" i="1"/>
  <c r="D70" i="1"/>
  <c r="R70" i="1" s="1"/>
  <c r="D247" i="1"/>
  <c r="R247" i="1" s="1"/>
  <c r="Q30" i="1"/>
  <c r="Q86" i="1"/>
  <c r="Q142" i="1"/>
  <c r="Q190" i="1"/>
  <c r="D345" i="1"/>
  <c r="R345" i="1" s="1"/>
  <c r="D198" i="1"/>
  <c r="R198" i="1" s="1"/>
  <c r="Q222" i="1"/>
  <c r="Q103" i="1"/>
  <c r="D318" i="1"/>
  <c r="R318" i="1" s="1"/>
  <c r="Q38" i="1"/>
  <c r="D38" i="1"/>
  <c r="R38" i="1" s="1"/>
  <c r="D254" i="1"/>
  <c r="R254" i="1" s="1"/>
  <c r="Q310" i="1"/>
  <c r="Q54" i="1"/>
  <c r="Q110" i="1"/>
  <c r="D206" i="1"/>
  <c r="R206" i="1" s="1"/>
  <c r="D134" i="1"/>
  <c r="R134" i="1" s="1"/>
  <c r="D79" i="1"/>
  <c r="R79" i="1" s="1"/>
  <c r="D286" i="1"/>
  <c r="R286" i="1" s="1"/>
  <c r="Q78" i="1"/>
  <c r="D246" i="1"/>
  <c r="R246" i="1" s="1"/>
  <c r="D239" i="1"/>
  <c r="R239" i="1" s="1"/>
  <c r="Q294" i="1"/>
  <c r="D294" i="1"/>
  <c r="R294" i="1" s="1"/>
  <c r="D238" i="1"/>
  <c r="R238" i="1" s="1"/>
  <c r="Q238" i="1"/>
  <c r="Q230" i="1"/>
  <c r="Q262" i="1"/>
  <c r="Q311" i="1"/>
  <c r="Q46" i="1"/>
  <c r="Q158" i="1"/>
  <c r="Q182" i="1"/>
  <c r="Q111" i="1"/>
  <c r="D102" i="1"/>
  <c r="R102" i="1" s="1"/>
  <c r="Q361" i="1"/>
  <c r="Q39" i="1"/>
  <c r="Q126" i="1"/>
  <c r="Q150" i="1"/>
  <c r="D350" i="1"/>
  <c r="R350" i="1" s="1"/>
  <c r="Q321" i="1"/>
  <c r="D7" i="1"/>
  <c r="R7" i="1" s="1"/>
  <c r="L25" i="4" l="1"/>
  <c r="L27" i="4"/>
  <c r="G56" i="4"/>
  <c r="K56" i="4" s="1"/>
  <c r="K46" i="4"/>
  <c r="M46" i="4" s="1"/>
  <c r="L49" i="4"/>
  <c r="L56" i="4"/>
  <c r="L48" i="4"/>
  <c r="M48" i="4" s="1"/>
  <c r="L45" i="4"/>
  <c r="M45" i="4" s="1"/>
  <c r="L47" i="4"/>
  <c r="M47" i="4" s="1"/>
  <c r="O8" i="3"/>
  <c r="O14" i="3"/>
  <c r="O15" i="3"/>
  <c r="O7" i="3"/>
  <c r="Q266" i="1"/>
  <c r="Q319" i="1"/>
  <c r="D47" i="1"/>
  <c r="R47" i="1" s="1"/>
  <c r="Q234" i="1"/>
  <c r="D354" i="1"/>
  <c r="R354" i="1" s="1"/>
  <c r="D231" i="1"/>
  <c r="R231" i="1" s="1"/>
  <c r="Q90" i="1"/>
  <c r="Q114" i="1"/>
  <c r="Q138" i="1"/>
  <c r="Q360" i="1"/>
  <c r="D98" i="1"/>
  <c r="R98" i="1" s="1"/>
  <c r="D327" i="1"/>
  <c r="R327" i="1" s="1"/>
  <c r="Q295" i="1"/>
  <c r="Q207" i="1"/>
  <c r="D135" i="1"/>
  <c r="R135" i="1" s="1"/>
  <c r="D314" i="1"/>
  <c r="R314" i="1" s="1"/>
  <c r="Q351" i="1"/>
  <c r="D55" i="1"/>
  <c r="R55" i="1" s="1"/>
  <c r="Q55" i="1"/>
  <c r="D263" i="1"/>
  <c r="R263" i="1" s="1"/>
  <c r="Q215" i="1"/>
  <c r="Q343" i="1"/>
  <c r="Q271" i="1"/>
  <c r="Q127" i="1"/>
  <c r="D15" i="1"/>
  <c r="R15" i="1" s="1"/>
  <c r="D322" i="1"/>
  <c r="R322" i="1" s="1"/>
  <c r="Q223" i="1"/>
  <c r="Q183" i="1"/>
  <c r="Q170" i="1"/>
  <c r="D82" i="1"/>
  <c r="R82" i="1" s="1"/>
  <c r="Q274" i="1"/>
  <c r="Q95" i="1"/>
  <c r="Q362" i="1"/>
  <c r="Q346" i="1"/>
  <c r="D258" i="1"/>
  <c r="R258" i="1" s="1"/>
  <c r="Q199" i="1"/>
  <c r="D74" i="1"/>
  <c r="R74" i="1" s="1"/>
  <c r="D202" i="1"/>
  <c r="R202" i="1" s="1"/>
  <c r="D287" i="1"/>
  <c r="R287" i="1" s="1"/>
  <c r="Q287" i="1"/>
  <c r="Q175" i="1"/>
  <c r="Q335" i="1"/>
  <c r="Q186" i="1"/>
  <c r="D162" i="1"/>
  <c r="R162" i="1" s="1"/>
  <c r="Q130" i="1"/>
  <c r="D159" i="1"/>
  <c r="R159" i="1" s="1"/>
  <c r="D87" i="1"/>
  <c r="R87" i="1" s="1"/>
  <c r="Q330" i="1"/>
  <c r="D119" i="1"/>
  <c r="R119" i="1" s="1"/>
  <c r="Q298" i="1"/>
  <c r="D143" i="1"/>
  <c r="R143" i="1" s="1"/>
  <c r="Q63" i="1"/>
  <c r="Q151" i="1"/>
  <c r="D303" i="1"/>
  <c r="R303" i="1" s="1"/>
  <c r="Q218" i="1"/>
  <c r="Q122" i="1"/>
  <c r="Q282" i="1"/>
  <c r="D31" i="1"/>
  <c r="R31" i="1" s="1"/>
  <c r="D328" i="1"/>
  <c r="R328" i="1" s="1"/>
  <c r="Q328" i="1"/>
  <c r="C364" i="1"/>
  <c r="D364" i="1" s="1"/>
  <c r="R364" i="1" s="1"/>
  <c r="N8" i="3"/>
  <c r="D17" i="3"/>
  <c r="O17" i="3" s="1"/>
  <c r="N15" i="3"/>
  <c r="N13" i="3"/>
  <c r="N7" i="3"/>
  <c r="N11" i="3"/>
  <c r="N10" i="3"/>
  <c r="O9" i="3"/>
  <c r="D13" i="3"/>
  <c r="O10" i="3"/>
  <c r="C19" i="3"/>
  <c r="Q364" i="1" l="1"/>
  <c r="E214" i="1"/>
  <c r="H208" i="1"/>
  <c r="F237" i="1"/>
  <c r="G237" i="1" s="1"/>
  <c r="F97" i="1"/>
  <c r="G97" i="1" s="1"/>
  <c r="F358" i="1"/>
  <c r="G358" i="1" s="1"/>
  <c r="H193" i="1"/>
  <c r="F130" i="1"/>
  <c r="G130" i="1" s="1"/>
  <c r="H293" i="1"/>
  <c r="H74" i="1"/>
  <c r="F135" i="1"/>
  <c r="G135" i="1" s="1"/>
  <c r="F141" i="1"/>
  <c r="G141" i="1" s="1"/>
  <c r="H42" i="1"/>
  <c r="H149" i="1"/>
  <c r="F224" i="1"/>
  <c r="G224" i="1" s="1"/>
  <c r="F93" i="1"/>
  <c r="G93" i="1" s="1"/>
  <c r="F156" i="1"/>
  <c r="G156" i="1" s="1"/>
  <c r="F133" i="1"/>
  <c r="G133" i="1" s="1"/>
  <c r="E68" i="1"/>
  <c r="H133" i="1"/>
  <c r="H81" i="1"/>
  <c r="E237" i="1"/>
  <c r="E213" i="1"/>
  <c r="F63" i="1"/>
  <c r="G63" i="1" s="1"/>
  <c r="F254" i="1"/>
  <c r="G254" i="1" s="1"/>
  <c r="H206" i="1"/>
  <c r="F256" i="1"/>
  <c r="G256" i="1" s="1"/>
  <c r="F215" i="1"/>
  <c r="G215" i="1" s="1"/>
  <c r="H325" i="1"/>
  <c r="F189" i="1"/>
  <c r="G189" i="1" s="1"/>
  <c r="H118" i="1"/>
  <c r="F303" i="1"/>
  <c r="G303" i="1" s="1"/>
  <c r="F49" i="1"/>
  <c r="G49" i="1" s="1"/>
  <c r="H330" i="1"/>
  <c r="F258" i="1"/>
  <c r="G258" i="1" s="1"/>
  <c r="E244" i="1"/>
  <c r="E166" i="1"/>
  <c r="F229" i="1"/>
  <c r="G229" i="1" s="1"/>
  <c r="H84" i="1"/>
  <c r="E361" i="1"/>
  <c r="H58" i="1"/>
  <c r="E341" i="1"/>
  <c r="F287" i="1"/>
  <c r="G287" i="1" s="1"/>
  <c r="F209" i="1"/>
  <c r="G209" i="1" s="1"/>
  <c r="E355" i="1"/>
  <c r="H31" i="1"/>
  <c r="F299" i="1"/>
  <c r="G299" i="1" s="1"/>
  <c r="H261" i="1"/>
  <c r="F117" i="1"/>
  <c r="G117" i="1" s="1"/>
  <c r="F185" i="1"/>
  <c r="G185" i="1" s="1"/>
  <c r="E21" i="1"/>
  <c r="H65" i="1"/>
  <c r="F60" i="1"/>
  <c r="G60" i="1" s="1"/>
  <c r="E44" i="1"/>
  <c r="E10" i="1"/>
  <c r="F260" i="1"/>
  <c r="G260" i="1" s="1"/>
  <c r="H317" i="1"/>
  <c r="E137" i="1"/>
  <c r="H344" i="1"/>
  <c r="F349" i="1"/>
  <c r="G349" i="1" s="1"/>
  <c r="E255" i="1"/>
  <c r="E243" i="1"/>
  <c r="E275" i="1"/>
  <c r="E96" i="1"/>
  <c r="F70" i="1"/>
  <c r="G70" i="1" s="1"/>
  <c r="F72" i="1"/>
  <c r="G72" i="1" s="1"/>
  <c r="E349" i="1"/>
  <c r="E246" i="1"/>
  <c r="E76" i="1"/>
  <c r="E69" i="1"/>
  <c r="F199" i="1"/>
  <c r="G199" i="1" s="1"/>
  <c r="E128" i="1"/>
  <c r="F154" i="1"/>
  <c r="G154" i="1" s="1"/>
  <c r="E155" i="1"/>
  <c r="E115" i="1"/>
  <c r="E59" i="1"/>
  <c r="E299" i="1"/>
  <c r="H14" i="1"/>
  <c r="E153" i="1"/>
  <c r="F241" i="1"/>
  <c r="G241" i="1" s="1"/>
  <c r="F146" i="1"/>
  <c r="G146" i="1" s="1"/>
  <c r="H333" i="1"/>
  <c r="E24" i="1"/>
  <c r="F311" i="1"/>
  <c r="G311" i="1" s="1"/>
  <c r="H296" i="1"/>
  <c r="F172" i="1"/>
  <c r="G172" i="1" s="1"/>
  <c r="F177" i="1"/>
  <c r="G177" i="1" s="1"/>
  <c r="H103" i="1"/>
  <c r="E156" i="1"/>
  <c r="F64" i="1"/>
  <c r="G64" i="1" s="1"/>
  <c r="E181" i="1"/>
  <c r="F182" i="1"/>
  <c r="G182" i="1" s="1"/>
  <c r="H345" i="1"/>
  <c r="F247" i="1"/>
  <c r="G247" i="1" s="1"/>
  <c r="E49" i="1"/>
  <c r="H226" i="1"/>
  <c r="E145" i="1"/>
  <c r="E239" i="1"/>
  <c r="E315" i="1"/>
  <c r="E176" i="1"/>
  <c r="F100" i="1"/>
  <c r="G100" i="1" s="1"/>
  <c r="E248" i="1"/>
  <c r="F134" i="1"/>
  <c r="G134" i="1" s="1"/>
  <c r="F36" i="1"/>
  <c r="G36" i="1" s="1"/>
  <c r="E339" i="1"/>
  <c r="E206" i="1"/>
  <c r="H298" i="1"/>
  <c r="H165" i="1"/>
  <c r="H161" i="1"/>
  <c r="H286" i="1"/>
  <c r="E291" i="1"/>
  <c r="H67" i="1"/>
  <c r="E65" i="1"/>
  <c r="H202" i="1"/>
  <c r="H69" i="1"/>
  <c r="F354" i="1"/>
  <c r="G354" i="1" s="1"/>
  <c r="F53" i="1"/>
  <c r="G53" i="1" s="1"/>
  <c r="E285" i="1"/>
  <c r="E300" i="1"/>
  <c r="H160" i="1"/>
  <c r="H341" i="1"/>
  <c r="F62" i="1"/>
  <c r="G62" i="1" s="1"/>
  <c r="F264" i="1"/>
  <c r="G264" i="1" s="1"/>
  <c r="E217" i="1"/>
  <c r="F239" i="1"/>
  <c r="G239" i="1" s="1"/>
  <c r="F94" i="1"/>
  <c r="G94" i="1" s="1"/>
  <c r="E122" i="1"/>
  <c r="E269" i="1"/>
  <c r="E87" i="1"/>
  <c r="H83" i="1"/>
  <c r="F40" i="1"/>
  <c r="G40" i="1" s="1"/>
  <c r="F276" i="1"/>
  <c r="G276" i="1" s="1"/>
  <c r="E165" i="1"/>
  <c r="F242" i="1"/>
  <c r="G242" i="1" s="1"/>
  <c r="F292" i="1"/>
  <c r="G292" i="1" s="1"/>
  <c r="E308" i="1"/>
  <c r="F37" i="1"/>
  <c r="G37" i="1" s="1"/>
  <c r="E73" i="1"/>
  <c r="F81" i="1"/>
  <c r="G81" i="1" s="1"/>
  <c r="E112" i="1"/>
  <c r="H255" i="1"/>
  <c r="F173" i="1"/>
  <c r="G173" i="1" s="1"/>
  <c r="E80" i="1"/>
  <c r="H97" i="1"/>
  <c r="F55" i="1"/>
  <c r="G55" i="1" s="1"/>
  <c r="F79" i="1"/>
  <c r="G79" i="1" s="1"/>
  <c r="F65" i="1"/>
  <c r="G65" i="1" s="1"/>
  <c r="E267" i="1"/>
  <c r="E354" i="1"/>
  <c r="E25" i="1"/>
  <c r="H218" i="1"/>
  <c r="E170" i="1"/>
  <c r="F221" i="1"/>
  <c r="G221" i="1" s="1"/>
  <c r="F57" i="1"/>
  <c r="G57" i="1" s="1"/>
  <c r="F340" i="1"/>
  <c r="G340" i="1" s="1"/>
  <c r="E28" i="1"/>
  <c r="E90" i="1"/>
  <c r="E350" i="1"/>
  <c r="F147" i="1"/>
  <c r="G147" i="1" s="1"/>
  <c r="H142" i="1"/>
  <c r="H322" i="1"/>
  <c r="H337" i="1"/>
  <c r="H109" i="1"/>
  <c r="E88" i="1"/>
  <c r="H301" i="1"/>
  <c r="F356" i="1"/>
  <c r="G356" i="1" s="1"/>
  <c r="F291" i="1"/>
  <c r="G291" i="1" s="1"/>
  <c r="H52" i="1"/>
  <c r="F213" i="1"/>
  <c r="G213" i="1" s="1"/>
  <c r="F193" i="1"/>
  <c r="G193" i="1" s="1"/>
  <c r="F266" i="1"/>
  <c r="G266" i="1" s="1"/>
  <c r="F210" i="1"/>
  <c r="G210" i="1" s="1"/>
  <c r="E265" i="1"/>
  <c r="H60" i="1"/>
  <c r="H254" i="1"/>
  <c r="H10" i="1"/>
  <c r="F59" i="1"/>
  <c r="G59" i="1" s="1"/>
  <c r="F279" i="1"/>
  <c r="G279" i="1" s="1"/>
  <c r="F295" i="1"/>
  <c r="G295" i="1" s="1"/>
  <c r="F46" i="1"/>
  <c r="G46" i="1" s="1"/>
  <c r="H140" i="1"/>
  <c r="F148" i="1"/>
  <c r="G148" i="1" s="1"/>
  <c r="E264" i="1"/>
  <c r="F364" i="1"/>
  <c r="F21" i="1"/>
  <c r="G21" i="1" s="1"/>
  <c r="H13" i="1"/>
  <c r="H272" i="1"/>
  <c r="F67" i="1"/>
  <c r="G67" i="1" s="1"/>
  <c r="F138" i="1"/>
  <c r="G138" i="1" s="1"/>
  <c r="F144" i="1"/>
  <c r="G144" i="1" s="1"/>
  <c r="H153" i="1"/>
  <c r="H137" i="1"/>
  <c r="F119" i="1"/>
  <c r="G119" i="1" s="1"/>
  <c r="F69" i="1"/>
  <c r="G69" i="1" s="1"/>
  <c r="F44" i="1"/>
  <c r="G44" i="1" s="1"/>
  <c r="H364" i="1"/>
  <c r="F217" i="1"/>
  <c r="G217" i="1" s="1"/>
  <c r="E89" i="1"/>
  <c r="E38" i="1"/>
  <c r="H82" i="1"/>
  <c r="H353" i="1"/>
  <c r="F322" i="1"/>
  <c r="G322" i="1" s="1"/>
  <c r="H78" i="1"/>
  <c r="E91" i="1"/>
  <c r="H282" i="1"/>
  <c r="E325" i="1"/>
  <c r="E118" i="1"/>
  <c r="F233" i="1"/>
  <c r="G233" i="1" s="1"/>
  <c r="F257" i="1"/>
  <c r="G257" i="1" s="1"/>
  <c r="E53" i="1"/>
  <c r="H124" i="1"/>
  <c r="H112" i="1"/>
  <c r="H148" i="1"/>
  <c r="F325" i="1"/>
  <c r="G325" i="1" s="1"/>
  <c r="H108" i="1"/>
  <c r="H134" i="1"/>
  <c r="H335" i="1"/>
  <c r="H99" i="1"/>
  <c r="H141" i="1"/>
  <c r="H194" i="1"/>
  <c r="H318" i="1"/>
  <c r="F122" i="1"/>
  <c r="G122" i="1" s="1"/>
  <c r="F198" i="1"/>
  <c r="G198" i="1" s="1"/>
  <c r="F342" i="1"/>
  <c r="G342" i="1" s="1"/>
  <c r="E356" i="1"/>
  <c r="H72" i="1"/>
  <c r="E240" i="1"/>
  <c r="F51" i="1"/>
  <c r="G51" i="1" s="1"/>
  <c r="H44" i="1"/>
  <c r="H312" i="1"/>
  <c r="E20" i="1"/>
  <c r="E359" i="1"/>
  <c r="E218" i="1"/>
  <c r="H125" i="1"/>
  <c r="E290" i="1"/>
  <c r="H212" i="1"/>
  <c r="E162" i="1"/>
  <c r="E189" i="1"/>
  <c r="F39" i="1"/>
  <c r="G39" i="1" s="1"/>
  <c r="F167" i="1"/>
  <c r="G167" i="1" s="1"/>
  <c r="E295" i="1"/>
  <c r="F201" i="1"/>
  <c r="G201" i="1" s="1"/>
  <c r="F227" i="1"/>
  <c r="G227" i="1" s="1"/>
  <c r="E271" i="1"/>
  <c r="E43" i="1"/>
  <c r="F317" i="1"/>
  <c r="G317" i="1" s="1"/>
  <c r="H219" i="1"/>
  <c r="H235" i="1"/>
  <c r="F153" i="1"/>
  <c r="G153" i="1" s="1"/>
  <c r="F22" i="1"/>
  <c r="G22" i="1" s="1"/>
  <c r="H220" i="1"/>
  <c r="H336" i="1"/>
  <c r="E113" i="1"/>
  <c r="E293" i="1"/>
  <c r="E79" i="1"/>
  <c r="H56" i="1"/>
  <c r="H38" i="1"/>
  <c r="F38" i="1"/>
  <c r="G38" i="1" s="1"/>
  <c r="F29" i="1"/>
  <c r="G29" i="1" s="1"/>
  <c r="E304" i="1"/>
  <c r="E201" i="1"/>
  <c r="E74" i="1"/>
  <c r="H156" i="1"/>
  <c r="E60" i="1"/>
  <c r="E302" i="1"/>
  <c r="H278" i="1"/>
  <c r="H280" i="1"/>
  <c r="E262" i="1"/>
  <c r="E30" i="1"/>
  <c r="F330" i="1"/>
  <c r="G330" i="1" s="1"/>
  <c r="E318" i="1"/>
  <c r="E132" i="1"/>
  <c r="E345" i="1"/>
  <c r="E223" i="1"/>
  <c r="H152" i="1"/>
  <c r="H89" i="1"/>
  <c r="E279" i="1"/>
  <c r="H239" i="1"/>
  <c r="F68" i="1"/>
  <c r="G68" i="1" s="1"/>
  <c r="F106" i="1"/>
  <c r="G106" i="1" s="1"/>
  <c r="E192" i="1"/>
  <c r="E247" i="1"/>
  <c r="F230" i="1"/>
  <c r="G230" i="1" s="1"/>
  <c r="H247" i="1"/>
  <c r="E142" i="1"/>
  <c r="H300" i="1"/>
  <c r="H176" i="1"/>
  <c r="E110" i="1"/>
  <c r="E245" i="1"/>
  <c r="H349" i="1"/>
  <c r="F73" i="1"/>
  <c r="G73" i="1" s="1"/>
  <c r="H18" i="1"/>
  <c r="F283" i="1"/>
  <c r="G283" i="1" s="1"/>
  <c r="E195" i="1"/>
  <c r="E274" i="1"/>
  <c r="H188" i="1"/>
  <c r="E64" i="1"/>
  <c r="F15" i="1"/>
  <c r="G15" i="1" s="1"/>
  <c r="E204" i="1"/>
  <c r="E177" i="1"/>
  <c r="E100" i="1"/>
  <c r="H150" i="1"/>
  <c r="F92" i="1"/>
  <c r="G92" i="1" s="1"/>
  <c r="F304" i="1"/>
  <c r="G304" i="1" s="1"/>
  <c r="E319" i="1"/>
  <c r="F91" i="1"/>
  <c r="G91" i="1" s="1"/>
  <c r="H340" i="1"/>
  <c r="F162" i="1"/>
  <c r="G162" i="1" s="1"/>
  <c r="H21" i="1"/>
  <c r="H77" i="1"/>
  <c r="H27" i="1"/>
  <c r="F282" i="1"/>
  <c r="G282" i="1" s="1"/>
  <c r="F301" i="1"/>
  <c r="G301" i="1" s="1"/>
  <c r="H154" i="1"/>
  <c r="E18" i="1"/>
  <c r="H230" i="1"/>
  <c r="E215" i="1"/>
  <c r="F179" i="1"/>
  <c r="G179" i="1" s="1"/>
  <c r="H24" i="1"/>
  <c r="F145" i="1"/>
  <c r="G145" i="1" s="1"/>
  <c r="E81" i="1"/>
  <c r="F115" i="1"/>
  <c r="G115" i="1" s="1"/>
  <c r="F312" i="1"/>
  <c r="G312" i="1" s="1"/>
  <c r="H329" i="1"/>
  <c r="F327" i="1"/>
  <c r="G327" i="1" s="1"/>
  <c r="F7" i="1"/>
  <c r="G7" i="1" s="1"/>
  <c r="H179" i="1"/>
  <c r="E236" i="1"/>
  <c r="F10" i="1"/>
  <c r="G10" i="1" s="1"/>
  <c r="E362" i="1"/>
  <c r="F140" i="1"/>
  <c r="G140" i="1" s="1"/>
  <c r="E324" i="1"/>
  <c r="E364" i="1"/>
  <c r="H326" i="1"/>
  <c r="F125" i="1"/>
  <c r="G125" i="1" s="1"/>
  <c r="F207" i="1"/>
  <c r="G207" i="1" s="1"/>
  <c r="E152" i="1"/>
  <c r="E98" i="1"/>
  <c r="E205" i="1"/>
  <c r="F131" i="1"/>
  <c r="G131" i="1" s="1"/>
  <c r="F300" i="1"/>
  <c r="G300" i="1" s="1"/>
  <c r="H37" i="1"/>
  <c r="H123" i="1"/>
  <c r="H192" i="1"/>
  <c r="F175" i="1"/>
  <c r="G175" i="1" s="1"/>
  <c r="F111" i="1"/>
  <c r="G111" i="1" s="1"/>
  <c r="H101" i="1"/>
  <c r="E219" i="1"/>
  <c r="H100" i="1"/>
  <c r="E109" i="1"/>
  <c r="H32" i="1"/>
  <c r="F250" i="1"/>
  <c r="G250" i="1" s="1"/>
  <c r="F320" i="1"/>
  <c r="G320" i="1" s="1"/>
  <c r="F310" i="1"/>
  <c r="G310" i="1" s="1"/>
  <c r="F251" i="1"/>
  <c r="G251" i="1" s="1"/>
  <c r="E104" i="1"/>
  <c r="F104" i="1"/>
  <c r="G104" i="1" s="1"/>
  <c r="E281" i="1"/>
  <c r="F274" i="1"/>
  <c r="G274" i="1" s="1"/>
  <c r="E260" i="1"/>
  <c r="E305" i="1"/>
  <c r="H352" i="1"/>
  <c r="F128" i="1"/>
  <c r="G128" i="1" s="1"/>
  <c r="F278" i="1"/>
  <c r="G278" i="1" s="1"/>
  <c r="F333" i="1"/>
  <c r="G333" i="1" s="1"/>
  <c r="F288" i="1"/>
  <c r="G288" i="1" s="1"/>
  <c r="H94" i="1"/>
  <c r="F127" i="1"/>
  <c r="G127" i="1" s="1"/>
  <c r="H185" i="1"/>
  <c r="H28" i="1"/>
  <c r="E294" i="1"/>
  <c r="H186" i="1"/>
  <c r="E286" i="1"/>
  <c r="H246" i="1"/>
  <c r="E335" i="1"/>
  <c r="F74" i="1"/>
  <c r="G74" i="1" s="1"/>
  <c r="F298" i="1"/>
  <c r="G298" i="1" s="1"/>
  <c r="E270" i="1"/>
  <c r="F259" i="1"/>
  <c r="G259" i="1" s="1"/>
  <c r="H189" i="1"/>
  <c r="F87" i="1"/>
  <c r="G87" i="1" s="1"/>
  <c r="F136" i="1"/>
  <c r="G136" i="1" s="1"/>
  <c r="F194" i="1"/>
  <c r="G194" i="1" s="1"/>
  <c r="F238" i="1"/>
  <c r="G238" i="1" s="1"/>
  <c r="F294" i="1"/>
  <c r="G294" i="1" s="1"/>
  <c r="F338" i="1"/>
  <c r="G338" i="1" s="1"/>
  <c r="H170" i="1"/>
  <c r="H342" i="1"/>
  <c r="H120" i="1"/>
  <c r="H73" i="1"/>
  <c r="E278" i="1"/>
  <c r="E185" i="1"/>
  <c r="H303" i="1"/>
  <c r="H36" i="1"/>
  <c r="E99" i="1"/>
  <c r="H47" i="1"/>
  <c r="F277" i="1"/>
  <c r="G277" i="1" s="1"/>
  <c r="E276" i="1"/>
  <c r="F103" i="1"/>
  <c r="G103" i="1" s="1"/>
  <c r="F161" i="1"/>
  <c r="G161" i="1" s="1"/>
  <c r="F206" i="1"/>
  <c r="G206" i="1" s="1"/>
  <c r="F253" i="1"/>
  <c r="G253" i="1" s="1"/>
  <c r="F309" i="1"/>
  <c r="G309" i="1" s="1"/>
  <c r="H362" i="1"/>
  <c r="F66" i="1"/>
  <c r="G66" i="1" s="1"/>
  <c r="F273" i="1"/>
  <c r="G273" i="1" s="1"/>
  <c r="E14" i="1"/>
  <c r="F176" i="1"/>
  <c r="G176" i="1" s="1"/>
  <c r="F171" i="1"/>
  <c r="G171" i="1" s="1"/>
  <c r="F332" i="1"/>
  <c r="G332" i="1" s="1"/>
  <c r="F184" i="1"/>
  <c r="G184" i="1" s="1"/>
  <c r="H308" i="1"/>
  <c r="F16" i="1"/>
  <c r="G16" i="1" s="1"/>
  <c r="F118" i="1"/>
  <c r="G118" i="1" s="1"/>
  <c r="E172" i="1"/>
  <c r="H49" i="1"/>
  <c r="E357" i="1"/>
  <c r="E154" i="1"/>
  <c r="E317" i="1"/>
  <c r="E36" i="1"/>
  <c r="E321" i="1"/>
  <c r="E95" i="1"/>
  <c r="H15" i="1"/>
  <c r="F225" i="1"/>
  <c r="G225" i="1" s="1"/>
  <c r="F12" i="1"/>
  <c r="G12" i="1" s="1"/>
  <c r="F28" i="1"/>
  <c r="G28" i="1" s="1"/>
  <c r="H245" i="1"/>
  <c r="H145" i="1"/>
  <c r="H258" i="1"/>
  <c r="H162" i="1"/>
  <c r="H39" i="1"/>
  <c r="F139" i="1"/>
  <c r="G139" i="1" s="1"/>
  <c r="E151" i="1"/>
  <c r="F344" i="1"/>
  <c r="G344" i="1" s="1"/>
  <c r="E334" i="1"/>
  <c r="H279" i="1"/>
  <c r="E117" i="1"/>
  <c r="H231" i="1"/>
  <c r="H178" i="1"/>
  <c r="H151" i="1"/>
  <c r="E119" i="1"/>
  <c r="F132" i="1"/>
  <c r="G132" i="1" s="1"/>
  <c r="F50" i="1"/>
  <c r="G50" i="1" s="1"/>
  <c r="E71" i="1"/>
  <c r="F102" i="1"/>
  <c r="G102" i="1" s="1"/>
  <c r="F159" i="1"/>
  <c r="G159" i="1" s="1"/>
  <c r="F205" i="1"/>
  <c r="G205" i="1" s="1"/>
  <c r="F248" i="1"/>
  <c r="G248" i="1" s="1"/>
  <c r="F308" i="1"/>
  <c r="G308" i="1" s="1"/>
  <c r="F348" i="1"/>
  <c r="G348" i="1" s="1"/>
  <c r="E105" i="1"/>
  <c r="F157" i="1"/>
  <c r="G157" i="1" s="1"/>
  <c r="H95" i="1"/>
  <c r="E323" i="1"/>
  <c r="F143" i="1"/>
  <c r="G143" i="1" s="1"/>
  <c r="E238" i="1"/>
  <c r="E160" i="1"/>
  <c r="E149" i="1"/>
  <c r="E150" i="1"/>
  <c r="H130" i="1"/>
  <c r="F211" i="1"/>
  <c r="G211" i="1" s="1"/>
  <c r="F86" i="1"/>
  <c r="G86" i="1" s="1"/>
  <c r="H93" i="1"/>
  <c r="E182" i="1"/>
  <c r="F123" i="1"/>
  <c r="G123" i="1" s="1"/>
  <c r="F110" i="1"/>
  <c r="G110" i="1" s="1"/>
  <c r="F270" i="1"/>
  <c r="G270" i="1" s="1"/>
  <c r="E251" i="1"/>
  <c r="E169" i="1"/>
  <c r="E190" i="1"/>
  <c r="H205" i="1"/>
  <c r="F77" i="1"/>
  <c r="G77" i="1" s="1"/>
  <c r="H63" i="1"/>
  <c r="F35" i="1"/>
  <c r="G35" i="1" s="1"/>
  <c r="F216" i="1"/>
  <c r="G216" i="1" s="1"/>
  <c r="E301" i="1"/>
  <c r="F246" i="1"/>
  <c r="G246" i="1" s="1"/>
  <c r="F313" i="1"/>
  <c r="G313" i="1" s="1"/>
  <c r="E141" i="1"/>
  <c r="H104" i="1"/>
  <c r="H41" i="1"/>
  <c r="H187" i="1"/>
  <c r="E47" i="1"/>
  <c r="F30" i="1"/>
  <c r="G30" i="1" s="1"/>
  <c r="F80" i="1"/>
  <c r="G80" i="1" s="1"/>
  <c r="E232" i="1"/>
  <c r="E188" i="1"/>
  <c r="H222" i="1"/>
  <c r="H274" i="1"/>
  <c r="F99" i="1"/>
  <c r="G99" i="1" s="1"/>
  <c r="F158" i="1"/>
  <c r="G158" i="1" s="1"/>
  <c r="F204" i="1"/>
  <c r="G204" i="1" s="1"/>
  <c r="F245" i="1"/>
  <c r="G245" i="1" s="1"/>
  <c r="F307" i="1"/>
  <c r="G307" i="1" s="1"/>
  <c r="F347" i="1"/>
  <c r="G347" i="1" s="1"/>
  <c r="H90" i="1"/>
  <c r="H304" i="1"/>
  <c r="H75" i="1"/>
  <c r="H117" i="1"/>
  <c r="E316" i="1"/>
  <c r="H19" i="1"/>
  <c r="H59" i="1"/>
  <c r="F34" i="1"/>
  <c r="G34" i="1" s="1"/>
  <c r="H232" i="1"/>
  <c r="H61" i="1"/>
  <c r="F54" i="1"/>
  <c r="G54" i="1" s="1"/>
  <c r="F163" i="1"/>
  <c r="G163" i="1" s="1"/>
  <c r="F114" i="1"/>
  <c r="G114" i="1" s="1"/>
  <c r="F174" i="1"/>
  <c r="G174" i="1" s="1"/>
  <c r="F223" i="1"/>
  <c r="G223" i="1" s="1"/>
  <c r="F272" i="1"/>
  <c r="G272" i="1" s="1"/>
  <c r="F326" i="1"/>
  <c r="G326" i="1" s="1"/>
  <c r="E322" i="1"/>
  <c r="E220" i="1"/>
  <c r="H319" i="1"/>
  <c r="E221" i="1"/>
  <c r="E199" i="1"/>
  <c r="E196" i="1"/>
  <c r="E307" i="1"/>
  <c r="H25" i="1"/>
  <c r="E86" i="1"/>
  <c r="F197" i="1"/>
  <c r="G197" i="1" s="1"/>
  <c r="F202" i="1"/>
  <c r="G202" i="1" s="1"/>
  <c r="E157" i="1"/>
  <c r="E84" i="1"/>
  <c r="F166" i="1"/>
  <c r="G166" i="1" s="1"/>
  <c r="H229" i="1"/>
  <c r="F20" i="1"/>
  <c r="G20" i="1" s="1"/>
  <c r="E133" i="1"/>
  <c r="F19" i="1"/>
  <c r="G19" i="1" s="1"/>
  <c r="H275" i="1"/>
  <c r="H324" i="1"/>
  <c r="H144" i="1"/>
  <c r="H306" i="1"/>
  <c r="E144" i="1"/>
  <c r="E353" i="1"/>
  <c r="F45" i="1"/>
  <c r="G45" i="1" s="1"/>
  <c r="E107" i="1"/>
  <c r="E17" i="1"/>
  <c r="H54" i="1"/>
  <c r="F218" i="1"/>
  <c r="G218" i="1" s="1"/>
  <c r="H287" i="1"/>
  <c r="F96" i="1"/>
  <c r="G96" i="1" s="1"/>
  <c r="H211" i="1"/>
  <c r="E313" i="1"/>
  <c r="F220" i="1"/>
  <c r="G220" i="1" s="1"/>
  <c r="H262" i="1"/>
  <c r="E258" i="1"/>
  <c r="H215" i="1"/>
  <c r="H351" i="1"/>
  <c r="E342" i="1"/>
  <c r="H70" i="1"/>
  <c r="E50" i="1"/>
  <c r="E332" i="1"/>
  <c r="F284" i="1"/>
  <c r="G284" i="1" s="1"/>
  <c r="H210" i="1"/>
  <c r="H173" i="1"/>
  <c r="E164" i="1"/>
  <c r="H313" i="1"/>
  <c r="H29" i="1"/>
  <c r="E343" i="1"/>
  <c r="E29" i="1"/>
  <c r="E108" i="1"/>
  <c r="F126" i="1"/>
  <c r="G126" i="1" s="1"/>
  <c r="F13" i="1"/>
  <c r="G13" i="1" s="1"/>
  <c r="F113" i="1"/>
  <c r="G113" i="1" s="1"/>
  <c r="F170" i="1"/>
  <c r="G170" i="1" s="1"/>
  <c r="F214" i="1"/>
  <c r="G214" i="1" s="1"/>
  <c r="F271" i="1"/>
  <c r="G271" i="1" s="1"/>
  <c r="F316" i="1"/>
  <c r="G316" i="1" s="1"/>
  <c r="F361" i="1"/>
  <c r="G361" i="1" s="1"/>
  <c r="H297" i="1"/>
  <c r="H237" i="1"/>
  <c r="E130" i="1"/>
  <c r="F32" i="1"/>
  <c r="G32" i="1" s="1"/>
  <c r="E320" i="1"/>
  <c r="E348" i="1"/>
  <c r="F8" i="1"/>
  <c r="G8" i="1" s="1"/>
  <c r="E129" i="1"/>
  <c r="F52" i="1"/>
  <c r="G52" i="1" s="1"/>
  <c r="F108" i="1"/>
  <c r="G108" i="1" s="1"/>
  <c r="H50" i="1"/>
  <c r="F160" i="1"/>
  <c r="G160" i="1" s="1"/>
  <c r="F25" i="1"/>
  <c r="G25" i="1" s="1"/>
  <c r="H334" i="1"/>
  <c r="H260" i="1"/>
  <c r="F23" i="1"/>
  <c r="G23" i="1" s="1"/>
  <c r="E211" i="1"/>
  <c r="F345" i="1"/>
  <c r="G345" i="1" s="1"/>
  <c r="F262" i="1"/>
  <c r="G262" i="1" s="1"/>
  <c r="H183" i="1"/>
  <c r="E54" i="1"/>
  <c r="H128" i="1"/>
  <c r="F84" i="1"/>
  <c r="G84" i="1" s="1"/>
  <c r="E351" i="1"/>
  <c r="E22" i="1"/>
  <c r="F31" i="1"/>
  <c r="G31" i="1" s="1"/>
  <c r="F321" i="1"/>
  <c r="G321" i="1" s="1"/>
  <c r="E136" i="1"/>
  <c r="E352" i="1"/>
  <c r="H241" i="1"/>
  <c r="F43" i="1"/>
  <c r="G43" i="1" s="1"/>
  <c r="H291" i="1"/>
  <c r="F190" i="1"/>
  <c r="G190" i="1" s="1"/>
  <c r="F82" i="1"/>
  <c r="G82" i="1" s="1"/>
  <c r="H224" i="1"/>
  <c r="F341" i="1"/>
  <c r="G341" i="1" s="1"/>
  <c r="F101" i="1"/>
  <c r="G101" i="1" s="1"/>
  <c r="F112" i="1"/>
  <c r="G112" i="1" s="1"/>
  <c r="F168" i="1"/>
  <c r="G168" i="1" s="1"/>
  <c r="F212" i="1"/>
  <c r="G212" i="1" s="1"/>
  <c r="F268" i="1"/>
  <c r="G268" i="1" s="1"/>
  <c r="F315" i="1"/>
  <c r="G315" i="1" s="1"/>
  <c r="F360" i="1"/>
  <c r="G360" i="1" s="1"/>
  <c r="E101" i="1"/>
  <c r="E139" i="1"/>
  <c r="E187" i="1"/>
  <c r="E337" i="1"/>
  <c r="E210" i="1"/>
  <c r="H223" i="1"/>
  <c r="F267" i="1"/>
  <c r="G267" i="1" s="1"/>
  <c r="E336" i="1"/>
  <c r="F95" i="1"/>
  <c r="G95" i="1" s="1"/>
  <c r="E78" i="1"/>
  <c r="H214" i="1"/>
  <c r="H346" i="1"/>
  <c r="F61" i="1"/>
  <c r="G61" i="1" s="1"/>
  <c r="F124" i="1"/>
  <c r="G124" i="1" s="1"/>
  <c r="F188" i="1"/>
  <c r="G188" i="1" s="1"/>
  <c r="F234" i="1"/>
  <c r="G234" i="1" s="1"/>
  <c r="F290" i="1"/>
  <c r="G290" i="1" s="1"/>
  <c r="F329" i="1"/>
  <c r="G329" i="1" s="1"/>
  <c r="F192" i="1"/>
  <c r="G192" i="1" s="1"/>
  <c r="H88" i="1"/>
  <c r="E233" i="1"/>
  <c r="F352" i="1"/>
  <c r="G352" i="1" s="1"/>
  <c r="F219" i="1"/>
  <c r="G219" i="1" s="1"/>
  <c r="E208" i="1"/>
  <c r="F187" i="1"/>
  <c r="G187" i="1" s="1"/>
  <c r="F142" i="1"/>
  <c r="G142" i="1" s="1"/>
  <c r="E15" i="1"/>
  <c r="F263" i="1"/>
  <c r="G263" i="1" s="1"/>
  <c r="E175" i="1"/>
  <c r="F359" i="1"/>
  <c r="G359" i="1" s="1"/>
  <c r="E94" i="1"/>
  <c r="H168" i="1"/>
  <c r="H294" i="1"/>
  <c r="E63" i="1"/>
  <c r="H175" i="1"/>
  <c r="E41" i="1"/>
  <c r="E344" i="1"/>
  <c r="E13" i="1"/>
  <c r="H164" i="1"/>
  <c r="H198" i="1"/>
  <c r="F155" i="1"/>
  <c r="G155" i="1" s="1"/>
  <c r="H290" i="1"/>
  <c r="F252" i="1"/>
  <c r="G252" i="1" s="1"/>
  <c r="E289" i="1"/>
  <c r="H190" i="1"/>
  <c r="F186" i="1"/>
  <c r="G186" i="1" s="1"/>
  <c r="H57" i="1"/>
  <c r="H323" i="1"/>
  <c r="E229" i="1"/>
  <c r="E40" i="1"/>
  <c r="E82" i="1"/>
  <c r="H249" i="1"/>
  <c r="F75" i="1"/>
  <c r="G75" i="1" s="1"/>
  <c r="F121" i="1"/>
  <c r="G121" i="1" s="1"/>
  <c r="F183" i="1"/>
  <c r="G183" i="1" s="1"/>
  <c r="F231" i="1"/>
  <c r="G231" i="1" s="1"/>
  <c r="F289" i="1"/>
  <c r="G289" i="1" s="1"/>
  <c r="F334" i="1"/>
  <c r="G334" i="1" s="1"/>
  <c r="E298" i="1"/>
  <c r="F305" i="1"/>
  <c r="G305" i="1" s="1"/>
  <c r="F323" i="1"/>
  <c r="G323" i="1" s="1"/>
  <c r="F42" i="1"/>
  <c r="G42" i="1" s="1"/>
  <c r="F232" i="1"/>
  <c r="G232" i="1" s="1"/>
  <c r="H155" i="1"/>
  <c r="F165" i="1"/>
  <c r="G165" i="1" s="1"/>
  <c r="H79" i="1"/>
  <c r="F269" i="1"/>
  <c r="G269" i="1" s="1"/>
  <c r="H283" i="1"/>
  <c r="F83" i="1"/>
  <c r="G83" i="1" s="1"/>
  <c r="E85" i="1"/>
  <c r="E277" i="1"/>
  <c r="F222" i="1"/>
  <c r="G222" i="1" s="1"/>
  <c r="F24" i="1"/>
  <c r="G24" i="1" s="1"/>
  <c r="F350" i="1"/>
  <c r="G350" i="1" s="1"/>
  <c r="H157" i="1"/>
  <c r="H276" i="1"/>
  <c r="F76" i="1"/>
  <c r="G76" i="1" s="1"/>
  <c r="H284" i="1"/>
  <c r="H356" i="1"/>
  <c r="E123" i="1"/>
  <c r="F249" i="1"/>
  <c r="G249" i="1" s="1"/>
  <c r="E111" i="1"/>
  <c r="E230" i="1"/>
  <c r="F285" i="1"/>
  <c r="G285" i="1" s="1"/>
  <c r="H105" i="1"/>
  <c r="E249" i="1"/>
  <c r="H295" i="1"/>
  <c r="E312" i="1"/>
  <c r="E284" i="1"/>
  <c r="F324" i="1"/>
  <c r="G324" i="1" s="1"/>
  <c r="F362" i="1"/>
  <c r="G362" i="1" s="1"/>
  <c r="F11" i="1"/>
  <c r="G11" i="1" s="1"/>
  <c r="F58" i="1"/>
  <c r="G58" i="1" s="1"/>
  <c r="H98" i="1"/>
  <c r="F71" i="1"/>
  <c r="G71" i="1" s="1"/>
  <c r="H80" i="1"/>
  <c r="H22" i="1"/>
  <c r="H332" i="1"/>
  <c r="F33" i="1"/>
  <c r="G33" i="1" s="1"/>
  <c r="F120" i="1"/>
  <c r="G120" i="1" s="1"/>
  <c r="F181" i="1"/>
  <c r="G181" i="1" s="1"/>
  <c r="F228" i="1"/>
  <c r="G228" i="1" s="1"/>
  <c r="F281" i="1"/>
  <c r="G281" i="1" s="1"/>
  <c r="F331" i="1"/>
  <c r="G331" i="1" s="1"/>
  <c r="E138" i="1"/>
  <c r="E328" i="1"/>
  <c r="H195" i="1"/>
  <c r="H360" i="1"/>
  <c r="E102" i="1"/>
  <c r="H166" i="1"/>
  <c r="E200" i="1"/>
  <c r="E8" i="1"/>
  <c r="H221" i="1"/>
  <c r="F353" i="1"/>
  <c r="G353" i="1" s="1"/>
  <c r="H248" i="1"/>
  <c r="F90" i="1"/>
  <c r="G90" i="1" s="1"/>
  <c r="F150" i="1"/>
  <c r="G150" i="1" s="1"/>
  <c r="F196" i="1"/>
  <c r="G196" i="1" s="1"/>
  <c r="F243" i="1"/>
  <c r="G243" i="1" s="1"/>
  <c r="F302" i="1"/>
  <c r="G302" i="1" s="1"/>
  <c r="F343" i="1"/>
  <c r="G343" i="1" s="1"/>
  <c r="F203" i="1"/>
  <c r="G203" i="1" s="1"/>
  <c r="H62" i="1"/>
  <c r="F26" i="1"/>
  <c r="G26" i="1" s="1"/>
  <c r="H285" i="1"/>
  <c r="E70" i="1"/>
  <c r="E103" i="1"/>
  <c r="H114" i="1"/>
  <c r="F17" i="1"/>
  <c r="G17" i="1" s="1"/>
  <c r="H265" i="1"/>
  <c r="F180" i="1"/>
  <c r="G180" i="1" s="1"/>
  <c r="H267" i="1"/>
  <c r="E360" i="1"/>
  <c r="E143" i="1"/>
  <c r="H174" i="1"/>
  <c r="E183" i="1"/>
  <c r="F235" i="1"/>
  <c r="G235" i="1" s="1"/>
  <c r="E197" i="1"/>
  <c r="E83" i="1"/>
  <c r="H33" i="1"/>
  <c r="H277" i="1"/>
  <c r="H40" i="1"/>
  <c r="E135" i="1"/>
  <c r="H132" i="1"/>
  <c r="E309" i="1"/>
  <c r="E116" i="1"/>
  <c r="H343" i="1"/>
  <c r="F98" i="1"/>
  <c r="G98" i="1" s="1"/>
  <c r="H217" i="1"/>
  <c r="E67" i="1"/>
  <c r="E327" i="1"/>
  <c r="F107" i="1"/>
  <c r="G107" i="1" s="1"/>
  <c r="F357" i="1"/>
  <c r="G357" i="1" s="1"/>
  <c r="E52" i="1"/>
  <c r="E46" i="1"/>
  <c r="E191" i="1"/>
  <c r="H163" i="1"/>
  <c r="E16" i="1"/>
  <c r="H244" i="1"/>
  <c r="F109" i="1"/>
  <c r="G109" i="1" s="1"/>
  <c r="E273" i="1"/>
  <c r="E148" i="1"/>
  <c r="E306" i="1"/>
  <c r="H136" i="1"/>
  <c r="F328" i="1"/>
  <c r="G328" i="1" s="1"/>
  <c r="E266" i="1"/>
  <c r="E228" i="1"/>
  <c r="H26" i="1"/>
  <c r="F85" i="1"/>
  <c r="G85" i="1" s="1"/>
  <c r="H113" i="1"/>
  <c r="E72" i="1"/>
  <c r="E134" i="1"/>
  <c r="H251" i="1"/>
  <c r="E33" i="1"/>
  <c r="E125" i="1"/>
  <c r="F89" i="1"/>
  <c r="G89" i="1" s="1"/>
  <c r="E241" i="1"/>
  <c r="F351" i="1"/>
  <c r="G351" i="1" s="1"/>
  <c r="F265" i="1"/>
  <c r="G265" i="1" s="1"/>
  <c r="H169" i="1"/>
  <c r="H172" i="1"/>
  <c r="H16" i="1"/>
  <c r="F293" i="1"/>
  <c r="G293" i="1" s="1"/>
  <c r="E55" i="1"/>
  <c r="H240" i="1"/>
  <c r="E346" i="1"/>
  <c r="E186" i="1"/>
  <c r="H228" i="1"/>
  <c r="H225" i="1"/>
  <c r="F137" i="1"/>
  <c r="G137" i="1" s="1"/>
  <c r="F346" i="1"/>
  <c r="G346" i="1" s="1"/>
  <c r="E282" i="1"/>
  <c r="H135" i="1"/>
  <c r="H357" i="1"/>
  <c r="H292" i="1"/>
  <c r="E11" i="1"/>
  <c r="H85" i="1"/>
  <c r="H126" i="1"/>
  <c r="H139" i="1"/>
  <c r="H46" i="1"/>
  <c r="E97" i="1"/>
  <c r="E272" i="1"/>
  <c r="H158" i="1"/>
  <c r="E263" i="1"/>
  <c r="E207" i="1"/>
  <c r="H269" i="1"/>
  <c r="E45" i="1"/>
  <c r="E167" i="1"/>
  <c r="E314" i="1"/>
  <c r="F129" i="1"/>
  <c r="G129" i="1" s="1"/>
  <c r="F14" i="1"/>
  <c r="G14" i="1" s="1"/>
  <c r="F27" i="1"/>
  <c r="G27" i="1" s="1"/>
  <c r="E127" i="1"/>
  <c r="H17" i="1"/>
  <c r="F169" i="1"/>
  <c r="G169" i="1" s="1"/>
  <c r="F88" i="1"/>
  <c r="G88" i="1" s="1"/>
  <c r="H11" i="1"/>
  <c r="E120" i="1"/>
  <c r="E58" i="1"/>
  <c r="H147" i="1"/>
  <c r="H315" i="1"/>
  <c r="H361" i="1"/>
  <c r="H311" i="1"/>
  <c r="H266" i="1"/>
  <c r="E235" i="1"/>
  <c r="H201" i="1"/>
  <c r="H289" i="1"/>
  <c r="E77" i="1"/>
  <c r="E37" i="1"/>
  <c r="E340" i="1"/>
  <c r="F200" i="1"/>
  <c r="G200" i="1" s="1"/>
  <c r="H55" i="1"/>
  <c r="H184" i="1"/>
  <c r="E184" i="1"/>
  <c r="F208" i="1"/>
  <c r="G208" i="1" s="1"/>
  <c r="H307" i="1"/>
  <c r="E163" i="1"/>
  <c r="H316" i="1"/>
  <c r="E147" i="1"/>
  <c r="E311" i="1"/>
  <c r="E296" i="1"/>
  <c r="H159" i="1"/>
  <c r="F319" i="1"/>
  <c r="G319" i="1" s="1"/>
  <c r="H196" i="1"/>
  <c r="H45" i="1"/>
  <c r="E242" i="1"/>
  <c r="H359" i="1"/>
  <c r="E216" i="1"/>
  <c r="H180" i="1"/>
  <c r="E268" i="1"/>
  <c r="H320" i="1"/>
  <c r="E358" i="1"/>
  <c r="H302" i="1"/>
  <c r="E287" i="1"/>
  <c r="H127" i="1"/>
  <c r="F149" i="1"/>
  <c r="G149" i="1" s="1"/>
  <c r="H350" i="1"/>
  <c r="E27" i="1"/>
  <c r="E209" i="1"/>
  <c r="H309" i="1"/>
  <c r="E261" i="1"/>
  <c r="E131" i="1"/>
  <c r="F105" i="1"/>
  <c r="G105" i="1" s="1"/>
  <c r="F336" i="1"/>
  <c r="G336" i="1" s="1"/>
  <c r="H167" i="1"/>
  <c r="E179" i="1"/>
  <c r="H253" i="1"/>
  <c r="E227" i="1"/>
  <c r="E194" i="1"/>
  <c r="H347" i="1"/>
  <c r="F191" i="1"/>
  <c r="G191" i="1" s="1"/>
  <c r="E203" i="1"/>
  <c r="E51" i="1"/>
  <c r="H115" i="1"/>
  <c r="H129" i="1"/>
  <c r="H200" i="1"/>
  <c r="H110" i="1"/>
  <c r="E34" i="1"/>
  <c r="H102" i="1"/>
  <c r="H348" i="1"/>
  <c r="H87" i="1"/>
  <c r="H23" i="1"/>
  <c r="H339" i="1"/>
  <c r="E106" i="1"/>
  <c r="E254" i="1"/>
  <c r="E168" i="1"/>
  <c r="H53" i="1"/>
  <c r="H48" i="1"/>
  <c r="F275" i="1"/>
  <c r="G275" i="1" s="1"/>
  <c r="H203" i="1"/>
  <c r="H256" i="1"/>
  <c r="H68" i="1"/>
  <c r="H106" i="1"/>
  <c r="E178" i="1"/>
  <c r="H199" i="1"/>
  <c r="F280" i="1"/>
  <c r="G280" i="1" s="1"/>
  <c r="F56" i="1"/>
  <c r="G56" i="1" s="1"/>
  <c r="F195" i="1"/>
  <c r="G195" i="1" s="1"/>
  <c r="H34" i="1"/>
  <c r="F335" i="1"/>
  <c r="G335" i="1" s="1"/>
  <c r="E193" i="1"/>
  <c r="H259" i="1"/>
  <c r="E283" i="1"/>
  <c r="H216" i="1"/>
  <c r="H263" i="1"/>
  <c r="E158" i="1"/>
  <c r="H281" i="1"/>
  <c r="E146" i="1"/>
  <c r="E92" i="1"/>
  <c r="H204" i="1"/>
  <c r="E259" i="1"/>
  <c r="E303" i="1"/>
  <c r="E140" i="1"/>
  <c r="H107" i="1"/>
  <c r="H252" i="1"/>
  <c r="E12" i="1"/>
  <c r="H9" i="1"/>
  <c r="E212" i="1"/>
  <c r="F47" i="1"/>
  <c r="G47" i="1" s="1"/>
  <c r="F261" i="1"/>
  <c r="G261" i="1" s="1"/>
  <c r="E292" i="1"/>
  <c r="H358" i="1"/>
  <c r="H131" i="1"/>
  <c r="H12" i="1"/>
  <c r="H213" i="1"/>
  <c r="H242" i="1"/>
  <c r="H238" i="1"/>
  <c r="F151" i="1"/>
  <c r="G151" i="1" s="1"/>
  <c r="E19" i="1"/>
  <c r="E66" i="1"/>
  <c r="E347" i="1"/>
  <c r="E310" i="1"/>
  <c r="H116" i="1"/>
  <c r="E202" i="1"/>
  <c r="E7" i="1"/>
  <c r="F337" i="1"/>
  <c r="G337" i="1" s="1"/>
  <c r="H71" i="1"/>
  <c r="F41" i="1"/>
  <c r="G41" i="1" s="1"/>
  <c r="E31" i="1"/>
  <c r="E126" i="1"/>
  <c r="F240" i="1"/>
  <c r="G240" i="1" s="1"/>
  <c r="F18" i="1"/>
  <c r="G18" i="1" s="1"/>
  <c r="F255" i="1"/>
  <c r="G255" i="1" s="1"/>
  <c r="E250" i="1"/>
  <c r="H121" i="1"/>
  <c r="E174" i="1"/>
  <c r="H146" i="1"/>
  <c r="F48" i="1"/>
  <c r="G48" i="1" s="1"/>
  <c r="H92" i="1"/>
  <c r="E124" i="1"/>
  <c r="H270" i="1"/>
  <c r="H305" i="1"/>
  <c r="H66" i="1"/>
  <c r="E57" i="1"/>
  <c r="H51" i="1"/>
  <c r="F244" i="1"/>
  <c r="G244" i="1" s="1"/>
  <c r="H234" i="1"/>
  <c r="E23" i="1"/>
  <c r="H299" i="1"/>
  <c r="E42" i="1"/>
  <c r="H227" i="1"/>
  <c r="H197" i="1"/>
  <c r="H76" i="1"/>
  <c r="E121" i="1"/>
  <c r="E234" i="1"/>
  <c r="E256" i="1"/>
  <c r="H271" i="1"/>
  <c r="H310" i="1"/>
  <c r="E252" i="1"/>
  <c r="E48" i="1"/>
  <c r="H236" i="1"/>
  <c r="H177" i="1"/>
  <c r="F226" i="1"/>
  <c r="G226" i="1" s="1"/>
  <c r="E180" i="1"/>
  <c r="E56" i="1"/>
  <c r="H268" i="1"/>
  <c r="E75" i="1"/>
  <c r="H7" i="1"/>
  <c r="E297" i="1"/>
  <c r="F297" i="1"/>
  <c r="G297" i="1" s="1"/>
  <c r="F286" i="1"/>
  <c r="G286" i="1" s="1"/>
  <c r="E222" i="1"/>
  <c r="F339" i="1"/>
  <c r="G339" i="1" s="1"/>
  <c r="F355" i="1"/>
  <c r="G355" i="1" s="1"/>
  <c r="F9" i="1"/>
  <c r="G9" i="1" s="1"/>
  <c r="H35" i="1"/>
  <c r="F78" i="1"/>
  <c r="G78" i="1" s="1"/>
  <c r="E330" i="1"/>
  <c r="E326" i="1"/>
  <c r="E333" i="1"/>
  <c r="E253" i="1"/>
  <c r="H321" i="1"/>
  <c r="H250" i="1"/>
  <c r="H328" i="1"/>
  <c r="H8" i="1"/>
  <c r="F306" i="1"/>
  <c r="G306" i="1" s="1"/>
  <c r="E198" i="1"/>
  <c r="H233" i="1"/>
  <c r="E331" i="1"/>
  <c r="E39" i="1"/>
  <c r="E61" i="1"/>
  <c r="H288" i="1"/>
  <c r="H119" i="1"/>
  <c r="H314" i="1"/>
  <c r="E231" i="1"/>
  <c r="H354" i="1"/>
  <c r="E288" i="1"/>
  <c r="E35" i="1"/>
  <c r="H111" i="1"/>
  <c r="H30" i="1"/>
  <c r="H355" i="1"/>
  <c r="E280" i="1"/>
  <c r="H243" i="1"/>
  <c r="H327" i="1"/>
  <c r="H91" i="1"/>
  <c r="H64" i="1"/>
  <c r="H182" i="1"/>
  <c r="F296" i="1"/>
  <c r="G296" i="1" s="1"/>
  <c r="H207" i="1"/>
  <c r="H43" i="1"/>
  <c r="E159" i="1"/>
  <c r="E224" i="1"/>
  <c r="E9" i="1"/>
  <c r="H181" i="1"/>
  <c r="F164" i="1"/>
  <c r="G164" i="1" s="1"/>
  <c r="H264" i="1"/>
  <c r="E171" i="1"/>
  <c r="H331" i="1"/>
  <c r="E26" i="1"/>
  <c r="E114" i="1"/>
  <c r="H86" i="1"/>
  <c r="F314" i="1"/>
  <c r="G314" i="1" s="1"/>
  <c r="H273" i="1"/>
  <c r="F236" i="1"/>
  <c r="G236" i="1" s="1"/>
  <c r="E161" i="1"/>
  <c r="E338" i="1"/>
  <c r="E226" i="1"/>
  <c r="E329" i="1"/>
  <c r="H143" i="1"/>
  <c r="H96" i="1"/>
  <c r="H257" i="1"/>
  <c r="H138" i="1"/>
  <c r="E62" i="1"/>
  <c r="F318" i="1"/>
  <c r="G318" i="1" s="1"/>
  <c r="H209" i="1"/>
  <c r="F178" i="1"/>
  <c r="G178" i="1" s="1"/>
  <c r="F152" i="1"/>
  <c r="G152" i="1" s="1"/>
  <c r="E32" i="1"/>
  <c r="E93" i="1"/>
  <c r="H171" i="1"/>
  <c r="E173" i="1"/>
  <c r="H122" i="1"/>
  <c r="H338" i="1"/>
  <c r="E225" i="1"/>
  <c r="E257" i="1"/>
  <c r="H20" i="1"/>
  <c r="F116" i="1"/>
  <c r="G116" i="1" s="1"/>
  <c r="H191" i="1"/>
  <c r="O13" i="3"/>
  <c r="N19" i="3"/>
  <c r="D19" i="3"/>
  <c r="I181" i="1" l="1"/>
  <c r="I268" i="1"/>
  <c r="I348" i="1"/>
  <c r="I257" i="1"/>
  <c r="I273" i="1"/>
  <c r="I182" i="1"/>
  <c r="I111" i="1"/>
  <c r="I250" i="1"/>
  <c r="I227" i="1"/>
  <c r="I66" i="1"/>
  <c r="I121" i="1"/>
  <c r="I71" i="1"/>
  <c r="I263" i="1"/>
  <c r="I287" i="1"/>
  <c r="I306" i="1"/>
  <c r="I96" i="1"/>
  <c r="I266" i="1"/>
  <c r="I26" i="1"/>
  <c r="I114" i="1"/>
  <c r="I80" i="1"/>
  <c r="I155" i="1"/>
  <c r="I198" i="1"/>
  <c r="I351" i="1"/>
  <c r="I321" i="1"/>
  <c r="I48" i="1"/>
  <c r="I132" i="1"/>
  <c r="I323" i="1"/>
  <c r="I305" i="1"/>
  <c r="I216" i="1"/>
  <c r="I46" i="1"/>
  <c r="I168" i="1"/>
  <c r="I224" i="1"/>
  <c r="I50" i="1"/>
  <c r="I20" i="1"/>
  <c r="I64" i="1"/>
  <c r="I310" i="1"/>
  <c r="I55" i="1"/>
  <c r="I191" i="1"/>
  <c r="I171" i="1"/>
  <c r="I138" i="1"/>
  <c r="I87" i="1"/>
  <c r="I167" i="1"/>
  <c r="I350" i="1"/>
  <c r="I180" i="1"/>
  <c r="I184" i="1"/>
  <c r="I11" i="1"/>
  <c r="I135" i="1"/>
  <c r="I240" i="1"/>
  <c r="I221" i="1"/>
  <c r="I22" i="1"/>
  <c r="I294" i="1"/>
  <c r="I183" i="1"/>
  <c r="I313" i="1"/>
  <c r="I229" i="1"/>
  <c r="I205" i="1"/>
  <c r="I93" i="1"/>
  <c r="I178" i="1"/>
  <c r="I39" i="1"/>
  <c r="I15" i="1"/>
  <c r="I94" i="1"/>
  <c r="I32" i="1"/>
  <c r="I123" i="1"/>
  <c r="I179" i="1"/>
  <c r="I24" i="1"/>
  <c r="I27" i="1"/>
  <c r="I176" i="1"/>
  <c r="I156" i="1"/>
  <c r="I219" i="1"/>
  <c r="I108" i="1"/>
  <c r="I153" i="1"/>
  <c r="I254" i="1"/>
  <c r="I218" i="1"/>
  <c r="I261" i="1"/>
  <c r="I73" i="1"/>
  <c r="I246" i="1"/>
  <c r="I37" i="1"/>
  <c r="I326" i="1"/>
  <c r="G364" i="1"/>
  <c r="I300" i="1"/>
  <c r="I312" i="1"/>
  <c r="I60" i="1"/>
  <c r="I286" i="1"/>
  <c r="I14" i="1"/>
  <c r="I84" i="1"/>
  <c r="I118" i="1"/>
  <c r="I193" i="1"/>
  <c r="I143" i="1"/>
  <c r="I86" i="1"/>
  <c r="I91" i="1"/>
  <c r="I271" i="1"/>
  <c r="I299" i="1"/>
  <c r="I270" i="1"/>
  <c r="I238" i="1"/>
  <c r="I199" i="1"/>
  <c r="I53" i="1"/>
  <c r="I102" i="1"/>
  <c r="I127" i="1"/>
  <c r="I359" i="1"/>
  <c r="I311" i="1"/>
  <c r="I139" i="1"/>
  <c r="I244" i="1"/>
  <c r="I174" i="1"/>
  <c r="I295" i="1"/>
  <c r="I356" i="1"/>
  <c r="I57" i="1"/>
  <c r="I164" i="1"/>
  <c r="I237" i="1"/>
  <c r="I173" i="1"/>
  <c r="I215" i="1"/>
  <c r="I144" i="1"/>
  <c r="I19" i="1"/>
  <c r="I95" i="1"/>
  <c r="I258" i="1"/>
  <c r="I120" i="1"/>
  <c r="I100" i="1"/>
  <c r="I21" i="1"/>
  <c r="I44" i="1"/>
  <c r="I318" i="1"/>
  <c r="I148" i="1"/>
  <c r="I282" i="1"/>
  <c r="I140" i="1"/>
  <c r="I301" i="1"/>
  <c r="I255" i="1"/>
  <c r="I161" i="1"/>
  <c r="I345" i="1"/>
  <c r="I296" i="1"/>
  <c r="I31" i="1"/>
  <c r="I149" i="1"/>
  <c r="I59" i="1"/>
  <c r="I231" i="1"/>
  <c r="I77" i="1"/>
  <c r="I354" i="1"/>
  <c r="I259" i="1"/>
  <c r="I361" i="1"/>
  <c r="I16" i="1"/>
  <c r="I40" i="1"/>
  <c r="I166" i="1"/>
  <c r="I98" i="1"/>
  <c r="I284" i="1"/>
  <c r="I223" i="1"/>
  <c r="I297" i="1"/>
  <c r="I210" i="1"/>
  <c r="I54" i="1"/>
  <c r="I324" i="1"/>
  <c r="I130" i="1"/>
  <c r="I279" i="1"/>
  <c r="I145" i="1"/>
  <c r="I308" i="1"/>
  <c r="I362" i="1"/>
  <c r="I47" i="1"/>
  <c r="I342" i="1"/>
  <c r="I189" i="1"/>
  <c r="I186" i="1"/>
  <c r="I329" i="1"/>
  <c r="I230" i="1"/>
  <c r="I18" i="1"/>
  <c r="I247" i="1"/>
  <c r="I89" i="1"/>
  <c r="I336" i="1"/>
  <c r="I212" i="1"/>
  <c r="I194" i="1"/>
  <c r="I112" i="1"/>
  <c r="I165" i="1"/>
  <c r="I325" i="1"/>
  <c r="I81" i="1"/>
  <c r="I42" i="1"/>
  <c r="I239" i="1"/>
  <c r="I233" i="1"/>
  <c r="I242" i="1"/>
  <c r="I269" i="1"/>
  <c r="I126" i="1"/>
  <c r="I338" i="1"/>
  <c r="I209" i="1"/>
  <c r="I243" i="1"/>
  <c r="I234" i="1"/>
  <c r="I92" i="1"/>
  <c r="I116" i="1"/>
  <c r="I213" i="1"/>
  <c r="I9" i="1"/>
  <c r="I106" i="1"/>
  <c r="I110" i="1"/>
  <c r="I302" i="1"/>
  <c r="I45" i="1"/>
  <c r="I315" i="1"/>
  <c r="I85" i="1"/>
  <c r="I225" i="1"/>
  <c r="I172" i="1"/>
  <c r="I251" i="1"/>
  <c r="I163" i="1"/>
  <c r="I217" i="1"/>
  <c r="I277" i="1"/>
  <c r="I285" i="1"/>
  <c r="I105" i="1"/>
  <c r="I190" i="1"/>
  <c r="I291" i="1"/>
  <c r="I262" i="1"/>
  <c r="I275" i="1"/>
  <c r="I319" i="1"/>
  <c r="I117" i="1"/>
  <c r="I245" i="1"/>
  <c r="I170" i="1"/>
  <c r="I101" i="1"/>
  <c r="I340" i="1"/>
  <c r="I152" i="1"/>
  <c r="I280" i="1"/>
  <c r="I220" i="1"/>
  <c r="I141" i="1"/>
  <c r="I124" i="1"/>
  <c r="I78" i="1"/>
  <c r="I272" i="1"/>
  <c r="I109" i="1"/>
  <c r="I69" i="1"/>
  <c r="I298" i="1"/>
  <c r="I65" i="1"/>
  <c r="I133" i="1"/>
  <c r="I162" i="1"/>
  <c r="I150" i="1"/>
  <c r="I327" i="1"/>
  <c r="I204" i="1"/>
  <c r="I347" i="1"/>
  <c r="I316" i="1"/>
  <c r="I17" i="1"/>
  <c r="I122" i="1"/>
  <c r="I331" i="1"/>
  <c r="I43" i="1"/>
  <c r="I314" i="1"/>
  <c r="I177" i="1"/>
  <c r="I12" i="1"/>
  <c r="I68" i="1"/>
  <c r="I200" i="1"/>
  <c r="I309" i="1"/>
  <c r="I196" i="1"/>
  <c r="I307" i="1"/>
  <c r="I147" i="1"/>
  <c r="I228" i="1"/>
  <c r="I169" i="1"/>
  <c r="I136" i="1"/>
  <c r="I33" i="1"/>
  <c r="I267" i="1"/>
  <c r="I360" i="1"/>
  <c r="I276" i="1"/>
  <c r="I283" i="1"/>
  <c r="I249" i="1"/>
  <c r="I88" i="1"/>
  <c r="I346" i="1"/>
  <c r="I260" i="1"/>
  <c r="I75" i="1"/>
  <c r="I187" i="1"/>
  <c r="I36" i="1"/>
  <c r="I28" i="1"/>
  <c r="I352" i="1"/>
  <c r="I154" i="1"/>
  <c r="I349" i="1"/>
  <c r="I278" i="1"/>
  <c r="I125" i="1"/>
  <c r="I72" i="1"/>
  <c r="I99" i="1"/>
  <c r="I13" i="1"/>
  <c r="I337" i="1"/>
  <c r="I83" i="1"/>
  <c r="I202" i="1"/>
  <c r="I333" i="1"/>
  <c r="I344" i="1"/>
  <c r="I208" i="1"/>
  <c r="I207" i="1"/>
  <c r="I355" i="1"/>
  <c r="I119" i="1"/>
  <c r="I8" i="1"/>
  <c r="I236" i="1"/>
  <c r="I76" i="1"/>
  <c r="I51" i="1"/>
  <c r="I146" i="1"/>
  <c r="I131" i="1"/>
  <c r="I252" i="1"/>
  <c r="I281" i="1"/>
  <c r="I34" i="1"/>
  <c r="I256" i="1"/>
  <c r="I339" i="1"/>
  <c r="I129" i="1"/>
  <c r="I253" i="1"/>
  <c r="I320" i="1"/>
  <c r="I289" i="1"/>
  <c r="I158" i="1"/>
  <c r="I292" i="1"/>
  <c r="I343" i="1"/>
  <c r="I62" i="1"/>
  <c r="I248" i="1"/>
  <c r="I195" i="1"/>
  <c r="I157" i="1"/>
  <c r="I175" i="1"/>
  <c r="I214" i="1"/>
  <c r="I241" i="1"/>
  <c r="I128" i="1"/>
  <c r="I334" i="1"/>
  <c r="I61" i="1"/>
  <c r="I304" i="1"/>
  <c r="I274" i="1"/>
  <c r="I41" i="1"/>
  <c r="I63" i="1"/>
  <c r="I303" i="1"/>
  <c r="I185" i="1"/>
  <c r="I38" i="1"/>
  <c r="I335" i="1"/>
  <c r="I353" i="1"/>
  <c r="I322" i="1"/>
  <c r="I341" i="1"/>
  <c r="I330" i="1"/>
  <c r="I206" i="1"/>
  <c r="I74" i="1"/>
  <c r="I264" i="1"/>
  <c r="I30" i="1"/>
  <c r="I288" i="1"/>
  <c r="I328" i="1"/>
  <c r="I35" i="1"/>
  <c r="I7" i="1"/>
  <c r="I197" i="1"/>
  <c r="I358" i="1"/>
  <c r="I107" i="1"/>
  <c r="I203" i="1"/>
  <c r="I23" i="1"/>
  <c r="I115" i="1"/>
  <c r="I159" i="1"/>
  <c r="I201" i="1"/>
  <c r="I357" i="1"/>
  <c r="I113" i="1"/>
  <c r="I265" i="1"/>
  <c r="I332" i="1"/>
  <c r="I79" i="1"/>
  <c r="I290" i="1"/>
  <c r="I29" i="1"/>
  <c r="I70" i="1"/>
  <c r="I211" i="1"/>
  <c r="I25" i="1"/>
  <c r="I232" i="1"/>
  <c r="I90" i="1"/>
  <c r="I222" i="1"/>
  <c r="I104" i="1"/>
  <c r="I151" i="1"/>
  <c r="I49" i="1"/>
  <c r="I192" i="1"/>
  <c r="I188" i="1"/>
  <c r="I56" i="1"/>
  <c r="I235" i="1"/>
  <c r="I134" i="1"/>
  <c r="I82" i="1"/>
  <c r="I137" i="1"/>
  <c r="I10" i="1"/>
  <c r="I52" i="1"/>
  <c r="I142" i="1"/>
  <c r="I97" i="1"/>
  <c r="I160" i="1"/>
  <c r="I67" i="1"/>
  <c r="I226" i="1"/>
  <c r="I103" i="1"/>
  <c r="I317" i="1"/>
  <c r="I58" i="1"/>
  <c r="I293" i="1"/>
  <c r="F9" i="3"/>
  <c r="G9" i="3" s="1"/>
  <c r="F17" i="3"/>
  <c r="G17" i="3" s="1"/>
  <c r="E19" i="3"/>
  <c r="F8" i="3"/>
  <c r="G8" i="3" s="1"/>
  <c r="F13" i="3"/>
  <c r="G13" i="3" s="1"/>
  <c r="E7" i="3"/>
  <c r="E16" i="3"/>
  <c r="O19" i="3"/>
  <c r="O21" i="3" s="1"/>
  <c r="E14" i="3"/>
  <c r="F11" i="3"/>
  <c r="G11" i="3" s="1"/>
  <c r="E11" i="3"/>
  <c r="F12" i="3"/>
  <c r="G12" i="3" s="1"/>
  <c r="F10" i="3"/>
  <c r="G10" i="3" s="1"/>
  <c r="F14" i="3"/>
  <c r="G14" i="3" s="1"/>
  <c r="F16" i="3"/>
  <c r="G16" i="3" s="1"/>
  <c r="F15" i="3"/>
  <c r="G15" i="3" s="1"/>
  <c r="F7" i="3"/>
  <c r="G7" i="3" s="1"/>
  <c r="E12" i="3"/>
  <c r="E15" i="3"/>
  <c r="E17" i="3"/>
  <c r="E8" i="3"/>
  <c r="E9" i="3"/>
  <c r="E10" i="3"/>
  <c r="E13" i="3"/>
  <c r="H17" i="3" l="1"/>
  <c r="I17" i="3" s="1"/>
  <c r="H12" i="3"/>
  <c r="I12" i="3" s="1"/>
  <c r="H8" i="3"/>
  <c r="I8" i="3" s="1"/>
  <c r="H9" i="3"/>
  <c r="I9" i="3" s="1"/>
  <c r="H16" i="3"/>
  <c r="I16" i="3" s="1"/>
  <c r="H11" i="3"/>
  <c r="I11" i="3" s="1"/>
  <c r="H15" i="3"/>
  <c r="I15" i="3" s="1"/>
  <c r="H14" i="3"/>
  <c r="I14" i="3" s="1"/>
  <c r="H7" i="3"/>
  <c r="H10" i="3"/>
  <c r="I10" i="3" s="1"/>
  <c r="H13" i="3"/>
  <c r="I13" i="3" s="1"/>
  <c r="I364" i="1"/>
  <c r="G19" i="3"/>
  <c r="K19" i="3" l="1"/>
  <c r="I367" i="1"/>
  <c r="I366" i="1"/>
  <c r="I7" i="3"/>
  <c r="H19" i="3"/>
  <c r="I19" i="3" s="1"/>
  <c r="B4" i="1" l="1"/>
  <c r="J257" i="1"/>
  <c r="K257" i="1" s="1"/>
  <c r="L257" i="1" s="1"/>
  <c r="M257" i="1" s="1"/>
  <c r="N257" i="1" s="1"/>
  <c r="J323" i="1"/>
  <c r="K323" i="1" s="1"/>
  <c r="L323" i="1" s="1"/>
  <c r="M323" i="1" s="1"/>
  <c r="N323" i="1" s="1"/>
  <c r="J93" i="1"/>
  <c r="K93" i="1" s="1"/>
  <c r="L93" i="1" s="1"/>
  <c r="M93" i="1" s="1"/>
  <c r="N93" i="1" s="1"/>
  <c r="J15" i="1"/>
  <c r="K15" i="1" s="1"/>
  <c r="L15" i="1" s="1"/>
  <c r="M15" i="1" s="1"/>
  <c r="N15" i="1" s="1"/>
  <c r="J27" i="1"/>
  <c r="K27" i="1" s="1"/>
  <c r="L27" i="1" s="1"/>
  <c r="M27" i="1" s="1"/>
  <c r="N27" i="1" s="1"/>
  <c r="J219" i="1"/>
  <c r="K219" i="1" s="1"/>
  <c r="L219" i="1" s="1"/>
  <c r="M219" i="1" s="1"/>
  <c r="N219" i="1" s="1"/>
  <c r="J254" i="1"/>
  <c r="K254" i="1" s="1"/>
  <c r="L254" i="1" s="1"/>
  <c r="M254" i="1" s="1"/>
  <c r="N254" i="1" s="1"/>
  <c r="J300" i="1"/>
  <c r="K300" i="1" s="1"/>
  <c r="L300" i="1" s="1"/>
  <c r="M300" i="1" s="1"/>
  <c r="N300" i="1" s="1"/>
  <c r="J286" i="1"/>
  <c r="K286" i="1" s="1"/>
  <c r="L286" i="1" s="1"/>
  <c r="M286" i="1" s="1"/>
  <c r="N286" i="1" s="1"/>
  <c r="J299" i="1"/>
  <c r="K299" i="1" s="1"/>
  <c r="L299" i="1" s="1"/>
  <c r="M299" i="1" s="1"/>
  <c r="N299" i="1" s="1"/>
  <c r="J199" i="1"/>
  <c r="K199" i="1" s="1"/>
  <c r="L199" i="1" s="1"/>
  <c r="M199" i="1" s="1"/>
  <c r="N199" i="1" s="1"/>
  <c r="J127" i="1"/>
  <c r="K127" i="1" s="1"/>
  <c r="L127" i="1" s="1"/>
  <c r="M127" i="1" s="1"/>
  <c r="N127" i="1" s="1"/>
  <c r="J139" i="1"/>
  <c r="K139" i="1" s="1"/>
  <c r="L139" i="1" s="1"/>
  <c r="M139" i="1" s="1"/>
  <c r="N139" i="1" s="1"/>
  <c r="J173" i="1"/>
  <c r="K173" i="1" s="1"/>
  <c r="L173" i="1" s="1"/>
  <c r="M173" i="1" s="1"/>
  <c r="N173" i="1" s="1"/>
  <c r="J19" i="1"/>
  <c r="K19" i="1" s="1"/>
  <c r="L19" i="1" s="1"/>
  <c r="M19" i="1" s="1"/>
  <c r="N19" i="1" s="1"/>
  <c r="J282" i="1"/>
  <c r="K282" i="1" s="1"/>
  <c r="L282" i="1" s="1"/>
  <c r="M282" i="1" s="1"/>
  <c r="N282" i="1" s="1"/>
  <c r="J255" i="1"/>
  <c r="K255" i="1" s="1"/>
  <c r="L255" i="1" s="1"/>
  <c r="M255" i="1" s="1"/>
  <c r="N255" i="1" s="1"/>
  <c r="J223" i="1"/>
  <c r="K223" i="1" s="1"/>
  <c r="L223" i="1" s="1"/>
  <c r="M223" i="1" s="1"/>
  <c r="N223" i="1" s="1"/>
  <c r="J210" i="1"/>
  <c r="K210" i="1" s="1"/>
  <c r="L210" i="1" s="1"/>
  <c r="M210" i="1" s="1"/>
  <c r="N210" i="1" s="1"/>
  <c r="J308" i="1"/>
  <c r="K308" i="1" s="1"/>
  <c r="L308" i="1" s="1"/>
  <c r="M308" i="1" s="1"/>
  <c r="N308" i="1" s="1"/>
  <c r="J189" i="1"/>
  <c r="K189" i="1" s="1"/>
  <c r="L189" i="1" s="1"/>
  <c r="M189" i="1" s="1"/>
  <c r="N189" i="1" s="1"/>
  <c r="J230" i="1"/>
  <c r="K230" i="1" s="1"/>
  <c r="L230" i="1" s="1"/>
  <c r="M230" i="1" s="1"/>
  <c r="N230" i="1" s="1"/>
  <c r="J336" i="1"/>
  <c r="K336" i="1" s="1"/>
  <c r="L336" i="1" s="1"/>
  <c r="M336" i="1" s="1"/>
  <c r="N336" i="1" s="1"/>
  <c r="J112" i="1"/>
  <c r="K112" i="1" s="1"/>
  <c r="L112" i="1" s="1"/>
  <c r="M112" i="1" s="1"/>
  <c r="N112" i="1" s="1"/>
  <c r="J42" i="1"/>
  <c r="K42" i="1" s="1"/>
  <c r="L42" i="1" s="1"/>
  <c r="M42" i="1" s="1"/>
  <c r="N42" i="1" s="1"/>
  <c r="J213" i="1"/>
  <c r="K213" i="1" s="1"/>
  <c r="L213" i="1" s="1"/>
  <c r="M213" i="1" s="1"/>
  <c r="N213" i="1" s="1"/>
  <c r="J302" i="1"/>
  <c r="K302" i="1" s="1"/>
  <c r="L302" i="1" s="1"/>
  <c r="M302" i="1" s="1"/>
  <c r="N302" i="1" s="1"/>
  <c r="J225" i="1"/>
  <c r="K225" i="1" s="1"/>
  <c r="L225" i="1" s="1"/>
  <c r="M225" i="1" s="1"/>
  <c r="N225" i="1" s="1"/>
  <c r="J190" i="1"/>
  <c r="K190" i="1" s="1"/>
  <c r="L190" i="1" s="1"/>
  <c r="M190" i="1" s="1"/>
  <c r="N190" i="1" s="1"/>
  <c r="J101" i="1"/>
  <c r="K101" i="1" s="1"/>
  <c r="L101" i="1" s="1"/>
  <c r="M101" i="1" s="1"/>
  <c r="N101" i="1" s="1"/>
  <c r="J152" i="1"/>
  <c r="K152" i="1" s="1"/>
  <c r="L152" i="1" s="1"/>
  <c r="M152" i="1" s="1"/>
  <c r="N152" i="1" s="1"/>
  <c r="J141" i="1"/>
  <c r="K141" i="1" s="1"/>
  <c r="L141" i="1" s="1"/>
  <c r="M141" i="1" s="1"/>
  <c r="N141" i="1" s="1"/>
  <c r="J204" i="1"/>
  <c r="K204" i="1" s="1"/>
  <c r="L204" i="1" s="1"/>
  <c r="M204" i="1" s="1"/>
  <c r="N204" i="1" s="1"/>
  <c r="J314" i="1"/>
  <c r="K314" i="1" s="1"/>
  <c r="L314" i="1" s="1"/>
  <c r="M314" i="1" s="1"/>
  <c r="N314" i="1" s="1"/>
  <c r="J12" i="1"/>
  <c r="K12" i="1" s="1"/>
  <c r="L12" i="1" s="1"/>
  <c r="M12" i="1" s="1"/>
  <c r="N12" i="1" s="1"/>
  <c r="J228" i="1"/>
  <c r="K228" i="1" s="1"/>
  <c r="L228" i="1" s="1"/>
  <c r="M228" i="1" s="1"/>
  <c r="N228" i="1" s="1"/>
  <c r="J154" i="1"/>
  <c r="K154" i="1" s="1"/>
  <c r="L154" i="1" s="1"/>
  <c r="M154" i="1" s="1"/>
  <c r="N154" i="1" s="1"/>
  <c r="J51" i="1"/>
  <c r="K51" i="1" s="1"/>
  <c r="L51" i="1" s="1"/>
  <c r="M51" i="1" s="1"/>
  <c r="N51" i="1" s="1"/>
  <c r="J281" i="1"/>
  <c r="K281" i="1" s="1"/>
  <c r="L281" i="1" s="1"/>
  <c r="M281" i="1" s="1"/>
  <c r="N281" i="1" s="1"/>
  <c r="J129" i="1"/>
  <c r="K129" i="1" s="1"/>
  <c r="L129" i="1" s="1"/>
  <c r="M129" i="1" s="1"/>
  <c r="N129" i="1" s="1"/>
  <c r="J289" i="1"/>
  <c r="K289" i="1" s="1"/>
  <c r="L289" i="1" s="1"/>
  <c r="M289" i="1" s="1"/>
  <c r="N289" i="1" s="1"/>
  <c r="J343" i="1"/>
  <c r="K343" i="1" s="1"/>
  <c r="L343" i="1" s="1"/>
  <c r="M343" i="1" s="1"/>
  <c r="N343" i="1" s="1"/>
  <c r="J274" i="1"/>
  <c r="K274" i="1" s="1"/>
  <c r="L274" i="1" s="1"/>
  <c r="M274" i="1" s="1"/>
  <c r="N274" i="1" s="1"/>
  <c r="J185" i="1"/>
  <c r="K185" i="1" s="1"/>
  <c r="L185" i="1" s="1"/>
  <c r="M185" i="1" s="1"/>
  <c r="N185" i="1" s="1"/>
  <c r="J79" i="1"/>
  <c r="K79" i="1" s="1"/>
  <c r="L79" i="1" s="1"/>
  <c r="M79" i="1" s="1"/>
  <c r="N79" i="1" s="1"/>
  <c r="J103" i="1"/>
  <c r="K103" i="1" s="1"/>
  <c r="L103" i="1" s="1"/>
  <c r="M103" i="1" s="1"/>
  <c r="N103" i="1" s="1"/>
  <c r="J334" i="1"/>
  <c r="K334" i="1" s="1"/>
  <c r="L334" i="1" s="1"/>
  <c r="M334" i="1" s="1"/>
  <c r="N334" i="1" s="1"/>
  <c r="J335" i="1"/>
  <c r="K335" i="1" s="1"/>
  <c r="L335" i="1" s="1"/>
  <c r="M335" i="1" s="1"/>
  <c r="N335" i="1" s="1"/>
  <c r="J288" i="1"/>
  <c r="K288" i="1" s="1"/>
  <c r="L288" i="1" s="1"/>
  <c r="M288" i="1" s="1"/>
  <c r="N288" i="1" s="1"/>
  <c r="J203" i="1"/>
  <c r="K203" i="1" s="1"/>
  <c r="L203" i="1" s="1"/>
  <c r="M203" i="1" s="1"/>
  <c r="N203" i="1" s="1"/>
  <c r="J265" i="1"/>
  <c r="K265" i="1" s="1"/>
  <c r="L265" i="1" s="1"/>
  <c r="M265" i="1" s="1"/>
  <c r="N265" i="1" s="1"/>
  <c r="J222" i="1"/>
  <c r="K222" i="1" s="1"/>
  <c r="L222" i="1" s="1"/>
  <c r="M222" i="1" s="1"/>
  <c r="N222" i="1" s="1"/>
  <c r="J188" i="1"/>
  <c r="K188" i="1" s="1"/>
  <c r="L188" i="1" s="1"/>
  <c r="M188" i="1" s="1"/>
  <c r="N188" i="1" s="1"/>
  <c r="J10" i="1"/>
  <c r="K10" i="1" s="1"/>
  <c r="L10" i="1" s="1"/>
  <c r="M10" i="1" s="1"/>
  <c r="N10" i="1" s="1"/>
  <c r="J160" i="1"/>
  <c r="K160" i="1" s="1"/>
  <c r="L160" i="1" s="1"/>
  <c r="M160" i="1" s="1"/>
  <c r="N160" i="1" s="1"/>
  <c r="J194" i="1"/>
  <c r="K194" i="1" s="1"/>
  <c r="L194" i="1" s="1"/>
  <c r="M194" i="1" s="1"/>
  <c r="N194" i="1" s="1"/>
  <c r="J110" i="1"/>
  <c r="K110" i="1" s="1"/>
  <c r="L110" i="1" s="1"/>
  <c r="M110" i="1" s="1"/>
  <c r="N110" i="1" s="1"/>
  <c r="J252" i="1"/>
  <c r="K252" i="1" s="1"/>
  <c r="L252" i="1" s="1"/>
  <c r="M252" i="1" s="1"/>
  <c r="N252" i="1" s="1"/>
  <c r="J38" i="1"/>
  <c r="K38" i="1" s="1"/>
  <c r="L38" i="1" s="1"/>
  <c r="M38" i="1" s="1"/>
  <c r="N38" i="1" s="1"/>
  <c r="J111" i="1"/>
  <c r="K111" i="1" s="1"/>
  <c r="L111" i="1" s="1"/>
  <c r="M111" i="1" s="1"/>
  <c r="N111" i="1" s="1"/>
  <c r="J167" i="1"/>
  <c r="K167" i="1" s="1"/>
  <c r="L167" i="1" s="1"/>
  <c r="M167" i="1" s="1"/>
  <c r="N167" i="1" s="1"/>
  <c r="J345" i="1"/>
  <c r="K345" i="1" s="1"/>
  <c r="L345" i="1" s="1"/>
  <c r="M345" i="1" s="1"/>
  <c r="N345" i="1" s="1"/>
  <c r="J98" i="1"/>
  <c r="K98" i="1" s="1"/>
  <c r="L98" i="1" s="1"/>
  <c r="M98" i="1" s="1"/>
  <c r="N98" i="1" s="1"/>
  <c r="J233" i="1"/>
  <c r="K233" i="1" s="1"/>
  <c r="L233" i="1" s="1"/>
  <c r="M233" i="1" s="1"/>
  <c r="N233" i="1" s="1"/>
  <c r="J245" i="1"/>
  <c r="K245" i="1" s="1"/>
  <c r="L245" i="1" s="1"/>
  <c r="M245" i="1" s="1"/>
  <c r="N245" i="1" s="1"/>
  <c r="J65" i="1"/>
  <c r="K65" i="1" s="1"/>
  <c r="L65" i="1" s="1"/>
  <c r="M65" i="1" s="1"/>
  <c r="N65" i="1" s="1"/>
  <c r="J249" i="1"/>
  <c r="K249" i="1" s="1"/>
  <c r="L249" i="1" s="1"/>
  <c r="M249" i="1" s="1"/>
  <c r="N249" i="1" s="1"/>
  <c r="J304" i="1"/>
  <c r="K304" i="1" s="1"/>
  <c r="L304" i="1" s="1"/>
  <c r="M304" i="1" s="1"/>
  <c r="N304" i="1" s="1"/>
  <c r="J30" i="1"/>
  <c r="K30" i="1" s="1"/>
  <c r="L30" i="1" s="1"/>
  <c r="M30" i="1" s="1"/>
  <c r="N30" i="1" s="1"/>
  <c r="J181" i="1"/>
  <c r="K181" i="1" s="1"/>
  <c r="L181" i="1" s="1"/>
  <c r="M181" i="1" s="1"/>
  <c r="N181" i="1" s="1"/>
  <c r="J250" i="1"/>
  <c r="K250" i="1" s="1"/>
  <c r="L250" i="1" s="1"/>
  <c r="M250" i="1" s="1"/>
  <c r="N250" i="1" s="1"/>
  <c r="J287" i="1"/>
  <c r="K287" i="1" s="1"/>
  <c r="L287" i="1" s="1"/>
  <c r="M287" i="1" s="1"/>
  <c r="N287" i="1" s="1"/>
  <c r="J48" i="1"/>
  <c r="K48" i="1" s="1"/>
  <c r="L48" i="1" s="1"/>
  <c r="M48" i="1" s="1"/>
  <c r="N48" i="1" s="1"/>
  <c r="J50" i="1"/>
  <c r="K50" i="1" s="1"/>
  <c r="L50" i="1" s="1"/>
  <c r="M50" i="1" s="1"/>
  <c r="N50" i="1" s="1"/>
  <c r="J350" i="1"/>
  <c r="K350" i="1" s="1"/>
  <c r="L350" i="1" s="1"/>
  <c r="M350" i="1" s="1"/>
  <c r="N350" i="1" s="1"/>
  <c r="J135" i="1"/>
  <c r="K135" i="1" s="1"/>
  <c r="L135" i="1" s="1"/>
  <c r="M135" i="1" s="1"/>
  <c r="N135" i="1" s="1"/>
  <c r="J183" i="1"/>
  <c r="K183" i="1" s="1"/>
  <c r="L183" i="1" s="1"/>
  <c r="M183" i="1" s="1"/>
  <c r="N183" i="1" s="1"/>
  <c r="J229" i="1"/>
  <c r="K229" i="1" s="1"/>
  <c r="L229" i="1" s="1"/>
  <c r="M229" i="1" s="1"/>
  <c r="N229" i="1" s="1"/>
  <c r="J123" i="1"/>
  <c r="K123" i="1" s="1"/>
  <c r="L123" i="1" s="1"/>
  <c r="M123" i="1" s="1"/>
  <c r="N123" i="1" s="1"/>
  <c r="J37" i="1"/>
  <c r="K37" i="1" s="1"/>
  <c r="L37" i="1" s="1"/>
  <c r="M37" i="1" s="1"/>
  <c r="N37" i="1" s="1"/>
  <c r="J118" i="1"/>
  <c r="K118" i="1" s="1"/>
  <c r="L118" i="1" s="1"/>
  <c r="M118" i="1" s="1"/>
  <c r="N118" i="1" s="1"/>
  <c r="J86" i="1"/>
  <c r="K86" i="1" s="1"/>
  <c r="L86" i="1" s="1"/>
  <c r="M86" i="1" s="1"/>
  <c r="N86" i="1" s="1"/>
  <c r="J57" i="1"/>
  <c r="K57" i="1" s="1"/>
  <c r="L57" i="1" s="1"/>
  <c r="M57" i="1" s="1"/>
  <c r="N57" i="1" s="1"/>
  <c r="J258" i="1"/>
  <c r="K258" i="1" s="1"/>
  <c r="L258" i="1" s="1"/>
  <c r="M258" i="1" s="1"/>
  <c r="N258" i="1" s="1"/>
  <c r="J296" i="1"/>
  <c r="K296" i="1" s="1"/>
  <c r="L296" i="1" s="1"/>
  <c r="M296" i="1" s="1"/>
  <c r="N296" i="1" s="1"/>
  <c r="J354" i="1"/>
  <c r="K354" i="1" s="1"/>
  <c r="L354" i="1" s="1"/>
  <c r="M354" i="1" s="1"/>
  <c r="N354" i="1" s="1"/>
  <c r="J284" i="1"/>
  <c r="K284" i="1" s="1"/>
  <c r="L284" i="1" s="1"/>
  <c r="M284" i="1" s="1"/>
  <c r="N284" i="1" s="1"/>
  <c r="J130" i="1"/>
  <c r="K130" i="1" s="1"/>
  <c r="L130" i="1" s="1"/>
  <c r="M130" i="1" s="1"/>
  <c r="N130" i="1" s="1"/>
  <c r="J186" i="1"/>
  <c r="K186" i="1" s="1"/>
  <c r="L186" i="1" s="1"/>
  <c r="M186" i="1" s="1"/>
  <c r="N186" i="1" s="1"/>
  <c r="J242" i="1"/>
  <c r="K242" i="1" s="1"/>
  <c r="L242" i="1" s="1"/>
  <c r="M242" i="1" s="1"/>
  <c r="N242" i="1" s="1"/>
  <c r="J338" i="1"/>
  <c r="K338" i="1" s="1"/>
  <c r="L338" i="1" s="1"/>
  <c r="M338" i="1" s="1"/>
  <c r="N338" i="1" s="1"/>
  <c r="J234" i="1"/>
  <c r="K234" i="1" s="1"/>
  <c r="L234" i="1" s="1"/>
  <c r="M234" i="1" s="1"/>
  <c r="N234" i="1" s="1"/>
  <c r="J217" i="1"/>
  <c r="K217" i="1" s="1"/>
  <c r="L217" i="1" s="1"/>
  <c r="M217" i="1" s="1"/>
  <c r="N217" i="1" s="1"/>
  <c r="J262" i="1"/>
  <c r="K262" i="1" s="1"/>
  <c r="L262" i="1" s="1"/>
  <c r="M262" i="1" s="1"/>
  <c r="N262" i="1" s="1"/>
  <c r="J117" i="1"/>
  <c r="K117" i="1" s="1"/>
  <c r="L117" i="1" s="1"/>
  <c r="M117" i="1" s="1"/>
  <c r="N117" i="1" s="1"/>
  <c r="J122" i="1"/>
  <c r="K122" i="1" s="1"/>
  <c r="L122" i="1" s="1"/>
  <c r="M122" i="1" s="1"/>
  <c r="N122" i="1" s="1"/>
  <c r="J196" i="1"/>
  <c r="K196" i="1" s="1"/>
  <c r="L196" i="1" s="1"/>
  <c r="M196" i="1" s="1"/>
  <c r="N196" i="1" s="1"/>
  <c r="J267" i="1"/>
  <c r="K267" i="1" s="1"/>
  <c r="L267" i="1" s="1"/>
  <c r="M267" i="1" s="1"/>
  <c r="N267" i="1" s="1"/>
  <c r="J260" i="1"/>
  <c r="K260" i="1" s="1"/>
  <c r="L260" i="1" s="1"/>
  <c r="M260" i="1" s="1"/>
  <c r="N260" i="1" s="1"/>
  <c r="J75" i="1"/>
  <c r="K75" i="1" s="1"/>
  <c r="L75" i="1" s="1"/>
  <c r="M75" i="1" s="1"/>
  <c r="N75" i="1" s="1"/>
  <c r="J28" i="1"/>
  <c r="K28" i="1" s="1"/>
  <c r="L28" i="1" s="1"/>
  <c r="M28" i="1" s="1"/>
  <c r="N28" i="1" s="1"/>
  <c r="J333" i="1"/>
  <c r="K333" i="1" s="1"/>
  <c r="L333" i="1" s="1"/>
  <c r="M333" i="1" s="1"/>
  <c r="N333" i="1" s="1"/>
  <c r="J208" i="1"/>
  <c r="K208" i="1" s="1"/>
  <c r="L208" i="1" s="1"/>
  <c r="M208" i="1" s="1"/>
  <c r="N208" i="1" s="1"/>
  <c r="J8" i="1"/>
  <c r="K8" i="1" s="1"/>
  <c r="L8" i="1" s="1"/>
  <c r="M8" i="1" s="1"/>
  <c r="N8" i="1" s="1"/>
  <c r="J197" i="1"/>
  <c r="K197" i="1" s="1"/>
  <c r="L197" i="1" s="1"/>
  <c r="M197" i="1" s="1"/>
  <c r="N197" i="1" s="1"/>
  <c r="J201" i="1"/>
  <c r="K201" i="1" s="1"/>
  <c r="L201" i="1" s="1"/>
  <c r="M201" i="1" s="1"/>
  <c r="N201" i="1" s="1"/>
  <c r="J174" i="1"/>
  <c r="K174" i="1" s="1"/>
  <c r="L174" i="1" s="1"/>
  <c r="M174" i="1" s="1"/>
  <c r="N174" i="1" s="1"/>
  <c r="J114" i="1"/>
  <c r="K114" i="1" s="1"/>
  <c r="L114" i="1" s="1"/>
  <c r="M114" i="1" s="1"/>
  <c r="N114" i="1" s="1"/>
  <c r="J46" i="1"/>
  <c r="K46" i="1" s="1"/>
  <c r="L46" i="1" s="1"/>
  <c r="M46" i="1" s="1"/>
  <c r="N46" i="1" s="1"/>
  <c r="J77" i="1"/>
  <c r="K77" i="1" s="1"/>
  <c r="L77" i="1" s="1"/>
  <c r="M77" i="1" s="1"/>
  <c r="N77" i="1" s="1"/>
  <c r="J309" i="1"/>
  <c r="K309" i="1" s="1"/>
  <c r="L309" i="1" s="1"/>
  <c r="M309" i="1" s="1"/>
  <c r="N309" i="1" s="1"/>
  <c r="J99" i="1"/>
  <c r="K99" i="1" s="1"/>
  <c r="L99" i="1" s="1"/>
  <c r="M99" i="1" s="1"/>
  <c r="N99" i="1" s="1"/>
  <c r="J137" i="1"/>
  <c r="K137" i="1" s="1"/>
  <c r="L137" i="1" s="1"/>
  <c r="M137" i="1" s="1"/>
  <c r="N137" i="1" s="1"/>
  <c r="J273" i="1"/>
  <c r="K273" i="1" s="1"/>
  <c r="L273" i="1" s="1"/>
  <c r="M273" i="1" s="1"/>
  <c r="N273" i="1" s="1"/>
  <c r="J71" i="1"/>
  <c r="K71" i="1" s="1"/>
  <c r="L71" i="1" s="1"/>
  <c r="M71" i="1" s="1"/>
  <c r="N71" i="1" s="1"/>
  <c r="J266" i="1"/>
  <c r="K266" i="1" s="1"/>
  <c r="L266" i="1" s="1"/>
  <c r="M266" i="1" s="1"/>
  <c r="N266" i="1" s="1"/>
  <c r="J80" i="1"/>
  <c r="K80" i="1" s="1"/>
  <c r="L80" i="1" s="1"/>
  <c r="M80" i="1" s="1"/>
  <c r="N80" i="1" s="1"/>
  <c r="J138" i="1"/>
  <c r="K138" i="1" s="1"/>
  <c r="L138" i="1" s="1"/>
  <c r="M138" i="1" s="1"/>
  <c r="N138" i="1" s="1"/>
  <c r="J221" i="1"/>
  <c r="K221" i="1" s="1"/>
  <c r="L221" i="1" s="1"/>
  <c r="M221" i="1" s="1"/>
  <c r="N221" i="1" s="1"/>
  <c r="J60" i="1"/>
  <c r="K60" i="1" s="1"/>
  <c r="L60" i="1" s="1"/>
  <c r="M60" i="1" s="1"/>
  <c r="N60" i="1" s="1"/>
  <c r="J270" i="1"/>
  <c r="K270" i="1" s="1"/>
  <c r="L270" i="1" s="1"/>
  <c r="M270" i="1" s="1"/>
  <c r="N270" i="1" s="1"/>
  <c r="J53" i="1"/>
  <c r="K53" i="1" s="1"/>
  <c r="L53" i="1" s="1"/>
  <c r="M53" i="1" s="1"/>
  <c r="N53" i="1" s="1"/>
  <c r="J359" i="1"/>
  <c r="K359" i="1" s="1"/>
  <c r="L359" i="1" s="1"/>
  <c r="M359" i="1" s="1"/>
  <c r="N359" i="1" s="1"/>
  <c r="J215" i="1"/>
  <c r="K215" i="1" s="1"/>
  <c r="L215" i="1" s="1"/>
  <c r="M215" i="1" s="1"/>
  <c r="N215" i="1" s="1"/>
  <c r="J44" i="1"/>
  <c r="K44" i="1" s="1"/>
  <c r="L44" i="1" s="1"/>
  <c r="M44" i="1" s="1"/>
  <c r="N44" i="1" s="1"/>
  <c r="J59" i="1"/>
  <c r="K59" i="1" s="1"/>
  <c r="L59" i="1" s="1"/>
  <c r="M59" i="1" s="1"/>
  <c r="N59" i="1" s="1"/>
  <c r="J40" i="1"/>
  <c r="K40" i="1" s="1"/>
  <c r="L40" i="1" s="1"/>
  <c r="M40" i="1" s="1"/>
  <c r="N40" i="1" s="1"/>
  <c r="J54" i="1"/>
  <c r="K54" i="1" s="1"/>
  <c r="L54" i="1" s="1"/>
  <c r="M54" i="1" s="1"/>
  <c r="N54" i="1" s="1"/>
  <c r="J362" i="1"/>
  <c r="K362" i="1" s="1"/>
  <c r="L362" i="1" s="1"/>
  <c r="M362" i="1" s="1"/>
  <c r="N362" i="1" s="1"/>
  <c r="J9" i="1"/>
  <c r="K9" i="1" s="1"/>
  <c r="L9" i="1" s="1"/>
  <c r="M9" i="1" s="1"/>
  <c r="N9" i="1" s="1"/>
  <c r="J45" i="1"/>
  <c r="K45" i="1" s="1"/>
  <c r="L45" i="1" s="1"/>
  <c r="M45" i="1" s="1"/>
  <c r="N45" i="1" s="1"/>
  <c r="J172" i="1"/>
  <c r="K172" i="1" s="1"/>
  <c r="L172" i="1" s="1"/>
  <c r="M172" i="1" s="1"/>
  <c r="N172" i="1" s="1"/>
  <c r="J105" i="1"/>
  <c r="K105" i="1" s="1"/>
  <c r="L105" i="1" s="1"/>
  <c r="M105" i="1" s="1"/>
  <c r="N105" i="1" s="1"/>
  <c r="J280" i="1"/>
  <c r="K280" i="1" s="1"/>
  <c r="L280" i="1" s="1"/>
  <c r="M280" i="1" s="1"/>
  <c r="N280" i="1" s="1"/>
  <c r="J124" i="1"/>
  <c r="K124" i="1" s="1"/>
  <c r="L124" i="1" s="1"/>
  <c r="M124" i="1" s="1"/>
  <c r="N124" i="1" s="1"/>
  <c r="J69" i="1"/>
  <c r="K69" i="1" s="1"/>
  <c r="L69" i="1" s="1"/>
  <c r="M69" i="1" s="1"/>
  <c r="N69" i="1" s="1"/>
  <c r="J347" i="1"/>
  <c r="K347" i="1" s="1"/>
  <c r="L347" i="1" s="1"/>
  <c r="M347" i="1" s="1"/>
  <c r="N347" i="1" s="1"/>
  <c r="J169" i="1"/>
  <c r="K169" i="1" s="1"/>
  <c r="L169" i="1" s="1"/>
  <c r="M169" i="1" s="1"/>
  <c r="N169" i="1" s="1"/>
  <c r="J276" i="1"/>
  <c r="K276" i="1" s="1"/>
  <c r="L276" i="1" s="1"/>
  <c r="M276" i="1" s="1"/>
  <c r="N276" i="1" s="1"/>
  <c r="J88" i="1"/>
  <c r="K88" i="1" s="1"/>
  <c r="L88" i="1" s="1"/>
  <c r="M88" i="1" s="1"/>
  <c r="N88" i="1" s="1"/>
  <c r="J146" i="1"/>
  <c r="K146" i="1" s="1"/>
  <c r="L146" i="1" s="1"/>
  <c r="M146" i="1" s="1"/>
  <c r="N146" i="1" s="1"/>
  <c r="J34" i="1"/>
  <c r="K34" i="1" s="1"/>
  <c r="L34" i="1" s="1"/>
  <c r="M34" i="1" s="1"/>
  <c r="N34" i="1" s="1"/>
  <c r="J253" i="1"/>
  <c r="K253" i="1" s="1"/>
  <c r="L253" i="1" s="1"/>
  <c r="M253" i="1" s="1"/>
  <c r="N253" i="1" s="1"/>
  <c r="J214" i="1"/>
  <c r="K214" i="1" s="1"/>
  <c r="L214" i="1" s="1"/>
  <c r="M214" i="1" s="1"/>
  <c r="N214" i="1" s="1"/>
  <c r="J322" i="1"/>
  <c r="K322" i="1" s="1"/>
  <c r="L322" i="1" s="1"/>
  <c r="M322" i="1" s="1"/>
  <c r="N322" i="1" s="1"/>
  <c r="J74" i="1"/>
  <c r="K74" i="1" s="1"/>
  <c r="L74" i="1" s="1"/>
  <c r="M74" i="1" s="1"/>
  <c r="N74" i="1" s="1"/>
  <c r="J25" i="1"/>
  <c r="K25" i="1" s="1"/>
  <c r="L25" i="1" s="1"/>
  <c r="M25" i="1" s="1"/>
  <c r="N25" i="1" s="1"/>
  <c r="J192" i="1"/>
  <c r="K192" i="1" s="1"/>
  <c r="L192" i="1" s="1"/>
  <c r="M192" i="1" s="1"/>
  <c r="N192" i="1" s="1"/>
  <c r="J134" i="1"/>
  <c r="K134" i="1" s="1"/>
  <c r="L134" i="1" s="1"/>
  <c r="M134" i="1" s="1"/>
  <c r="N134" i="1" s="1"/>
  <c r="J11" i="1"/>
  <c r="K11" i="1" s="1"/>
  <c r="L11" i="1" s="1"/>
  <c r="M11" i="1" s="1"/>
  <c r="N11" i="1" s="1"/>
  <c r="J205" i="1"/>
  <c r="K205" i="1" s="1"/>
  <c r="L205" i="1" s="1"/>
  <c r="M205" i="1" s="1"/>
  <c r="N205" i="1" s="1"/>
  <c r="J24" i="1"/>
  <c r="K24" i="1" s="1"/>
  <c r="L24" i="1" s="1"/>
  <c r="M24" i="1" s="1"/>
  <c r="N24" i="1" s="1"/>
  <c r="J120" i="1"/>
  <c r="K120" i="1" s="1"/>
  <c r="L120" i="1" s="1"/>
  <c r="M120" i="1" s="1"/>
  <c r="N120" i="1" s="1"/>
  <c r="J145" i="1"/>
  <c r="K145" i="1" s="1"/>
  <c r="L145" i="1" s="1"/>
  <c r="M145" i="1" s="1"/>
  <c r="N145" i="1" s="1"/>
  <c r="J81" i="1"/>
  <c r="K81" i="1" s="1"/>
  <c r="L81" i="1" s="1"/>
  <c r="M81" i="1" s="1"/>
  <c r="N81" i="1" s="1"/>
  <c r="J43" i="1"/>
  <c r="K43" i="1" s="1"/>
  <c r="L43" i="1" s="1"/>
  <c r="M43" i="1" s="1"/>
  <c r="N43" i="1" s="1"/>
  <c r="J36" i="1"/>
  <c r="K36" i="1" s="1"/>
  <c r="L36" i="1" s="1"/>
  <c r="M36" i="1" s="1"/>
  <c r="N36" i="1" s="1"/>
  <c r="J113" i="1"/>
  <c r="K113" i="1" s="1"/>
  <c r="L113" i="1" s="1"/>
  <c r="M113" i="1" s="1"/>
  <c r="N113" i="1" s="1"/>
  <c r="J235" i="1"/>
  <c r="K235" i="1" s="1"/>
  <c r="L235" i="1" s="1"/>
  <c r="M235" i="1" s="1"/>
  <c r="N235" i="1" s="1"/>
  <c r="J310" i="1"/>
  <c r="K310" i="1" s="1"/>
  <c r="L310" i="1" s="1"/>
  <c r="M310" i="1" s="1"/>
  <c r="N310" i="1" s="1"/>
  <c r="J149" i="1"/>
  <c r="K149" i="1" s="1"/>
  <c r="L149" i="1" s="1"/>
  <c r="M149" i="1" s="1"/>
  <c r="N149" i="1" s="1"/>
  <c r="J89" i="1"/>
  <c r="K89" i="1" s="1"/>
  <c r="L89" i="1" s="1"/>
  <c r="M89" i="1" s="1"/>
  <c r="N89" i="1" s="1"/>
  <c r="J163" i="1"/>
  <c r="K163" i="1" s="1"/>
  <c r="L163" i="1" s="1"/>
  <c r="M163" i="1" s="1"/>
  <c r="N163" i="1" s="1"/>
  <c r="J272" i="1"/>
  <c r="K272" i="1" s="1"/>
  <c r="L272" i="1" s="1"/>
  <c r="M272" i="1" s="1"/>
  <c r="N272" i="1" s="1"/>
  <c r="J33" i="1"/>
  <c r="K33" i="1" s="1"/>
  <c r="L33" i="1" s="1"/>
  <c r="M33" i="1" s="1"/>
  <c r="N33" i="1" s="1"/>
  <c r="J128" i="1"/>
  <c r="K128" i="1" s="1"/>
  <c r="L128" i="1" s="1"/>
  <c r="M128" i="1" s="1"/>
  <c r="N128" i="1" s="1"/>
  <c r="J7" i="1"/>
  <c r="K7" i="1" s="1"/>
  <c r="J268" i="1"/>
  <c r="K268" i="1" s="1"/>
  <c r="L268" i="1" s="1"/>
  <c r="M268" i="1" s="1"/>
  <c r="N268" i="1" s="1"/>
  <c r="J306" i="1"/>
  <c r="K306" i="1" s="1"/>
  <c r="L306" i="1" s="1"/>
  <c r="M306" i="1" s="1"/>
  <c r="N306" i="1" s="1"/>
  <c r="J351" i="1"/>
  <c r="K351" i="1" s="1"/>
  <c r="L351" i="1" s="1"/>
  <c r="M351" i="1" s="1"/>
  <c r="N351" i="1" s="1"/>
  <c r="J20" i="1"/>
  <c r="K20" i="1" s="1"/>
  <c r="L20" i="1" s="1"/>
  <c r="M20" i="1" s="1"/>
  <c r="N20" i="1" s="1"/>
  <c r="J55" i="1"/>
  <c r="K55" i="1" s="1"/>
  <c r="L55" i="1" s="1"/>
  <c r="M55" i="1" s="1"/>
  <c r="N55" i="1" s="1"/>
  <c r="J180" i="1"/>
  <c r="K180" i="1" s="1"/>
  <c r="L180" i="1" s="1"/>
  <c r="M180" i="1" s="1"/>
  <c r="N180" i="1" s="1"/>
  <c r="J240" i="1"/>
  <c r="K240" i="1" s="1"/>
  <c r="L240" i="1" s="1"/>
  <c r="M240" i="1" s="1"/>
  <c r="N240" i="1" s="1"/>
  <c r="J294" i="1"/>
  <c r="K294" i="1" s="1"/>
  <c r="L294" i="1" s="1"/>
  <c r="M294" i="1" s="1"/>
  <c r="N294" i="1" s="1"/>
  <c r="J176" i="1"/>
  <c r="K176" i="1" s="1"/>
  <c r="L176" i="1" s="1"/>
  <c r="M176" i="1" s="1"/>
  <c r="N176" i="1" s="1"/>
  <c r="J261" i="1"/>
  <c r="K261" i="1" s="1"/>
  <c r="L261" i="1" s="1"/>
  <c r="M261" i="1" s="1"/>
  <c r="N261" i="1" s="1"/>
  <c r="J326" i="1"/>
  <c r="K326" i="1" s="1"/>
  <c r="L326" i="1" s="1"/>
  <c r="M326" i="1" s="1"/>
  <c r="N326" i="1" s="1"/>
  <c r="J91" i="1"/>
  <c r="K91" i="1" s="1"/>
  <c r="L91" i="1" s="1"/>
  <c r="M91" i="1" s="1"/>
  <c r="N91" i="1" s="1"/>
  <c r="J295" i="1"/>
  <c r="K295" i="1" s="1"/>
  <c r="L295" i="1" s="1"/>
  <c r="M295" i="1" s="1"/>
  <c r="N295" i="1" s="1"/>
  <c r="J164" i="1"/>
  <c r="K164" i="1" s="1"/>
  <c r="L164" i="1" s="1"/>
  <c r="M164" i="1" s="1"/>
  <c r="N164" i="1" s="1"/>
  <c r="J100" i="1"/>
  <c r="K100" i="1" s="1"/>
  <c r="L100" i="1" s="1"/>
  <c r="M100" i="1" s="1"/>
  <c r="N100" i="1" s="1"/>
  <c r="J31" i="1"/>
  <c r="K31" i="1" s="1"/>
  <c r="L31" i="1" s="1"/>
  <c r="M31" i="1" s="1"/>
  <c r="N31" i="1" s="1"/>
  <c r="J18" i="1"/>
  <c r="K18" i="1" s="1"/>
  <c r="L18" i="1" s="1"/>
  <c r="M18" i="1" s="1"/>
  <c r="N18" i="1" s="1"/>
  <c r="J212" i="1"/>
  <c r="K212" i="1" s="1"/>
  <c r="L212" i="1" s="1"/>
  <c r="M212" i="1" s="1"/>
  <c r="N212" i="1" s="1"/>
  <c r="J269" i="1"/>
  <c r="K269" i="1" s="1"/>
  <c r="L269" i="1" s="1"/>
  <c r="M269" i="1" s="1"/>
  <c r="N269" i="1" s="1"/>
  <c r="J209" i="1"/>
  <c r="K209" i="1" s="1"/>
  <c r="L209" i="1" s="1"/>
  <c r="M209" i="1" s="1"/>
  <c r="N209" i="1" s="1"/>
  <c r="J92" i="1"/>
  <c r="K92" i="1" s="1"/>
  <c r="L92" i="1" s="1"/>
  <c r="M92" i="1" s="1"/>
  <c r="N92" i="1" s="1"/>
  <c r="J277" i="1"/>
  <c r="K277" i="1" s="1"/>
  <c r="L277" i="1" s="1"/>
  <c r="M277" i="1" s="1"/>
  <c r="N277" i="1" s="1"/>
  <c r="J275" i="1"/>
  <c r="K275" i="1" s="1"/>
  <c r="L275" i="1" s="1"/>
  <c r="M275" i="1" s="1"/>
  <c r="N275" i="1" s="1"/>
  <c r="J170" i="1"/>
  <c r="K170" i="1" s="1"/>
  <c r="L170" i="1" s="1"/>
  <c r="M170" i="1" s="1"/>
  <c r="N170" i="1" s="1"/>
  <c r="J109" i="1"/>
  <c r="K109" i="1" s="1"/>
  <c r="L109" i="1" s="1"/>
  <c r="M109" i="1" s="1"/>
  <c r="N109" i="1" s="1"/>
  <c r="J133" i="1"/>
  <c r="K133" i="1" s="1"/>
  <c r="L133" i="1" s="1"/>
  <c r="M133" i="1" s="1"/>
  <c r="N133" i="1" s="1"/>
  <c r="J150" i="1"/>
  <c r="K150" i="1" s="1"/>
  <c r="L150" i="1" s="1"/>
  <c r="M150" i="1" s="1"/>
  <c r="N150" i="1" s="1"/>
  <c r="J68" i="1"/>
  <c r="K68" i="1" s="1"/>
  <c r="L68" i="1" s="1"/>
  <c r="M68" i="1" s="1"/>
  <c r="N68" i="1" s="1"/>
  <c r="J307" i="1"/>
  <c r="K307" i="1" s="1"/>
  <c r="L307" i="1" s="1"/>
  <c r="M307" i="1" s="1"/>
  <c r="N307" i="1" s="1"/>
  <c r="J352" i="1"/>
  <c r="K352" i="1" s="1"/>
  <c r="L352" i="1" s="1"/>
  <c r="M352" i="1" s="1"/>
  <c r="N352" i="1" s="1"/>
  <c r="J125" i="1"/>
  <c r="K125" i="1" s="1"/>
  <c r="L125" i="1" s="1"/>
  <c r="M125" i="1" s="1"/>
  <c r="N125" i="1" s="1"/>
  <c r="J13" i="1"/>
  <c r="K13" i="1" s="1"/>
  <c r="L13" i="1" s="1"/>
  <c r="M13" i="1" s="1"/>
  <c r="N13" i="1" s="1"/>
  <c r="J83" i="1"/>
  <c r="K83" i="1" s="1"/>
  <c r="L83" i="1" s="1"/>
  <c r="M83" i="1" s="1"/>
  <c r="N83" i="1" s="1"/>
  <c r="J344" i="1"/>
  <c r="K344" i="1" s="1"/>
  <c r="L344" i="1" s="1"/>
  <c r="M344" i="1" s="1"/>
  <c r="N344" i="1" s="1"/>
  <c r="J207" i="1"/>
  <c r="K207" i="1" s="1"/>
  <c r="L207" i="1" s="1"/>
  <c r="M207" i="1" s="1"/>
  <c r="N207" i="1" s="1"/>
  <c r="J158" i="1"/>
  <c r="K158" i="1" s="1"/>
  <c r="L158" i="1" s="1"/>
  <c r="M158" i="1" s="1"/>
  <c r="N158" i="1" s="1"/>
  <c r="J62" i="1"/>
  <c r="K62" i="1" s="1"/>
  <c r="L62" i="1" s="1"/>
  <c r="M62" i="1" s="1"/>
  <c r="N62" i="1" s="1"/>
  <c r="J157" i="1"/>
  <c r="K157" i="1" s="1"/>
  <c r="L157" i="1" s="1"/>
  <c r="M157" i="1" s="1"/>
  <c r="N157" i="1" s="1"/>
  <c r="J41" i="1"/>
  <c r="K41" i="1" s="1"/>
  <c r="L41" i="1" s="1"/>
  <c r="M41" i="1" s="1"/>
  <c r="N41" i="1" s="1"/>
  <c r="J328" i="1"/>
  <c r="K328" i="1" s="1"/>
  <c r="L328" i="1" s="1"/>
  <c r="M328" i="1" s="1"/>
  <c r="N328" i="1" s="1"/>
  <c r="J23" i="1"/>
  <c r="K23" i="1" s="1"/>
  <c r="L23" i="1" s="1"/>
  <c r="M23" i="1" s="1"/>
  <c r="N23" i="1" s="1"/>
  <c r="J29" i="1"/>
  <c r="K29" i="1" s="1"/>
  <c r="L29" i="1" s="1"/>
  <c r="M29" i="1" s="1"/>
  <c r="N29" i="1" s="1"/>
  <c r="J104" i="1"/>
  <c r="K104" i="1" s="1"/>
  <c r="L104" i="1" s="1"/>
  <c r="M104" i="1" s="1"/>
  <c r="N104" i="1" s="1"/>
  <c r="J49" i="1"/>
  <c r="K49" i="1" s="1"/>
  <c r="L49" i="1" s="1"/>
  <c r="M49" i="1" s="1"/>
  <c r="N49" i="1" s="1"/>
  <c r="J52" i="1"/>
  <c r="K52" i="1" s="1"/>
  <c r="L52" i="1" s="1"/>
  <c r="M52" i="1" s="1"/>
  <c r="N52" i="1" s="1"/>
  <c r="J67" i="1"/>
  <c r="K67" i="1" s="1"/>
  <c r="L67" i="1" s="1"/>
  <c r="M67" i="1" s="1"/>
  <c r="N67" i="1" s="1"/>
  <c r="J187" i="1"/>
  <c r="K187" i="1" s="1"/>
  <c r="L187" i="1" s="1"/>
  <c r="M187" i="1" s="1"/>
  <c r="N187" i="1" s="1"/>
  <c r="J131" i="1"/>
  <c r="K131" i="1" s="1"/>
  <c r="L131" i="1" s="1"/>
  <c r="M131" i="1" s="1"/>
  <c r="N131" i="1" s="1"/>
  <c r="J320" i="1"/>
  <c r="K320" i="1" s="1"/>
  <c r="L320" i="1" s="1"/>
  <c r="M320" i="1" s="1"/>
  <c r="N320" i="1" s="1"/>
  <c r="J241" i="1"/>
  <c r="K241" i="1" s="1"/>
  <c r="L241" i="1" s="1"/>
  <c r="M241" i="1" s="1"/>
  <c r="N241" i="1" s="1"/>
  <c r="J303" i="1"/>
  <c r="K303" i="1" s="1"/>
  <c r="L303" i="1" s="1"/>
  <c r="M303" i="1" s="1"/>
  <c r="N303" i="1" s="1"/>
  <c r="J353" i="1"/>
  <c r="K353" i="1" s="1"/>
  <c r="L353" i="1" s="1"/>
  <c r="M353" i="1" s="1"/>
  <c r="N353" i="1" s="1"/>
  <c r="J358" i="1"/>
  <c r="K358" i="1" s="1"/>
  <c r="L358" i="1" s="1"/>
  <c r="M358" i="1" s="1"/>
  <c r="N358" i="1" s="1"/>
  <c r="J357" i="1"/>
  <c r="K357" i="1" s="1"/>
  <c r="L357" i="1" s="1"/>
  <c r="M357" i="1" s="1"/>
  <c r="N357" i="1" s="1"/>
  <c r="J56" i="1"/>
  <c r="K56" i="1" s="1"/>
  <c r="L56" i="1" s="1"/>
  <c r="M56" i="1" s="1"/>
  <c r="N56" i="1" s="1"/>
  <c r="J293" i="1"/>
  <c r="K293" i="1" s="1"/>
  <c r="L293" i="1" s="1"/>
  <c r="M293" i="1" s="1"/>
  <c r="N293" i="1" s="1"/>
  <c r="J85" i="1"/>
  <c r="K85" i="1" s="1"/>
  <c r="L85" i="1" s="1"/>
  <c r="M85" i="1" s="1"/>
  <c r="N85" i="1" s="1"/>
  <c r="J327" i="1"/>
  <c r="K327" i="1" s="1"/>
  <c r="L327" i="1" s="1"/>
  <c r="M327" i="1" s="1"/>
  <c r="N327" i="1" s="1"/>
  <c r="J278" i="1"/>
  <c r="K278" i="1" s="1"/>
  <c r="L278" i="1" s="1"/>
  <c r="M278" i="1" s="1"/>
  <c r="N278" i="1" s="1"/>
  <c r="J226" i="1"/>
  <c r="K226" i="1" s="1"/>
  <c r="L226" i="1" s="1"/>
  <c r="M226" i="1" s="1"/>
  <c r="N226" i="1" s="1"/>
  <c r="J32" i="1"/>
  <c r="K32" i="1" s="1"/>
  <c r="L32" i="1" s="1"/>
  <c r="M32" i="1" s="1"/>
  <c r="N32" i="1" s="1"/>
  <c r="J143" i="1"/>
  <c r="K143" i="1" s="1"/>
  <c r="L143" i="1" s="1"/>
  <c r="M143" i="1" s="1"/>
  <c r="N143" i="1" s="1"/>
  <c r="J165" i="1"/>
  <c r="K165" i="1" s="1"/>
  <c r="L165" i="1" s="1"/>
  <c r="M165" i="1" s="1"/>
  <c r="N165" i="1" s="1"/>
  <c r="J162" i="1"/>
  <c r="K162" i="1" s="1"/>
  <c r="L162" i="1" s="1"/>
  <c r="M162" i="1" s="1"/>
  <c r="N162" i="1" s="1"/>
  <c r="J337" i="1"/>
  <c r="K337" i="1" s="1"/>
  <c r="L337" i="1" s="1"/>
  <c r="M337" i="1" s="1"/>
  <c r="N337" i="1" s="1"/>
  <c r="J159" i="1"/>
  <c r="K159" i="1" s="1"/>
  <c r="L159" i="1" s="1"/>
  <c r="M159" i="1" s="1"/>
  <c r="N159" i="1" s="1"/>
  <c r="J151" i="1"/>
  <c r="K151" i="1" s="1"/>
  <c r="L151" i="1" s="1"/>
  <c r="M151" i="1" s="1"/>
  <c r="N151" i="1" s="1"/>
  <c r="J58" i="1"/>
  <c r="K58" i="1" s="1"/>
  <c r="L58" i="1" s="1"/>
  <c r="M58" i="1" s="1"/>
  <c r="N58" i="1" s="1"/>
  <c r="J227" i="1"/>
  <c r="K227" i="1" s="1"/>
  <c r="L227" i="1" s="1"/>
  <c r="M227" i="1" s="1"/>
  <c r="N227" i="1" s="1"/>
  <c r="J263" i="1"/>
  <c r="K263" i="1" s="1"/>
  <c r="L263" i="1" s="1"/>
  <c r="M263" i="1" s="1"/>
  <c r="N263" i="1" s="1"/>
  <c r="J26" i="1"/>
  <c r="K26" i="1" s="1"/>
  <c r="L26" i="1" s="1"/>
  <c r="M26" i="1" s="1"/>
  <c r="N26" i="1" s="1"/>
  <c r="J305" i="1"/>
  <c r="K305" i="1" s="1"/>
  <c r="L305" i="1" s="1"/>
  <c r="M305" i="1" s="1"/>
  <c r="N305" i="1" s="1"/>
  <c r="J22" i="1"/>
  <c r="K22" i="1" s="1"/>
  <c r="L22" i="1" s="1"/>
  <c r="M22" i="1" s="1"/>
  <c r="N22" i="1" s="1"/>
  <c r="J178" i="1"/>
  <c r="K178" i="1" s="1"/>
  <c r="L178" i="1" s="1"/>
  <c r="M178" i="1" s="1"/>
  <c r="N178" i="1" s="1"/>
  <c r="J94" i="1"/>
  <c r="K94" i="1" s="1"/>
  <c r="L94" i="1" s="1"/>
  <c r="M94" i="1" s="1"/>
  <c r="N94" i="1" s="1"/>
  <c r="J179" i="1"/>
  <c r="K179" i="1" s="1"/>
  <c r="L179" i="1" s="1"/>
  <c r="M179" i="1" s="1"/>
  <c r="N179" i="1" s="1"/>
  <c r="J108" i="1"/>
  <c r="K108" i="1" s="1"/>
  <c r="L108" i="1" s="1"/>
  <c r="M108" i="1" s="1"/>
  <c r="N108" i="1" s="1"/>
  <c r="J218" i="1"/>
  <c r="K218" i="1" s="1"/>
  <c r="L218" i="1" s="1"/>
  <c r="M218" i="1" s="1"/>
  <c r="N218" i="1" s="1"/>
  <c r="J73" i="1"/>
  <c r="K73" i="1" s="1"/>
  <c r="L73" i="1" s="1"/>
  <c r="M73" i="1" s="1"/>
  <c r="N73" i="1" s="1"/>
  <c r="J312" i="1"/>
  <c r="K312" i="1" s="1"/>
  <c r="L312" i="1" s="1"/>
  <c r="M312" i="1" s="1"/>
  <c r="N312" i="1" s="1"/>
  <c r="J14" i="1"/>
  <c r="K14" i="1" s="1"/>
  <c r="L14" i="1" s="1"/>
  <c r="M14" i="1" s="1"/>
  <c r="N14" i="1" s="1"/>
  <c r="J193" i="1"/>
  <c r="K193" i="1" s="1"/>
  <c r="L193" i="1" s="1"/>
  <c r="M193" i="1" s="1"/>
  <c r="N193" i="1" s="1"/>
  <c r="J102" i="1"/>
  <c r="K102" i="1" s="1"/>
  <c r="L102" i="1" s="1"/>
  <c r="M102" i="1" s="1"/>
  <c r="N102" i="1" s="1"/>
  <c r="J244" i="1"/>
  <c r="K244" i="1" s="1"/>
  <c r="L244" i="1" s="1"/>
  <c r="M244" i="1" s="1"/>
  <c r="N244" i="1" s="1"/>
  <c r="J318" i="1"/>
  <c r="K318" i="1" s="1"/>
  <c r="L318" i="1" s="1"/>
  <c r="M318" i="1" s="1"/>
  <c r="N318" i="1" s="1"/>
  <c r="J140" i="1"/>
  <c r="K140" i="1" s="1"/>
  <c r="L140" i="1" s="1"/>
  <c r="M140" i="1" s="1"/>
  <c r="N140" i="1" s="1"/>
  <c r="J161" i="1"/>
  <c r="K161" i="1" s="1"/>
  <c r="L161" i="1" s="1"/>
  <c r="M161" i="1" s="1"/>
  <c r="N161" i="1" s="1"/>
  <c r="J259" i="1"/>
  <c r="K259" i="1" s="1"/>
  <c r="L259" i="1" s="1"/>
  <c r="M259" i="1" s="1"/>
  <c r="N259" i="1" s="1"/>
  <c r="J324" i="1"/>
  <c r="K324" i="1" s="1"/>
  <c r="L324" i="1" s="1"/>
  <c r="M324" i="1" s="1"/>
  <c r="N324" i="1" s="1"/>
  <c r="J279" i="1"/>
  <c r="K279" i="1" s="1"/>
  <c r="L279" i="1" s="1"/>
  <c r="M279" i="1" s="1"/>
  <c r="N279" i="1" s="1"/>
  <c r="J47" i="1"/>
  <c r="K47" i="1" s="1"/>
  <c r="L47" i="1" s="1"/>
  <c r="M47" i="1" s="1"/>
  <c r="N47" i="1" s="1"/>
  <c r="J325" i="1"/>
  <c r="K325" i="1" s="1"/>
  <c r="L325" i="1" s="1"/>
  <c r="M325" i="1" s="1"/>
  <c r="N325" i="1" s="1"/>
  <c r="J106" i="1"/>
  <c r="K106" i="1" s="1"/>
  <c r="L106" i="1" s="1"/>
  <c r="M106" i="1" s="1"/>
  <c r="N106" i="1" s="1"/>
  <c r="J315" i="1"/>
  <c r="K315" i="1" s="1"/>
  <c r="L315" i="1" s="1"/>
  <c r="M315" i="1" s="1"/>
  <c r="N315" i="1" s="1"/>
  <c r="J251" i="1"/>
  <c r="K251" i="1" s="1"/>
  <c r="L251" i="1" s="1"/>
  <c r="M251" i="1" s="1"/>
  <c r="N251" i="1" s="1"/>
  <c r="J291" i="1"/>
  <c r="K291" i="1" s="1"/>
  <c r="L291" i="1" s="1"/>
  <c r="M291" i="1" s="1"/>
  <c r="N291" i="1" s="1"/>
  <c r="J340" i="1"/>
  <c r="K340" i="1" s="1"/>
  <c r="L340" i="1" s="1"/>
  <c r="M340" i="1" s="1"/>
  <c r="N340" i="1" s="1"/>
  <c r="J78" i="1"/>
  <c r="K78" i="1" s="1"/>
  <c r="L78" i="1" s="1"/>
  <c r="M78" i="1" s="1"/>
  <c r="N78" i="1" s="1"/>
  <c r="J298" i="1"/>
  <c r="K298" i="1" s="1"/>
  <c r="L298" i="1" s="1"/>
  <c r="M298" i="1" s="1"/>
  <c r="N298" i="1" s="1"/>
  <c r="J316" i="1"/>
  <c r="K316" i="1" s="1"/>
  <c r="L316" i="1" s="1"/>
  <c r="M316" i="1" s="1"/>
  <c r="N316" i="1" s="1"/>
  <c r="J331" i="1"/>
  <c r="K331" i="1" s="1"/>
  <c r="L331" i="1" s="1"/>
  <c r="M331" i="1" s="1"/>
  <c r="N331" i="1" s="1"/>
  <c r="J177" i="1"/>
  <c r="K177" i="1" s="1"/>
  <c r="L177" i="1" s="1"/>
  <c r="M177" i="1" s="1"/>
  <c r="N177" i="1" s="1"/>
  <c r="J136" i="1"/>
  <c r="K136" i="1" s="1"/>
  <c r="L136" i="1" s="1"/>
  <c r="M136" i="1" s="1"/>
  <c r="N136" i="1" s="1"/>
  <c r="J283" i="1"/>
  <c r="K283" i="1" s="1"/>
  <c r="L283" i="1" s="1"/>
  <c r="M283" i="1" s="1"/>
  <c r="N283" i="1" s="1"/>
  <c r="J346" i="1"/>
  <c r="K346" i="1" s="1"/>
  <c r="L346" i="1" s="1"/>
  <c r="M346" i="1" s="1"/>
  <c r="N346" i="1" s="1"/>
  <c r="J349" i="1"/>
  <c r="K349" i="1" s="1"/>
  <c r="L349" i="1" s="1"/>
  <c r="M349" i="1" s="1"/>
  <c r="N349" i="1" s="1"/>
  <c r="J236" i="1"/>
  <c r="K236" i="1" s="1"/>
  <c r="L236" i="1" s="1"/>
  <c r="M236" i="1" s="1"/>
  <c r="N236" i="1" s="1"/>
  <c r="J256" i="1"/>
  <c r="K256" i="1" s="1"/>
  <c r="L256" i="1" s="1"/>
  <c r="M256" i="1" s="1"/>
  <c r="N256" i="1" s="1"/>
  <c r="J264" i="1"/>
  <c r="K264" i="1" s="1"/>
  <c r="L264" i="1" s="1"/>
  <c r="M264" i="1" s="1"/>
  <c r="N264" i="1" s="1"/>
  <c r="J290" i="1"/>
  <c r="K290" i="1" s="1"/>
  <c r="L290" i="1" s="1"/>
  <c r="M290" i="1" s="1"/>
  <c r="N290" i="1" s="1"/>
  <c r="J317" i="1"/>
  <c r="K317" i="1" s="1"/>
  <c r="L317" i="1" s="1"/>
  <c r="M317" i="1" s="1"/>
  <c r="N317" i="1" s="1"/>
  <c r="J321" i="1"/>
  <c r="K321" i="1" s="1"/>
  <c r="L321" i="1" s="1"/>
  <c r="M321" i="1" s="1"/>
  <c r="N321" i="1" s="1"/>
  <c r="J132" i="1"/>
  <c r="K132" i="1" s="1"/>
  <c r="L132" i="1" s="1"/>
  <c r="M132" i="1" s="1"/>
  <c r="N132" i="1" s="1"/>
  <c r="J216" i="1"/>
  <c r="K216" i="1" s="1"/>
  <c r="L216" i="1" s="1"/>
  <c r="M216" i="1" s="1"/>
  <c r="N216" i="1" s="1"/>
  <c r="J191" i="1"/>
  <c r="K191" i="1" s="1"/>
  <c r="L191" i="1" s="1"/>
  <c r="M191" i="1" s="1"/>
  <c r="N191" i="1" s="1"/>
  <c r="J313" i="1"/>
  <c r="K313" i="1" s="1"/>
  <c r="L313" i="1" s="1"/>
  <c r="M313" i="1" s="1"/>
  <c r="N313" i="1" s="1"/>
  <c r="J148" i="1"/>
  <c r="K148" i="1" s="1"/>
  <c r="L148" i="1" s="1"/>
  <c r="M148" i="1" s="1"/>
  <c r="N148" i="1" s="1"/>
  <c r="J329" i="1"/>
  <c r="K329" i="1" s="1"/>
  <c r="L329" i="1" s="1"/>
  <c r="M329" i="1" s="1"/>
  <c r="N329" i="1" s="1"/>
  <c r="J17" i="1"/>
  <c r="K17" i="1" s="1"/>
  <c r="L17" i="1" s="1"/>
  <c r="M17" i="1" s="1"/>
  <c r="N17" i="1" s="1"/>
  <c r="J76" i="1"/>
  <c r="K76" i="1" s="1"/>
  <c r="L76" i="1" s="1"/>
  <c r="M76" i="1" s="1"/>
  <c r="N76" i="1" s="1"/>
  <c r="J107" i="1"/>
  <c r="K107" i="1" s="1"/>
  <c r="L107" i="1" s="1"/>
  <c r="M107" i="1" s="1"/>
  <c r="N107" i="1" s="1"/>
  <c r="J198" i="1"/>
  <c r="K198" i="1" s="1"/>
  <c r="L198" i="1" s="1"/>
  <c r="M198" i="1" s="1"/>
  <c r="N198" i="1" s="1"/>
  <c r="J171" i="1"/>
  <c r="K171" i="1" s="1"/>
  <c r="L171" i="1" s="1"/>
  <c r="M171" i="1" s="1"/>
  <c r="N171" i="1" s="1"/>
  <c r="J84" i="1"/>
  <c r="K84" i="1" s="1"/>
  <c r="L84" i="1" s="1"/>
  <c r="M84" i="1" s="1"/>
  <c r="N84" i="1" s="1"/>
  <c r="J21" i="1"/>
  <c r="K21" i="1" s="1"/>
  <c r="L21" i="1" s="1"/>
  <c r="M21" i="1" s="1"/>
  <c r="N21" i="1" s="1"/>
  <c r="J16" i="1"/>
  <c r="K16" i="1" s="1"/>
  <c r="L16" i="1" s="1"/>
  <c r="M16" i="1" s="1"/>
  <c r="N16" i="1" s="1"/>
  <c r="J119" i="1"/>
  <c r="K119" i="1" s="1"/>
  <c r="L119" i="1" s="1"/>
  <c r="M119" i="1" s="1"/>
  <c r="N119" i="1" s="1"/>
  <c r="J175" i="1"/>
  <c r="K175" i="1" s="1"/>
  <c r="L175" i="1" s="1"/>
  <c r="M175" i="1" s="1"/>
  <c r="N175" i="1" s="1"/>
  <c r="J206" i="1"/>
  <c r="K206" i="1" s="1"/>
  <c r="L206" i="1" s="1"/>
  <c r="M206" i="1" s="1"/>
  <c r="N206" i="1" s="1"/>
  <c r="J211" i="1"/>
  <c r="K211" i="1" s="1"/>
  <c r="L211" i="1" s="1"/>
  <c r="M211" i="1" s="1"/>
  <c r="N211" i="1" s="1"/>
  <c r="J97" i="1"/>
  <c r="K97" i="1" s="1"/>
  <c r="L97" i="1" s="1"/>
  <c r="M97" i="1" s="1"/>
  <c r="N97" i="1" s="1"/>
  <c r="J348" i="1"/>
  <c r="K348" i="1" s="1"/>
  <c r="L348" i="1" s="1"/>
  <c r="M348" i="1" s="1"/>
  <c r="N348" i="1" s="1"/>
  <c r="J182" i="1"/>
  <c r="K182" i="1" s="1"/>
  <c r="L182" i="1" s="1"/>
  <c r="M182" i="1" s="1"/>
  <c r="N182" i="1" s="1"/>
  <c r="J96" i="1"/>
  <c r="K96" i="1" s="1"/>
  <c r="L96" i="1" s="1"/>
  <c r="M96" i="1" s="1"/>
  <c r="N96" i="1" s="1"/>
  <c r="J155" i="1"/>
  <c r="K155" i="1" s="1"/>
  <c r="L155" i="1" s="1"/>
  <c r="M155" i="1" s="1"/>
  <c r="N155" i="1" s="1"/>
  <c r="J168" i="1"/>
  <c r="K168" i="1" s="1"/>
  <c r="L168" i="1" s="1"/>
  <c r="M168" i="1" s="1"/>
  <c r="N168" i="1" s="1"/>
  <c r="J64" i="1"/>
  <c r="K64" i="1" s="1"/>
  <c r="L64" i="1" s="1"/>
  <c r="M64" i="1" s="1"/>
  <c r="N64" i="1" s="1"/>
  <c r="J87" i="1"/>
  <c r="K87" i="1" s="1"/>
  <c r="L87" i="1" s="1"/>
  <c r="M87" i="1" s="1"/>
  <c r="N87" i="1" s="1"/>
  <c r="J184" i="1"/>
  <c r="K184" i="1" s="1"/>
  <c r="L184" i="1" s="1"/>
  <c r="M184" i="1" s="1"/>
  <c r="N184" i="1" s="1"/>
  <c r="J153" i="1"/>
  <c r="K153" i="1" s="1"/>
  <c r="L153" i="1" s="1"/>
  <c r="M153" i="1" s="1"/>
  <c r="N153" i="1" s="1"/>
  <c r="J238" i="1"/>
  <c r="K238" i="1" s="1"/>
  <c r="L238" i="1" s="1"/>
  <c r="M238" i="1" s="1"/>
  <c r="N238" i="1" s="1"/>
  <c r="J311" i="1"/>
  <c r="K311" i="1" s="1"/>
  <c r="L311" i="1" s="1"/>
  <c r="M311" i="1" s="1"/>
  <c r="N311" i="1" s="1"/>
  <c r="J356" i="1"/>
  <c r="K356" i="1" s="1"/>
  <c r="L356" i="1" s="1"/>
  <c r="M356" i="1" s="1"/>
  <c r="N356" i="1" s="1"/>
  <c r="J237" i="1"/>
  <c r="K237" i="1" s="1"/>
  <c r="L237" i="1" s="1"/>
  <c r="M237" i="1" s="1"/>
  <c r="N237" i="1" s="1"/>
  <c r="J144" i="1"/>
  <c r="K144" i="1" s="1"/>
  <c r="L144" i="1" s="1"/>
  <c r="M144" i="1" s="1"/>
  <c r="N144" i="1" s="1"/>
  <c r="J231" i="1"/>
  <c r="K231" i="1" s="1"/>
  <c r="L231" i="1" s="1"/>
  <c r="M231" i="1" s="1"/>
  <c r="N231" i="1" s="1"/>
  <c r="J166" i="1"/>
  <c r="K166" i="1" s="1"/>
  <c r="L166" i="1" s="1"/>
  <c r="M166" i="1" s="1"/>
  <c r="N166" i="1" s="1"/>
  <c r="J297" i="1"/>
  <c r="K297" i="1" s="1"/>
  <c r="L297" i="1" s="1"/>
  <c r="M297" i="1" s="1"/>
  <c r="N297" i="1" s="1"/>
  <c r="J247" i="1"/>
  <c r="K247" i="1" s="1"/>
  <c r="L247" i="1" s="1"/>
  <c r="M247" i="1" s="1"/>
  <c r="N247" i="1" s="1"/>
  <c r="J239" i="1"/>
  <c r="K239" i="1" s="1"/>
  <c r="L239" i="1" s="1"/>
  <c r="M239" i="1" s="1"/>
  <c r="N239" i="1" s="1"/>
  <c r="J126" i="1"/>
  <c r="K126" i="1" s="1"/>
  <c r="L126" i="1" s="1"/>
  <c r="M126" i="1" s="1"/>
  <c r="N126" i="1" s="1"/>
  <c r="J243" i="1"/>
  <c r="K243" i="1" s="1"/>
  <c r="L243" i="1" s="1"/>
  <c r="M243" i="1" s="1"/>
  <c r="N243" i="1" s="1"/>
  <c r="J285" i="1"/>
  <c r="K285" i="1" s="1"/>
  <c r="L285" i="1" s="1"/>
  <c r="M285" i="1" s="1"/>
  <c r="N285" i="1" s="1"/>
  <c r="J220" i="1"/>
  <c r="K220" i="1" s="1"/>
  <c r="L220" i="1" s="1"/>
  <c r="M220" i="1" s="1"/>
  <c r="N220" i="1" s="1"/>
  <c r="J200" i="1"/>
  <c r="K200" i="1" s="1"/>
  <c r="L200" i="1" s="1"/>
  <c r="M200" i="1" s="1"/>
  <c r="N200" i="1" s="1"/>
  <c r="J147" i="1"/>
  <c r="K147" i="1" s="1"/>
  <c r="L147" i="1" s="1"/>
  <c r="M147" i="1" s="1"/>
  <c r="N147" i="1" s="1"/>
  <c r="J360" i="1"/>
  <c r="K360" i="1" s="1"/>
  <c r="L360" i="1" s="1"/>
  <c r="M360" i="1" s="1"/>
  <c r="N360" i="1" s="1"/>
  <c r="J72" i="1"/>
  <c r="K72" i="1" s="1"/>
  <c r="L72" i="1" s="1"/>
  <c r="M72" i="1" s="1"/>
  <c r="N72" i="1" s="1"/>
  <c r="J355" i="1"/>
  <c r="K355" i="1" s="1"/>
  <c r="L355" i="1" s="1"/>
  <c r="M355" i="1" s="1"/>
  <c r="N355" i="1" s="1"/>
  <c r="J292" i="1"/>
  <c r="K292" i="1" s="1"/>
  <c r="L292" i="1" s="1"/>
  <c r="M292" i="1" s="1"/>
  <c r="N292" i="1" s="1"/>
  <c r="J248" i="1"/>
  <c r="K248" i="1" s="1"/>
  <c r="L248" i="1" s="1"/>
  <c r="M248" i="1" s="1"/>
  <c r="N248" i="1" s="1"/>
  <c r="J61" i="1"/>
  <c r="K61" i="1" s="1"/>
  <c r="L61" i="1" s="1"/>
  <c r="M61" i="1" s="1"/>
  <c r="N61" i="1" s="1"/>
  <c r="J63" i="1"/>
  <c r="K63" i="1" s="1"/>
  <c r="L63" i="1" s="1"/>
  <c r="M63" i="1" s="1"/>
  <c r="N63" i="1" s="1"/>
  <c r="J330" i="1"/>
  <c r="K330" i="1" s="1"/>
  <c r="L330" i="1" s="1"/>
  <c r="M330" i="1" s="1"/>
  <c r="N330" i="1" s="1"/>
  <c r="J35" i="1"/>
  <c r="K35" i="1" s="1"/>
  <c r="L35" i="1" s="1"/>
  <c r="M35" i="1" s="1"/>
  <c r="N35" i="1" s="1"/>
  <c r="J115" i="1"/>
  <c r="K115" i="1" s="1"/>
  <c r="L115" i="1" s="1"/>
  <c r="M115" i="1" s="1"/>
  <c r="N115" i="1" s="1"/>
  <c r="J332" i="1"/>
  <c r="K332" i="1" s="1"/>
  <c r="L332" i="1" s="1"/>
  <c r="M332" i="1" s="1"/>
  <c r="N332" i="1" s="1"/>
  <c r="J70" i="1"/>
  <c r="K70" i="1" s="1"/>
  <c r="L70" i="1" s="1"/>
  <c r="M70" i="1" s="1"/>
  <c r="N70" i="1" s="1"/>
  <c r="J232" i="1"/>
  <c r="K232" i="1" s="1"/>
  <c r="L232" i="1" s="1"/>
  <c r="M232" i="1" s="1"/>
  <c r="N232" i="1" s="1"/>
  <c r="J82" i="1"/>
  <c r="K82" i="1" s="1"/>
  <c r="L82" i="1" s="1"/>
  <c r="M82" i="1" s="1"/>
  <c r="N82" i="1" s="1"/>
  <c r="J142" i="1"/>
  <c r="K142" i="1" s="1"/>
  <c r="L142" i="1" s="1"/>
  <c r="M142" i="1" s="1"/>
  <c r="N142" i="1" s="1"/>
  <c r="J66" i="1"/>
  <c r="K66" i="1" s="1"/>
  <c r="L66" i="1" s="1"/>
  <c r="M66" i="1" s="1"/>
  <c r="N66" i="1" s="1"/>
  <c r="J39" i="1"/>
  <c r="K39" i="1" s="1"/>
  <c r="L39" i="1" s="1"/>
  <c r="M39" i="1" s="1"/>
  <c r="N39" i="1" s="1"/>
  <c r="J156" i="1"/>
  <c r="K156" i="1" s="1"/>
  <c r="L156" i="1" s="1"/>
  <c r="M156" i="1" s="1"/>
  <c r="N156" i="1" s="1"/>
  <c r="J246" i="1"/>
  <c r="K246" i="1" s="1"/>
  <c r="L246" i="1" s="1"/>
  <c r="M246" i="1" s="1"/>
  <c r="N246" i="1" s="1"/>
  <c r="J271" i="1"/>
  <c r="K271" i="1" s="1"/>
  <c r="L271" i="1" s="1"/>
  <c r="M271" i="1" s="1"/>
  <c r="N271" i="1" s="1"/>
  <c r="J95" i="1"/>
  <c r="K95" i="1" s="1"/>
  <c r="L95" i="1" s="1"/>
  <c r="M95" i="1" s="1"/>
  <c r="N95" i="1" s="1"/>
  <c r="J301" i="1"/>
  <c r="K301" i="1" s="1"/>
  <c r="L301" i="1" s="1"/>
  <c r="M301" i="1" s="1"/>
  <c r="N301" i="1" s="1"/>
  <c r="J361" i="1"/>
  <c r="K361" i="1" s="1"/>
  <c r="L361" i="1" s="1"/>
  <c r="M361" i="1" s="1"/>
  <c r="N361" i="1" s="1"/>
  <c r="J342" i="1"/>
  <c r="K342" i="1" s="1"/>
  <c r="L342" i="1" s="1"/>
  <c r="M342" i="1" s="1"/>
  <c r="N342" i="1" s="1"/>
  <c r="J116" i="1"/>
  <c r="K116" i="1" s="1"/>
  <c r="L116" i="1" s="1"/>
  <c r="M116" i="1" s="1"/>
  <c r="N116" i="1" s="1"/>
  <c r="J319" i="1"/>
  <c r="K319" i="1" s="1"/>
  <c r="L319" i="1" s="1"/>
  <c r="M319" i="1" s="1"/>
  <c r="N319" i="1" s="1"/>
  <c r="J202" i="1"/>
  <c r="K202" i="1" s="1"/>
  <c r="L202" i="1" s="1"/>
  <c r="M202" i="1" s="1"/>
  <c r="N202" i="1" s="1"/>
  <c r="J339" i="1"/>
  <c r="K339" i="1" s="1"/>
  <c r="L339" i="1" s="1"/>
  <c r="M339" i="1" s="1"/>
  <c r="N339" i="1" s="1"/>
  <c r="J121" i="1"/>
  <c r="K121" i="1" s="1"/>
  <c r="L121" i="1" s="1"/>
  <c r="M121" i="1" s="1"/>
  <c r="N121" i="1" s="1"/>
  <c r="J224" i="1"/>
  <c r="K224" i="1" s="1"/>
  <c r="L224" i="1" s="1"/>
  <c r="M224" i="1" s="1"/>
  <c r="N224" i="1" s="1"/>
  <c r="J195" i="1"/>
  <c r="K195" i="1" s="1"/>
  <c r="L195" i="1" s="1"/>
  <c r="M195" i="1" s="1"/>
  <c r="N195" i="1" s="1"/>
  <c r="J341" i="1"/>
  <c r="K341" i="1" s="1"/>
  <c r="L341" i="1" s="1"/>
  <c r="M341" i="1" s="1"/>
  <c r="N341" i="1" s="1"/>
  <c r="J90" i="1"/>
  <c r="K90" i="1" s="1"/>
  <c r="L90" i="1" s="1"/>
  <c r="M90" i="1" s="1"/>
  <c r="N90" i="1" s="1"/>
  <c r="J19" i="3"/>
  <c r="J15" i="3"/>
  <c r="J17" i="3"/>
  <c r="J13" i="3"/>
  <c r="J12" i="3"/>
  <c r="J8" i="3"/>
  <c r="J14" i="3"/>
  <c r="J16" i="3"/>
  <c r="J10" i="3"/>
  <c r="J9" i="3"/>
  <c r="J11" i="3"/>
  <c r="J7" i="3"/>
  <c r="K364" i="1" l="1"/>
  <c r="L7" i="1"/>
  <c r="L364" i="1" l="1"/>
  <c r="M7" i="1"/>
  <c r="N7" i="1" l="1"/>
  <c r="M364" i="1"/>
  <c r="N364" i="1" s="1"/>
  <c r="O7" i="1" l="1"/>
  <c r="O364" i="1"/>
  <c r="O336" i="1"/>
  <c r="O349" i="1"/>
  <c r="O168" i="1"/>
  <c r="O332" i="1"/>
  <c r="O319" i="1"/>
  <c r="O329" i="1"/>
  <c r="O357" i="1"/>
  <c r="O36" i="1"/>
  <c r="O217" i="1"/>
  <c r="O190" i="1"/>
  <c r="O131" i="1"/>
  <c r="O333" i="1"/>
  <c r="O247" i="1"/>
  <c r="O318" i="1"/>
  <c r="O92" i="1"/>
  <c r="O215" i="1"/>
  <c r="O111" i="1"/>
  <c r="O292" i="1"/>
  <c r="O254" i="1"/>
  <c r="O341" i="1"/>
  <c r="O84" i="1"/>
  <c r="O226" i="1"/>
  <c r="O163" i="1"/>
  <c r="O260" i="1"/>
  <c r="O12" i="1"/>
  <c r="O162" i="1"/>
  <c r="O165" i="1"/>
  <c r="O142" i="1"/>
  <c r="O236" i="1"/>
  <c r="O104" i="1"/>
  <c r="O74" i="1"/>
  <c r="O86" i="1"/>
  <c r="O223" i="1"/>
  <c r="O41" i="1"/>
  <c r="O61" i="1"/>
  <c r="O78" i="1"/>
  <c r="O344" i="1"/>
  <c r="O347" i="1"/>
  <c r="O48" i="1"/>
  <c r="O286" i="1"/>
  <c r="O246" i="1"/>
  <c r="O121" i="1"/>
  <c r="O107" i="1"/>
  <c r="O85" i="1"/>
  <c r="O310" i="1"/>
  <c r="O122" i="1"/>
  <c r="O141" i="1"/>
  <c r="O283" i="1"/>
  <c r="O156" i="1"/>
  <c r="O290" i="1"/>
  <c r="O67" i="1"/>
  <c r="O134" i="1"/>
  <c r="O296" i="1"/>
  <c r="O189" i="1"/>
  <c r="O112" i="1"/>
  <c r="O264" i="1"/>
  <c r="O209" i="1"/>
  <c r="O173" i="1"/>
  <c r="O201" i="1"/>
  <c r="O149" i="1"/>
  <c r="O144" i="1"/>
  <c r="O194" i="1"/>
  <c r="O17" i="1"/>
  <c r="O238" i="1"/>
  <c r="O305" i="1"/>
  <c r="O73" i="1"/>
  <c r="O115" i="1"/>
  <c r="O177" i="1"/>
  <c r="O157" i="1"/>
  <c r="O146" i="1"/>
  <c r="O183" i="1"/>
  <c r="O139" i="1"/>
  <c r="O51" i="1"/>
  <c r="O182" i="1"/>
  <c r="O227" i="1"/>
  <c r="O55" i="1"/>
  <c r="O114" i="1"/>
  <c r="O185" i="1"/>
  <c r="O259" i="1"/>
  <c r="O136" i="1"/>
  <c r="O66" i="1"/>
  <c r="O256" i="1"/>
  <c r="O49" i="1"/>
  <c r="O25" i="1"/>
  <c r="O57" i="1"/>
  <c r="O210" i="1"/>
  <c r="O205" i="1"/>
  <c r="O11" i="1"/>
  <c r="O200" i="1"/>
  <c r="O47" i="1"/>
  <c r="O150" i="1"/>
  <c r="O9" i="1"/>
  <c r="O65" i="1"/>
  <c r="O323" i="1"/>
  <c r="O59" i="1"/>
  <c r="O231" i="1"/>
  <c r="O193" i="1"/>
  <c r="O212" i="1"/>
  <c r="O270" i="1"/>
  <c r="O110" i="1"/>
  <c r="O243" i="1"/>
  <c r="O161" i="1"/>
  <c r="O232" i="1"/>
  <c r="O346" i="1"/>
  <c r="O23" i="1"/>
  <c r="O214" i="1"/>
  <c r="O37" i="1"/>
  <c r="O282" i="1"/>
  <c r="O328" i="1"/>
  <c r="O125" i="1"/>
  <c r="O72" i="1"/>
  <c r="O315" i="1"/>
  <c r="O352" i="1"/>
  <c r="O105" i="1"/>
  <c r="O30" i="1"/>
  <c r="O27" i="1"/>
  <c r="O221" i="1"/>
  <c r="O90" i="1"/>
  <c r="O21" i="1"/>
  <c r="O32" i="1"/>
  <c r="O272" i="1"/>
  <c r="O75" i="1"/>
  <c r="O228" i="1"/>
  <c r="O293" i="1"/>
  <c r="O56" i="1"/>
  <c r="O330" i="1"/>
  <c r="O316" i="1"/>
  <c r="O158" i="1"/>
  <c r="O350" i="1"/>
  <c r="O199" i="1"/>
  <c r="O208" i="1"/>
  <c r="O77" i="1"/>
  <c r="O166" i="1"/>
  <c r="O102" i="1"/>
  <c r="O269" i="1"/>
  <c r="O53" i="1"/>
  <c r="O252" i="1"/>
  <c r="O170" i="1"/>
  <c r="O229" i="1"/>
  <c r="O87" i="1"/>
  <c r="O178" i="1"/>
  <c r="O261" i="1"/>
  <c r="O137" i="1"/>
  <c r="O288" i="1"/>
  <c r="O294" i="1"/>
  <c r="O187" i="1"/>
  <c r="O248" i="1"/>
  <c r="O340" i="1"/>
  <c r="O83" i="1"/>
  <c r="O69" i="1"/>
  <c r="O300" i="1"/>
  <c r="O235" i="1"/>
  <c r="O113" i="1"/>
  <c r="O239" i="1"/>
  <c r="O140" i="1"/>
  <c r="O277" i="1"/>
  <c r="O44" i="1"/>
  <c r="O167" i="1"/>
  <c r="O334" i="1"/>
  <c r="O116" i="1"/>
  <c r="O148" i="1"/>
  <c r="O358" i="1"/>
  <c r="O43" i="1"/>
  <c r="O234" i="1"/>
  <c r="O225" i="1"/>
  <c r="O31" i="1"/>
  <c r="O100" i="1"/>
  <c r="O325" i="1"/>
  <c r="O68" i="1"/>
  <c r="O45" i="1"/>
  <c r="O93" i="1"/>
  <c r="O250" i="1"/>
  <c r="O184" i="1"/>
  <c r="O326" i="1"/>
  <c r="O273" i="1"/>
  <c r="O124" i="1"/>
  <c r="O103" i="1"/>
  <c r="O159" i="1"/>
  <c r="O306" i="1"/>
  <c r="O197" i="1"/>
  <c r="O40" i="1"/>
  <c r="O240" i="1"/>
  <c r="O324" i="1"/>
  <c r="O233" i="1"/>
  <c r="O138" i="1"/>
  <c r="O202" i="1"/>
  <c r="O192" i="1"/>
  <c r="O253" i="1"/>
  <c r="O244" i="1"/>
  <c r="O359" i="1"/>
  <c r="O152" i="1"/>
  <c r="O351" i="1"/>
  <c r="O224" i="1"/>
  <c r="O196" i="1"/>
  <c r="O280" i="1"/>
  <c r="O60" i="1"/>
  <c r="O276" i="1"/>
  <c r="O287" i="1"/>
  <c r="O339" i="1"/>
  <c r="O147" i="1"/>
  <c r="O249" i="1"/>
  <c r="O345" i="1"/>
  <c r="O94" i="1"/>
  <c r="O203" i="1"/>
  <c r="O211" i="1"/>
  <c r="O289" i="1"/>
  <c r="O109" i="1"/>
  <c r="O311" i="1"/>
  <c r="O218" i="1"/>
  <c r="O164" i="1"/>
  <c r="O188" i="1"/>
  <c r="O39" i="1"/>
  <c r="O258" i="1"/>
  <c r="O34" i="1"/>
  <c r="O38" i="1"/>
  <c r="O97" i="1"/>
  <c r="O343" i="1"/>
  <c r="O198" i="1"/>
  <c r="O204" i="1"/>
  <c r="O14" i="1"/>
  <c r="O123" i="1"/>
  <c r="O181" i="1"/>
  <c r="O96" i="1"/>
  <c r="O263" i="1"/>
  <c r="O180" i="1"/>
  <c r="O46" i="1"/>
  <c r="O79" i="1"/>
  <c r="O321" i="1"/>
  <c r="O119" i="1"/>
  <c r="O35" i="1"/>
  <c r="O331" i="1"/>
  <c r="O62" i="1"/>
  <c r="O88" i="1"/>
  <c r="O135" i="1"/>
  <c r="O127" i="1"/>
  <c r="O117" i="1"/>
  <c r="O262" i="1"/>
  <c r="O153" i="1"/>
  <c r="O179" i="1"/>
  <c r="O91" i="1"/>
  <c r="O71" i="1"/>
  <c r="O265" i="1"/>
  <c r="O175" i="1"/>
  <c r="O355" i="1"/>
  <c r="O195" i="1"/>
  <c r="O171" i="1"/>
  <c r="O278" i="1"/>
  <c r="O89" i="1"/>
  <c r="O267" i="1"/>
  <c r="O314" i="1"/>
  <c r="O126" i="1"/>
  <c r="O301" i="1"/>
  <c r="O216" i="1"/>
  <c r="O241" i="1"/>
  <c r="O120" i="1"/>
  <c r="O186" i="1"/>
  <c r="O42" i="1"/>
  <c r="O160" i="1"/>
  <c r="O354" i="1"/>
  <c r="O64" i="1"/>
  <c r="O22" i="1"/>
  <c r="O176" i="1"/>
  <c r="O99" i="1"/>
  <c r="O335" i="1"/>
  <c r="O271" i="1"/>
  <c r="O219" i="1"/>
  <c r="O16" i="1"/>
  <c r="O143" i="1"/>
  <c r="O33" i="1"/>
  <c r="O28" i="1"/>
  <c r="O154" i="1"/>
  <c r="O312" i="1"/>
  <c r="O26" i="1"/>
  <c r="O360" i="1"/>
  <c r="O106" i="1"/>
  <c r="O307" i="1"/>
  <c r="O172" i="1"/>
  <c r="O304" i="1"/>
  <c r="O15" i="1"/>
  <c r="O98" i="1"/>
  <c r="O230" i="1"/>
  <c r="O348" i="1"/>
  <c r="O58" i="1"/>
  <c r="O20" i="1"/>
  <c r="O174" i="1"/>
  <c r="O274" i="1"/>
  <c r="O291" i="1"/>
  <c r="O317" i="1"/>
  <c r="O361" i="1"/>
  <c r="O191" i="1"/>
  <c r="O303" i="1"/>
  <c r="O145" i="1"/>
  <c r="O242" i="1"/>
  <c r="O213" i="1"/>
  <c r="O251" i="1"/>
  <c r="O82" i="1"/>
  <c r="O29" i="1"/>
  <c r="O322" i="1"/>
  <c r="O118" i="1"/>
  <c r="O255" i="1"/>
  <c r="O19" i="1"/>
  <c r="O101" i="1"/>
  <c r="O206" i="1"/>
  <c r="O337" i="1"/>
  <c r="O268" i="1"/>
  <c r="O8" i="1"/>
  <c r="O129" i="1"/>
  <c r="O10" i="1"/>
  <c r="O108" i="1"/>
  <c r="O295" i="1"/>
  <c r="O266" i="1"/>
  <c r="O222" i="1"/>
  <c r="O76" i="1"/>
  <c r="O356" i="1"/>
  <c r="O342" i="1"/>
  <c r="O313" i="1"/>
  <c r="O353" i="1"/>
  <c r="O81" i="1"/>
  <c r="O338" i="1"/>
  <c r="O302" i="1"/>
  <c r="O13" i="1"/>
  <c r="O275" i="1"/>
  <c r="O63" i="1"/>
  <c r="O298" i="1"/>
  <c r="O207" i="1"/>
  <c r="O169" i="1"/>
  <c r="O50" i="1"/>
  <c r="O299" i="1"/>
  <c r="O128" i="1"/>
  <c r="O220" i="1"/>
  <c r="O279" i="1"/>
  <c r="O133" i="1"/>
  <c r="O362" i="1"/>
  <c r="O245" i="1"/>
  <c r="O257" i="1"/>
  <c r="O155" i="1"/>
  <c r="O95" i="1"/>
  <c r="O132" i="1"/>
  <c r="O320" i="1"/>
  <c r="O24" i="1"/>
  <c r="O130" i="1"/>
  <c r="O285" i="1"/>
  <c r="O54" i="1"/>
  <c r="O309" i="1"/>
  <c r="O80" i="1"/>
  <c r="O237" i="1"/>
  <c r="O52" i="1"/>
  <c r="O308" i="1"/>
  <c r="O297" i="1"/>
  <c r="O70" i="1"/>
  <c r="O151" i="1"/>
  <c r="O281" i="1"/>
  <c r="O327" i="1"/>
  <c r="O284" i="1"/>
  <c r="O18" i="1"/>
</calcChain>
</file>

<file path=xl/sharedStrings.xml><?xml version="1.0" encoding="utf-8"?>
<sst xmlns="http://schemas.openxmlformats.org/spreadsheetml/2006/main" count="501" uniqueCount="445">
  <si>
    <t>Nr</t>
  </si>
  <si>
    <t>Kommunenavn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</si>
  <si>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</si>
  <si>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</si>
  <si>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</si>
  <si>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</si>
  <si>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</si>
  <si>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</si>
  <si>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</si>
  <si>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</si>
  <si>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</si>
  <si>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</si>
  <si>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</si>
  <si>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</si>
  <si>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</si>
  <si>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</si>
  <si>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</si>
  <si>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</si>
  <si>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</si>
  <si>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</si>
  <si>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</si>
  <si>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</si>
  <si>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</si>
  <si>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</si>
  <si>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</si>
  <si>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</si>
  <si>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</si>
  <si>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</si>
  <si>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</si>
  <si>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</si>
  <si>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</si>
  <si>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</si>
  <si>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</si>
  <si>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</si>
  <si>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</si>
  <si>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</si>
  <si>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</si>
  <si>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</si>
  <si>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</si>
  <si>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</si>
  <si>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</si>
  <si>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</si>
  <si>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</si>
  <si>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</si>
  <si>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</si>
  <si>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</si>
  <si>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</si>
  <si>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</si>
  <si>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</si>
  <si>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</si>
  <si>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</si>
  <si>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</si>
  <si>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</si>
  <si>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</si>
  <si>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</si>
  <si>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</si>
  <si>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</si>
  <si>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</si>
  <si>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</si>
  <si>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</si>
  <si>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</si>
  <si>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</si>
  <si>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</si>
  <si>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</si>
  <si>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</si>
  <si>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</si>
  <si>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</si>
  <si>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</si>
  <si>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</si>
  <si>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</si>
  <si>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</si>
  <si>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</si>
  <si>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</si>
  <si>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</si>
  <si>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</si>
  <si>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</si>
  <si>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</si>
  <si>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</si>
  <si>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</si>
  <si>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</si>
  <si>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</si>
  <si>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</si>
  <si>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</si>
  <si>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</si>
  <si>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</si>
  <si>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</si>
  <si>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</si>
  <si>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</si>
  <si>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</si>
  <si>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</si>
  <si>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</si>
  <si>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</si>
  <si>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</si>
  <si>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</si>
  <si>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</si>
  <si>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</si>
  <si>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</si>
  <si>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</si>
  <si>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</si>
  <si>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</si>
  <si>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</si>
  <si>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</si>
  <si>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</si>
  <si>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</si>
  <si>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</si>
  <si>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</si>
  <si>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</si>
  <si>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</si>
  <si>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</si>
  <si>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</si>
  <si>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</si>
  <si>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</si>
  <si>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</si>
  <si>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</si>
  <si>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</si>
  <si>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</si>
  <si>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</si>
  <si>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</si>
  <si>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</si>
  <si>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</si>
  <si>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</si>
  <si>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</si>
  <si>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</si>
  <si>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</si>
  <si>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</si>
  <si>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</si>
  <si>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</si>
  <si>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</si>
  <si>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</si>
  <si>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</si>
  <si>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</si>
  <si>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</si>
  <si>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</si>
  <si>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</si>
  <si>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</si>
  <si>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</si>
  <si>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</si>
  <si>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</si>
  <si>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</si>
  <si>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</si>
  <si>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</si>
  <si>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</si>
  <si>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</si>
  <si>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</si>
  <si>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</si>
  <si>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</si>
  <si>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</si>
  <si>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</si>
  <si>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</si>
  <si>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</si>
  <si>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</si>
  <si>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</si>
  <si>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</si>
  <si>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</si>
  <si>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</si>
  <si>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</si>
  <si>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</si>
  <si>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</si>
  <si>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</si>
  <si>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</si>
  <si>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</si>
  <si>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</si>
  <si>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</si>
  <si>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</si>
  <si>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</si>
  <si>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</si>
  <si>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</si>
  <si>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</si>
  <si>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</si>
  <si>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</si>
  <si>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</si>
  <si>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</si>
  <si>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</si>
  <si>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</si>
  <si>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</si>
  <si>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</si>
  <si>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</si>
  <si>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</si>
  <si>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</si>
  <si>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</si>
  <si>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</si>
  <si>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</si>
  <si>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</si>
  <si>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</si>
  <si>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</si>
  <si>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</si>
  <si>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</si>
  <si>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</si>
  <si>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</si>
  <si>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</si>
  <si>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</si>
  <si>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</si>
  <si>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</si>
  <si>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</si>
  <si>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</si>
  <si>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</si>
  <si>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</si>
  <si>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</si>
  <si>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</si>
  <si>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</si>
  <si>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</si>
  <si>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</si>
  <si>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</si>
  <si>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</si>
  <si>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</si>
  <si>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</si>
  <si>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</si>
  <si>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</si>
  <si>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</si>
  <si>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</si>
  <si>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</si>
  <si>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</si>
  <si>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</si>
  <si>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</si>
  <si>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</si>
  <si>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</si>
  <si>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</si>
  <si>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</si>
  <si>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</si>
  <si>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</si>
  <si>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</si>
  <si>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</si>
  <si>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</si>
  <si>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</si>
  <si>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</si>
  <si>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</si>
  <si>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</si>
  <si>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</si>
  <si>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</si>
  <si>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</si>
  <si>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</si>
  <si>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</si>
  <si>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</si>
  <si>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</si>
  <si>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</si>
  <si>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</si>
  <si>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</si>
  <si>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</si>
  <si>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</si>
  <si>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</si>
  <si>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</si>
  <si>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</si>
  <si>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</si>
  <si>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</si>
  <si>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</si>
  <si>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</si>
  <si>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</si>
  <si>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</si>
  <si>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</si>
  <si>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</si>
  <si>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</si>
  <si>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</si>
  <si>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</si>
  <si>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</si>
  <si>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</si>
  <si>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</si>
  <si>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</si>
  <si>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</si>
  <si>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</si>
  <si>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</si>
  <si>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</si>
  <si>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</si>
  <si>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</si>
  <si>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</si>
  <si>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</si>
  <si>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</si>
  <si>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</si>
  <si>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</si>
  <si>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</si>
  <si>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</si>
  <si>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</si>
  <si>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</si>
  <si>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</si>
  <si>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</si>
  <si>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</si>
  <si>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</si>
  <si>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</si>
  <si>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</si>
  <si>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</si>
  <si>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</si>
  <si>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</si>
  <si>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</si>
  <si>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</si>
  <si>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</si>
  <si>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</si>
  <si>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</si>
  <si>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</si>
  <si>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</si>
  <si>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</si>
  <si>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</si>
  <si>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</si>
  <si>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</si>
  <si>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</si>
  <si>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</si>
  <si>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</si>
  <si>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</si>
  <si>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</si>
  <si>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</si>
  <si>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</si>
  <si>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</si>
  <si>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</si>
  <si>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</si>
  <si>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</si>
  <si>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</si>
  <si>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</si>
  <si>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</si>
  <si>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</si>
  <si>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</si>
  <si>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</si>
  <si>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</si>
  <si>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</si>
  <si>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</si>
  <si>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</si>
  <si>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</si>
  <si>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</si>
  <si>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</si>
  <si>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</si>
  <si>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</si>
  <si>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</si>
  <si>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</si>
  <si>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</si>
  <si>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</si>
  <si>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</si>
  <si>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</si>
  <si>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</si>
  <si>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</si>
  <si>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</si>
  <si>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</si>
  <si>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</si>
  <si>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</si>
  <si>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</si>
  <si>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</si>
  <si>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</si>
  <si>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</si>
  <si>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</si>
  <si>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</si>
  <si>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</si>
  <si>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</si>
  <si>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</si>
  <si>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</si>
  <si>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</si>
  <si>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</si>
  <si>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</si>
  <si>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</si>
  <si>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</si>
  <si>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</si>
  <si>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</si>
  <si>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</si>
  <si>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</si>
  <si>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</si>
  <si>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</si>
  <si>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</si>
  <si>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</si>
  <si>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</si>
  <si>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</si>
  <si>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</si>
  <si>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</si>
  <si>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</si>
  <si>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</si>
  <si>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</si>
  <si>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</si>
  <si>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</si>
  <si>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</si>
  <si>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</si>
  <si>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</si>
  <si>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</si>
  <si>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</si>
  <si>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</si>
  <si>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</si>
  <si>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</si>
  <si>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</si>
  <si>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</si>
  <si>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</si>
  <si>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</si>
  <si>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</si>
  <si>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</si>
  <si>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</si>
  <si>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</si>
  <si>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</si>
  <si>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</si>
  <si>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Symmetrisk</t>
  </si>
  <si>
    <t>Hele landet</t>
  </si>
  <si>
    <t>i prosent</t>
  </si>
  <si>
    <t>Nr.</t>
  </si>
  <si>
    <t>Fylkeskommune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</si>
  <si>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</si>
  <si>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</si>
  <si>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</si>
  <si>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</si>
  <si>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</si>
  <si>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</si>
  <si>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</si>
  <si>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</si>
  <si>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</si>
  <si>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</si>
  <si>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</si>
  <si>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</si>
  <si>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</si>
  <si>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</si>
  <si>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</si>
  <si>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</si>
  <si>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</si>
  <si>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</si>
  <si>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Alle tall i 1000 kr</t>
  </si>
  <si>
    <t>Kommunene</t>
  </si>
  <si>
    <t>Fylkeskommunene</t>
  </si>
  <si>
    <t>Kommuner og fylkeskommuner i alt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</si>
  <si>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</si>
  <si>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</si>
  <si>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</si>
  <si>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</si>
  <si>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</si>
  <si>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</si>
  <si>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</si>
  <si>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</si>
  <si>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</si>
  <si>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</si>
  <si>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</si>
  <si>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Pst-vis endring</t>
  </si>
  <si>
    <t>fra året før</t>
  </si>
  <si>
    <t>Analyse pr måned:</t>
  </si>
  <si>
    <t>Hele året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</si>
  <si>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</si>
  <si>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</si>
  <si>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</si>
  <si>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</si>
  <si>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</si>
  <si>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>Skatt 2021</t>
  </si>
  <si>
    <t>Anslag NB2022</t>
  </si>
  <si>
    <t>Skatter 2022</t>
  </si>
  <si>
    <t>Skatt 2022</t>
  </si>
  <si>
    <t>Anslag RNB2022</t>
  </si>
  <si>
    <t>Anslag NB2023</t>
  </si>
  <si>
    <t>endring 21-22</t>
  </si>
  <si>
    <t>Anslag Budsjettvedtak</t>
  </si>
  <si>
    <t>2022   2)</t>
  </si>
  <si>
    <t>Endring fra 2021</t>
  </si>
  <si>
    <t>Skatt og netto skatteutjevning 2022</t>
  </si>
  <si>
    <t>Netto utjevn. 22</t>
  </si>
  <si>
    <t>Folketall 1.1.2022</t>
  </si>
  <si>
    <t>1.7.2022</t>
  </si>
  <si>
    <t>Utbetales/trekkes ved 6. termin rammetilskudd i juni</t>
  </si>
  <si>
    <t>juni</t>
  </si>
  <si>
    <t>jan-mai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</si>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</sst>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  <numFmt numFmtId="176" formatCode="#,##0.0000"/>
    <numFmt numFmtId="177" formatCode="#,##0.00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FF0000"/>
      <name val="DepCentury Old Style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B050"/>
      <name val="Calibri"/>
      <family val="2"/>
    </font>
    <font>
      <sz val="9"/>
      <color rgb="FF00B05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74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Border="1" applyAlignment="1">
      <alignment horizontal="centerContinuous"/>
    </xf>
    <xf numFmtId="0" fontId="7" fillId="0" borderId="0" xfId="2" applyFont="1" applyBorder="1" applyAlignment="1">
      <alignment horizontal="center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0" fillId="0" borderId="0" xfId="0" applyNumberFormat="1"/>
    <xf numFmtId="164" fontId="6" fillId="0" borderId="0" xfId="1" applyNumberFormat="1" applyFont="1"/>
    <xf numFmtId="3" fontId="0" fillId="0" borderId="0" xfId="0" applyNumberFormat="1" applyFill="1" applyBorder="1"/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Fill="1"/>
    <xf numFmtId="3" fontId="0" fillId="0" borderId="0" xfId="0" applyNumberFormat="1" applyFill="1"/>
    <xf numFmtId="0" fontId="18" fillId="3" borderId="3" xfId="2" applyFont="1" applyFill="1" applyBorder="1" applyAlignment="1">
      <alignment horizontal="center"/>
    </xf>
    <xf numFmtId="0" fontId="9" fillId="0" borderId="0" xfId="2" applyFont="1" applyBorder="1" applyAlignment="1"/>
    <xf numFmtId="0" fontId="18" fillId="0" borderId="0" xfId="2" applyFont="1" applyBorder="1" applyAlignment="1">
      <alignment horizontal="right"/>
    </xf>
    <xf numFmtId="0" fontId="15" fillId="0" borderId="0" xfId="2" applyFont="1"/>
    <xf numFmtId="0" fontId="16" fillId="0" borderId="0" xfId="2" applyFont="1" applyFill="1"/>
    <xf numFmtId="0" fontId="19" fillId="8" borderId="0" xfId="0" applyFont="1" applyFill="1"/>
    <xf numFmtId="173" fontId="9" fillId="0" borderId="0" xfId="2" applyNumberFormat="1" applyFont="1" applyBorder="1"/>
    <xf numFmtId="0" fontId="9" fillId="0" borderId="0" xfId="2" applyFont="1" applyBorder="1"/>
    <xf numFmtId="0" fontId="0" fillId="8" borderId="0" xfId="0" applyFont="1" applyFill="1"/>
    <xf numFmtId="164" fontId="17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ont="1" applyFill="1" applyBorder="1"/>
    <xf numFmtId="1" fontId="6" fillId="0" borderId="0" xfId="9" applyNumberFormat="1" applyFont="1"/>
    <xf numFmtId="0" fontId="6" fillId="0" borderId="0" xfId="9" applyFont="1"/>
    <xf numFmtId="0" fontId="17" fillId="0" borderId="0" xfId="0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/>
    </xf>
    <xf numFmtId="0" fontId="17" fillId="0" borderId="0" xfId="0" applyFont="1" applyFill="1" applyBorder="1"/>
    <xf numFmtId="164" fontId="0" fillId="0" borderId="0" xfId="0" applyNumberFormat="1" applyFill="1" applyBorder="1"/>
    <xf numFmtId="164" fontId="17" fillId="0" borderId="0" xfId="0" applyNumberFormat="1" applyFont="1" applyFill="1" applyBorder="1"/>
    <xf numFmtId="3" fontId="17" fillId="0" borderId="0" xfId="0" applyNumberFormat="1" applyFont="1" applyFill="1" applyBorder="1"/>
    <xf numFmtId="0" fontId="0" fillId="0" borderId="3" xfId="0" applyBorder="1"/>
    <xf numFmtId="167" fontId="0" fillId="0" borderId="0" xfId="0" applyNumberFormat="1"/>
    <xf numFmtId="167" fontId="0" fillId="0" borderId="0" xfId="5" applyNumberFormat="1" applyFont="1" applyBorder="1"/>
    <xf numFmtId="3" fontId="6" fillId="0" borderId="0" xfId="11" applyNumberFormat="1" applyFont="1" applyFill="1"/>
    <xf numFmtId="3" fontId="6" fillId="0" borderId="0" xfId="0" applyNumberFormat="1" applyFont="1" applyFill="1" applyBorder="1"/>
    <xf numFmtId="0" fontId="1" fillId="0" borderId="0" xfId="0" applyFont="1"/>
    <xf numFmtId="3" fontId="6" fillId="0" borderId="0" xfId="1" applyNumberFormat="1" applyFont="1" applyFill="1"/>
    <xf numFmtId="164" fontId="20" fillId="0" borderId="5" xfId="1" applyNumberFormat="1" applyFont="1" applyBorder="1"/>
    <xf numFmtId="164" fontId="1" fillId="0" borderId="0" xfId="0" applyNumberFormat="1" applyFont="1"/>
    <xf numFmtId="164" fontId="6" fillId="0" borderId="3" xfId="1" applyNumberFormat="1" applyFont="1" applyBorder="1"/>
    <xf numFmtId="3" fontId="6" fillId="0" borderId="3" xfId="11" applyNumberFormat="1" applyFont="1" applyFill="1" applyBorder="1"/>
    <xf numFmtId="164" fontId="20" fillId="0" borderId="6" xfId="1" applyNumberFormat="1" applyFont="1" applyBorder="1"/>
    <xf numFmtId="0" fontId="20" fillId="0" borderId="0" xfId="0" applyFont="1"/>
    <xf numFmtId="164" fontId="20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4" fontId="6" fillId="0" borderId="0" xfId="11" applyNumberFormat="1" applyFont="1"/>
    <xf numFmtId="164" fontId="6" fillId="0" borderId="7" xfId="1" applyNumberFormat="1" applyFont="1" applyBorder="1"/>
    <xf numFmtId="164" fontId="6" fillId="0" borderId="0" xfId="1" applyNumberFormat="1" applyFont="1" applyFill="1" applyBorder="1"/>
    <xf numFmtId="164" fontId="22" fillId="0" borderId="0" xfId="0" applyNumberFormat="1" applyFont="1"/>
    <xf numFmtId="0" fontId="6" fillId="0" borderId="0" xfId="0" applyFont="1"/>
    <xf numFmtId="164" fontId="11" fillId="0" borderId="0" xfId="0" applyNumberFormat="1" applyFont="1"/>
    <xf numFmtId="3" fontId="14" fillId="0" borderId="0" xfId="6" applyNumberFormat="1" applyFont="1" applyFill="1" applyBorder="1" applyAlignment="1">
      <alignment horizontal="right" vertical="center"/>
    </xf>
    <xf numFmtId="1" fontId="0" fillId="0" borderId="0" xfId="0" applyNumberFormat="1"/>
    <xf numFmtId="1" fontId="0" fillId="0" borderId="0" xfId="0" applyNumberFormat="1" applyFill="1"/>
    <xf numFmtId="4" fontId="0" fillId="0" borderId="0" xfId="0" applyNumberFormat="1" applyFill="1"/>
    <xf numFmtId="3" fontId="6" fillId="0" borderId="0" xfId="3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1" fontId="14" fillId="0" borderId="0" xfId="6" applyNumberFormat="1" applyFont="1" applyFill="1" applyBorder="1" applyAlignment="1">
      <alignment horizontal="right" vertic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49" fontId="6" fillId="8" borderId="0" xfId="3" quotePrefix="1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3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7" fillId="0" borderId="0" xfId="7" applyNumberFormat="1" applyFont="1" applyFill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0" fontId="24" fillId="0" borderId="0" xfId="0" applyFont="1" applyFill="1" applyAlignment="1">
      <alignment horizontal="right"/>
    </xf>
    <xf numFmtId="0" fontId="24" fillId="0" borderId="0" xfId="0" applyFont="1" applyFill="1"/>
    <xf numFmtId="167" fontId="0" fillId="0" borderId="0" xfId="0" applyNumberFormat="1" applyFill="1"/>
    <xf numFmtId="176" fontId="0" fillId="0" borderId="0" xfId="0" applyNumberFormat="1"/>
    <xf numFmtId="177" fontId="0" fillId="0" borderId="0" xfId="0" applyNumberFormat="1" applyFill="1" applyBorder="1"/>
    <xf numFmtId="10" fontId="0" fillId="0" borderId="0" xfId="0" applyNumberFormat="1"/>
    <xf numFmtId="0" fontId="25" fillId="0" borderId="1" xfId="2" applyFont="1" applyBorder="1" applyAlignment="1">
      <alignment horizontal="left"/>
    </xf>
    <xf numFmtId="0" fontId="26" fillId="0" borderId="1" xfId="2" applyFont="1" applyBorder="1" applyAlignment="1">
      <alignment horizontal="center"/>
    </xf>
    <xf numFmtId="0" fontId="26" fillId="0" borderId="1" xfId="2" applyFont="1" applyBorder="1" applyAlignment="1">
      <alignment horizontal="center" wrapText="1"/>
    </xf>
    <xf numFmtId="3" fontId="25" fillId="2" borderId="1" xfId="3" applyNumberFormat="1" applyFont="1" applyFill="1" applyBorder="1" applyAlignment="1">
      <alignment horizontal="center"/>
    </xf>
    <xf numFmtId="3" fontId="25" fillId="0" borderId="1" xfId="3" applyNumberFormat="1" applyFont="1" applyFill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/>
    </xf>
    <xf numFmtId="0" fontId="27" fillId="0" borderId="0" xfId="2" applyFont="1" applyBorder="1" applyAlignment="1">
      <alignment horizontal="left"/>
    </xf>
    <xf numFmtId="0" fontId="25" fillId="0" borderId="0" xfId="2" applyFont="1" applyBorder="1"/>
    <xf numFmtId="0" fontId="25" fillId="0" borderId="0" xfId="2" applyFont="1" applyBorder="1" applyAlignment="1">
      <alignment horizontal="centerContinuous"/>
    </xf>
    <xf numFmtId="49" fontId="26" fillId="0" borderId="0" xfId="2" applyNumberFormat="1" applyFont="1" applyBorder="1" applyAlignment="1">
      <alignment horizontal="center"/>
    </xf>
    <xf numFmtId="0" fontId="26" fillId="0" borderId="0" xfId="2" applyFont="1" applyBorder="1" applyAlignment="1">
      <alignment horizontal="center"/>
    </xf>
    <xf numFmtId="3" fontId="25" fillId="2" borderId="0" xfId="3" applyNumberFormat="1" applyFont="1" applyFill="1" applyBorder="1" applyAlignment="1">
      <alignment horizontal="center"/>
    </xf>
    <xf numFmtId="164" fontId="25" fillId="0" borderId="0" xfId="1" applyNumberFormat="1" applyFont="1" applyFill="1" applyBorder="1" applyAlignment="1">
      <alignment horizontal="center"/>
    </xf>
    <xf numFmtId="0" fontId="27" fillId="0" borderId="0" xfId="2" applyFont="1" applyBorder="1"/>
    <xf numFmtId="0" fontId="25" fillId="0" borderId="0" xfId="2" applyFont="1" applyBorder="1" applyAlignment="1">
      <alignment horizontal="right"/>
    </xf>
    <xf numFmtId="3" fontId="25" fillId="0" borderId="0" xfId="3" applyNumberFormat="1" applyFont="1" applyBorder="1" applyAlignment="1">
      <alignment horizontal="center"/>
    </xf>
    <xf numFmtId="3" fontId="25" fillId="0" borderId="0" xfId="3" applyNumberFormat="1" applyFont="1" applyBorder="1" applyAlignment="1">
      <alignment horizontal="centerContinuous"/>
    </xf>
    <xf numFmtId="0" fontId="25" fillId="0" borderId="0" xfId="2" applyFont="1" applyBorder="1" applyAlignment="1">
      <alignment horizontal="center"/>
    </xf>
    <xf numFmtId="17" fontId="26" fillId="0" borderId="0" xfId="2" applyNumberFormat="1" applyFont="1" applyBorder="1" applyAlignment="1">
      <alignment horizontal="center"/>
    </xf>
    <xf numFmtId="3" fontId="25" fillId="6" borderId="0" xfId="3" applyNumberFormat="1" applyFont="1" applyFill="1" applyBorder="1" applyAlignment="1">
      <alignment horizontal="center"/>
    </xf>
    <xf numFmtId="0" fontId="25" fillId="6" borderId="0" xfId="2" applyFont="1" applyFill="1" applyBorder="1" applyAlignment="1">
      <alignment horizontal="center"/>
    </xf>
    <xf numFmtId="3" fontId="25" fillId="0" borderId="0" xfId="3" quotePrefix="1" applyNumberFormat="1" applyFont="1" applyFill="1" applyBorder="1" applyAlignment="1">
      <alignment horizontal="center"/>
    </xf>
    <xf numFmtId="165" fontId="26" fillId="2" borderId="2" xfId="2" applyNumberFormat="1" applyFont="1" applyFill="1" applyBorder="1" applyAlignment="1">
      <alignment horizontal="left"/>
    </xf>
    <xf numFmtId="0" fontId="25" fillId="0" borderId="0" xfId="4" applyFont="1" applyFill="1" applyBorder="1" applyAlignment="1">
      <alignment horizontal="center"/>
    </xf>
    <xf numFmtId="14" fontId="28" fillId="2" borderId="0" xfId="2" applyNumberFormat="1" applyFont="1" applyFill="1" applyBorder="1" applyAlignment="1">
      <alignment horizontal="center"/>
    </xf>
    <xf numFmtId="166" fontId="25" fillId="0" borderId="0" xfId="1" applyNumberFormat="1" applyFont="1" applyFill="1" applyBorder="1" applyAlignment="1">
      <alignment horizontal="center"/>
    </xf>
    <xf numFmtId="0" fontId="27" fillId="3" borderId="3" xfId="2" applyFont="1" applyFill="1" applyBorder="1" applyAlignment="1">
      <alignment horizontal="right"/>
    </xf>
    <xf numFmtId="0" fontId="27" fillId="3" borderId="3" xfId="2" applyFont="1" applyFill="1" applyBorder="1" applyAlignment="1">
      <alignment horizontal="center"/>
    </xf>
    <xf numFmtId="0" fontId="27" fillId="7" borderId="3" xfId="2" applyFont="1" applyFill="1" applyBorder="1" applyAlignment="1">
      <alignment horizontal="center"/>
    </xf>
    <xf numFmtId="0" fontId="27" fillId="4" borderId="3" xfId="2" applyFont="1" applyFill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29" fillId="5" borderId="0" xfId="0" applyFont="1" applyFill="1"/>
    <xf numFmtId="168" fontId="25" fillId="0" borderId="0" xfId="1" applyNumberFormat="1" applyFont="1" applyBorder="1"/>
    <xf numFmtId="9" fontId="29" fillId="0" borderId="0" xfId="5" applyFont="1"/>
    <xf numFmtId="3" fontId="25" fillId="0" borderId="0" xfId="2" applyNumberFormat="1" applyFont="1" applyBorder="1"/>
    <xf numFmtId="164" fontId="25" fillId="0" borderId="0" xfId="1" applyNumberFormat="1" applyFont="1"/>
    <xf numFmtId="164" fontId="29" fillId="0" borderId="0" xfId="0" applyNumberFormat="1" applyFont="1"/>
    <xf numFmtId="167" fontId="29" fillId="0" borderId="0" xfId="5" applyNumberFormat="1" applyFont="1"/>
    <xf numFmtId="170" fontId="30" fillId="0" borderId="0" xfId="1" applyNumberFormat="1" applyFont="1"/>
    <xf numFmtId="3" fontId="25" fillId="2" borderId="0" xfId="8" applyNumberFormat="1" applyFont="1" applyFill="1" applyBorder="1" applyAlignment="1" applyProtection="1">
      <alignment horizontal="right"/>
    </xf>
    <xf numFmtId="167" fontId="29" fillId="0" borderId="0" xfId="5" applyNumberFormat="1" applyFont="1" applyFill="1"/>
    <xf numFmtId="167" fontId="25" fillId="0" borderId="0" xfId="5" applyNumberFormat="1" applyFont="1" applyFill="1"/>
    <xf numFmtId="0" fontId="30" fillId="0" borderId="4" xfId="0" applyFont="1" applyBorder="1"/>
    <xf numFmtId="3" fontId="30" fillId="0" borderId="4" xfId="0" applyNumberFormat="1" applyFont="1" applyBorder="1"/>
    <xf numFmtId="168" fontId="26" fillId="0" borderId="4" xfId="1" applyNumberFormat="1" applyFont="1" applyBorder="1"/>
    <xf numFmtId="167" fontId="30" fillId="0" borderId="4" xfId="5" applyNumberFormat="1" applyFont="1" applyBorder="1"/>
    <xf numFmtId="3" fontId="26" fillId="0" borderId="4" xfId="2" applyNumberFormat="1" applyFont="1" applyBorder="1"/>
    <xf numFmtId="3" fontId="31" fillId="0" borderId="4" xfId="2" applyNumberFormat="1" applyFont="1" applyBorder="1"/>
    <xf numFmtId="164" fontId="30" fillId="0" borderId="4" xfId="0" applyNumberFormat="1" applyFont="1" applyBorder="1"/>
    <xf numFmtId="170" fontId="30" fillId="0" borderId="4" xfId="1" applyNumberFormat="1" applyFont="1" applyBorder="1"/>
    <xf numFmtId="3" fontId="30" fillId="2" borderId="4" xfId="0" applyNumberFormat="1" applyFont="1" applyFill="1" applyBorder="1"/>
    <xf numFmtId="0" fontId="32" fillId="2" borderId="0" xfId="0" applyFont="1" applyFill="1" applyBorder="1" applyAlignment="1">
      <alignment horizontal="right"/>
    </xf>
    <xf numFmtId="0" fontId="33" fillId="2" borderId="0" xfId="2" applyFont="1" applyFill="1" applyBorder="1"/>
    <xf numFmtId="3" fontId="33" fillId="2" borderId="0" xfId="3" applyNumberFormat="1" applyFont="1" applyFill="1" applyBorder="1"/>
    <xf numFmtId="4" fontId="33" fillId="2" borderId="0" xfId="1" applyNumberFormat="1" applyFont="1" applyFill="1" applyBorder="1"/>
    <xf numFmtId="10" fontId="29" fillId="0" borderId="0" xfId="0" applyNumberFormat="1" applyFont="1"/>
    <xf numFmtId="0" fontId="34" fillId="2" borderId="0" xfId="0" applyFont="1" applyFill="1" applyAlignment="1">
      <alignment horizontal="right"/>
    </xf>
    <xf numFmtId="0" fontId="33" fillId="2" borderId="0" xfId="2" applyFont="1" applyFill="1"/>
    <xf numFmtId="167" fontId="33" fillId="2" borderId="0" xfId="5" applyNumberFormat="1" applyFont="1" applyFill="1"/>
    <xf numFmtId="0" fontId="34" fillId="2" borderId="0" xfId="0" applyFont="1" applyFill="1"/>
    <xf numFmtId="3" fontId="7" fillId="0" borderId="0" xfId="2" applyNumberFormat="1" applyFont="1" applyAlignment="1">
      <alignment horizontal="center"/>
    </xf>
    <xf numFmtId="3" fontId="6" fillId="0" borderId="0" xfId="1" applyNumberFormat="1" applyFont="1" applyFill="1" applyBorder="1"/>
    <xf numFmtId="0" fontId="7" fillId="0" borderId="3" xfId="2" applyFont="1" applyBorder="1" applyAlignment="1">
      <alignment horizontal="center"/>
    </xf>
    <xf numFmtId="3" fontId="6" fillId="8" borderId="3" xfId="3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2" applyFont="1" applyBorder="1"/>
    <xf numFmtId="172" fontId="6" fillId="0" borderId="3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6" fillId="0" borderId="1" xfId="0" applyFont="1" applyBorder="1"/>
    <xf numFmtId="0" fontId="6" fillId="9" borderId="1" xfId="0" applyFont="1" applyFill="1" applyBorder="1" applyAlignment="1">
      <alignment horizontal="center"/>
    </xf>
    <xf numFmtId="0" fontId="0" fillId="0" borderId="1" xfId="0" applyBorder="1"/>
    <xf numFmtId="0" fontId="17" fillId="0" borderId="1" xfId="0" applyFont="1" applyBorder="1" applyAlignment="1">
      <alignment horizontal="center"/>
    </xf>
    <xf numFmtId="3" fontId="6" fillId="9" borderId="10" xfId="3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0" fillId="0" borderId="10" xfId="0" applyBorder="1"/>
    <xf numFmtId="0" fontId="0" fillId="0" borderId="0" xfId="0" applyBorder="1"/>
    <xf numFmtId="167" fontId="0" fillId="0" borderId="10" xfId="5" applyNumberFormat="1" applyFont="1" applyBorder="1"/>
    <xf numFmtId="10" fontId="0" fillId="0" borderId="12" xfId="5" applyNumberFormat="1" applyFont="1" applyBorder="1"/>
    <xf numFmtId="0" fontId="17" fillId="0" borderId="11" xfId="0" applyFont="1" applyBorder="1" applyAlignment="1">
      <alignment horizontal="center"/>
    </xf>
    <xf numFmtId="0" fontId="18" fillId="3" borderId="9" xfId="2" applyFont="1" applyFill="1" applyBorder="1" applyAlignment="1">
      <alignment horizontal="center"/>
    </xf>
    <xf numFmtId="0" fontId="17" fillId="0" borderId="10" xfId="0" applyFont="1" applyBorder="1"/>
    <xf numFmtId="0" fontId="17" fillId="0" borderId="0" xfId="0" applyFont="1" applyBorder="1"/>
    <xf numFmtId="168" fontId="10" fillId="0" borderId="0" xfId="1" applyNumberFormat="1" applyFont="1" applyBorder="1"/>
    <xf numFmtId="164" fontId="17" fillId="0" borderId="4" xfId="0" applyNumberFormat="1" applyFont="1" applyBorder="1"/>
    <xf numFmtId="167" fontId="0" fillId="0" borderId="4" xfId="5" applyNumberFormat="1" applyFont="1" applyBorder="1"/>
    <xf numFmtId="3" fontId="6" fillId="0" borderId="13" xfId="0" applyNumberFormat="1" applyFont="1" applyBorder="1" applyAlignment="1">
      <alignment horizontal="right" wrapText="1"/>
    </xf>
    <xf numFmtId="167" fontId="29" fillId="5" borderId="0" xfId="0" applyNumberFormat="1" applyFont="1" applyFill="1"/>
    <xf numFmtId="0" fontId="1" fillId="0" borderId="1" xfId="0" applyFont="1" applyBorder="1" applyAlignment="1">
      <alignment horizontal="center"/>
    </xf>
    <xf numFmtId="164" fontId="6" fillId="0" borderId="1" xfId="11" applyNumberFormat="1" applyFont="1" applyBorder="1"/>
    <xf numFmtId="0" fontId="1" fillId="0" borderId="1" xfId="0" applyFont="1" applyBorder="1"/>
    <xf numFmtId="167" fontId="6" fillId="0" borderId="1" xfId="5" applyNumberFormat="1" applyFont="1" applyBorder="1"/>
    <xf numFmtId="0" fontId="7" fillId="0" borderId="3" xfId="0" applyFont="1" applyBorder="1" applyAlignment="1">
      <alignment horizontal="center"/>
    </xf>
    <xf numFmtId="164" fontId="6" fillId="0" borderId="1" xfId="1" applyNumberFormat="1" applyFont="1" applyBorder="1"/>
    <xf numFmtId="0" fontId="1" fillId="0" borderId="3" xfId="0" applyFont="1" applyBorder="1"/>
    <xf numFmtId="3" fontId="21" fillId="0" borderId="0" xfId="0" applyNumberFormat="1" applyFont="1"/>
    <xf numFmtId="164" fontId="36" fillId="0" borderId="0" xfId="0" applyNumberFormat="1" applyFont="1"/>
    <xf numFmtId="3" fontId="6" fillId="0" borderId="15" xfId="1" applyNumberFormat="1" applyFont="1" applyBorder="1"/>
    <xf numFmtId="3" fontId="6" fillId="0" borderId="0" xfId="1" applyNumberFormat="1" applyFont="1"/>
    <xf numFmtId="0" fontId="1" fillId="0" borderId="0" xfId="0" applyFont="1" applyFill="1"/>
    <xf numFmtId="3" fontId="6" fillId="0" borderId="0" xfId="1" applyNumberFormat="1" applyFont="1" applyFill="1" applyAlignment="1">
      <alignment horizontal="right"/>
    </xf>
    <xf numFmtId="164" fontId="37" fillId="0" borderId="0" xfId="11" applyNumberFormat="1" applyFont="1"/>
    <xf numFmtId="164" fontId="38" fillId="0" borderId="0" xfId="0" applyNumberFormat="1" applyFont="1"/>
    <xf numFmtId="167" fontId="37" fillId="0" borderId="0" xfId="5" applyNumberFormat="1" applyFont="1"/>
    <xf numFmtId="164" fontId="20" fillId="0" borderId="0" xfId="1" applyNumberFormat="1" applyFont="1" applyBorder="1"/>
    <xf numFmtId="164" fontId="39" fillId="0" borderId="0" xfId="1" applyNumberFormat="1" applyFont="1" applyBorder="1"/>
    <xf numFmtId="164" fontId="37" fillId="0" borderId="0" xfId="1" applyNumberFormat="1" applyFont="1"/>
    <xf numFmtId="10" fontId="20" fillId="0" borderId="0" xfId="5" applyNumberFormat="1" applyFont="1"/>
    <xf numFmtId="167" fontId="1" fillId="0" borderId="0" xfId="0" applyNumberFormat="1" applyFont="1"/>
    <xf numFmtId="167" fontId="1" fillId="0" borderId="0" xfId="5" applyNumberFormat="1" applyFont="1"/>
    <xf numFmtId="167" fontId="20" fillId="0" borderId="0" xfId="5" applyNumberFormat="1" applyFont="1"/>
    <xf numFmtId="164" fontId="20" fillId="0" borderId="0" xfId="11" applyNumberFormat="1" applyFont="1"/>
    <xf numFmtId="0" fontId="40" fillId="0" borderId="0" xfId="0" applyFont="1"/>
    <xf numFmtId="3" fontId="40" fillId="0" borderId="0" xfId="0" applyNumberFormat="1" applyFont="1"/>
    <xf numFmtId="0" fontId="41" fillId="0" borderId="3" xfId="0" applyFont="1" applyBorder="1" applyAlignment="1">
      <alignment horizontal="center"/>
    </xf>
    <xf numFmtId="164" fontId="1" fillId="0" borderId="0" xfId="0" applyNumberFormat="1" applyFont="1" applyBorder="1"/>
    <xf numFmtId="167" fontId="1" fillId="0" borderId="0" xfId="5" applyNumberFormat="1" applyFont="1" applyBorder="1"/>
    <xf numFmtId="10" fontId="1" fillId="0" borderId="0" xfId="5" applyNumberFormat="1" applyFont="1"/>
    <xf numFmtId="164" fontId="1" fillId="0" borderId="4" xfId="0" applyNumberFormat="1" applyFont="1" applyBorder="1"/>
    <xf numFmtId="167" fontId="1" fillId="0" borderId="4" xfId="5" applyNumberFormat="1" applyFont="1" applyBorder="1"/>
    <xf numFmtId="167" fontId="1" fillId="0" borderId="1" xfId="0" applyNumberFormat="1" applyFont="1" applyBorder="1"/>
    <xf numFmtId="0" fontId="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3" fontId="42" fillId="0" borderId="0" xfId="0" applyNumberFormat="1" applyFont="1" applyFill="1" applyAlignment="1">
      <alignment horizontal="right"/>
    </xf>
    <xf numFmtId="164" fontId="43" fillId="0" borderId="0" xfId="11" applyNumberFormat="1" applyFont="1" applyFill="1" applyAlignment="1">
      <alignment horizontal="right"/>
    </xf>
    <xf numFmtId="0" fontId="43" fillId="0" borderId="0" xfId="0" applyFont="1" applyFill="1" applyAlignment="1">
      <alignment horizontal="right"/>
    </xf>
    <xf numFmtId="164" fontId="43" fillId="0" borderId="0" xfId="0" applyNumberFormat="1" applyFont="1" applyFill="1" applyAlignment="1">
      <alignment horizontal="right"/>
    </xf>
    <xf numFmtId="164" fontId="43" fillId="0" borderId="0" xfId="1" applyNumberFormat="1" applyFont="1" applyFill="1" applyAlignment="1">
      <alignment horizontal="right"/>
    </xf>
    <xf numFmtId="3" fontId="20" fillId="0" borderId="0" xfId="0" applyNumberFormat="1" applyFont="1"/>
    <xf numFmtId="3" fontId="1" fillId="0" borderId="0" xfId="0" applyNumberFormat="1" applyFont="1"/>
    <xf numFmtId="3" fontId="6" fillId="0" borderId="0" xfId="1" applyNumberFormat="1" applyFont="1" applyBorder="1"/>
    <xf numFmtId="0" fontId="1" fillId="0" borderId="0" xfId="0" applyFont="1" applyBorder="1"/>
    <xf numFmtId="14" fontId="7" fillId="5" borderId="0" xfId="3" quotePrefix="1" applyNumberFormat="1" applyFont="1" applyFill="1" applyBorder="1" applyAlignment="1">
      <alignment horizontal="center"/>
    </xf>
    <xf numFmtId="164" fontId="20" fillId="0" borderId="3" xfId="1" applyNumberFormat="1" applyFont="1" applyBorder="1" applyAlignment="1">
      <alignment horizontal="center"/>
    </xf>
    <xf numFmtId="0" fontId="33" fillId="2" borderId="0" xfId="0" applyFont="1" applyFill="1"/>
    <xf numFmtId="3" fontId="6" fillId="0" borderId="17" xfId="11" applyNumberFormat="1" applyFont="1" applyFill="1" applyBorder="1"/>
    <xf numFmtId="3" fontId="35" fillId="0" borderId="4" xfId="0" applyNumberFormat="1" applyFont="1" applyBorder="1"/>
    <xf numFmtId="164" fontId="0" fillId="0" borderId="4" xfId="0" applyNumberFormat="1" applyBorder="1"/>
    <xf numFmtId="3" fontId="11" fillId="0" borderId="0" xfId="7" applyNumberFormat="1" applyFont="1" applyAlignment="1">
      <alignment horizontal="right" indent="1"/>
    </xf>
    <xf numFmtId="164" fontId="6" fillId="0" borderId="16" xfId="7" applyNumberFormat="1" applyFont="1" applyBorder="1" applyProtection="1"/>
    <xf numFmtId="164" fontId="6" fillId="0" borderId="16" xfId="7" applyNumberFormat="1" applyFont="1" applyFill="1" applyBorder="1" applyAlignment="1" applyProtection="1">
      <alignment horizontal="center"/>
    </xf>
    <xf numFmtId="164" fontId="6" fillId="0" borderId="0" xfId="7" applyNumberFormat="1" applyFont="1" applyBorder="1" applyProtection="1"/>
    <xf numFmtId="164" fontId="6" fillId="0" borderId="0" xfId="7" applyNumberFormat="1" applyFont="1" applyFill="1" applyBorder="1" applyAlignment="1" applyProtection="1">
      <alignment horizontal="center"/>
    </xf>
    <xf numFmtId="170" fontId="6" fillId="0" borderId="0" xfId="1" applyNumberFormat="1" applyFont="1" applyBorder="1"/>
    <xf numFmtId="164" fontId="6" fillId="0" borderId="8" xfId="1" applyNumberFormat="1" applyFont="1" applyBorder="1"/>
    <xf numFmtId="0" fontId="21" fillId="0" borderId="14" xfId="2" applyFont="1" applyFill="1" applyBorder="1"/>
    <xf numFmtId="164" fontId="1" fillId="0" borderId="0" xfId="5" applyNumberFormat="1" applyFont="1"/>
    <xf numFmtId="3" fontId="25" fillId="6" borderId="1" xfId="3" applyNumberFormat="1" applyFont="1" applyFill="1" applyBorder="1" applyAlignment="1">
      <alignment horizontal="center"/>
    </xf>
    <xf numFmtId="49" fontId="25" fillId="11" borderId="0" xfId="3" applyNumberFormat="1" applyFont="1" applyFill="1" applyBorder="1" applyAlignment="1">
      <alignment horizontal="center"/>
    </xf>
    <xf numFmtId="49" fontId="25" fillId="11" borderId="0" xfId="3" quotePrefix="1" applyNumberFormat="1" applyFont="1" applyFill="1" applyBorder="1" applyAlignment="1">
      <alignment horizontal="center"/>
    </xf>
    <xf numFmtId="3" fontId="25" fillId="0" borderId="0" xfId="3" applyNumberFormat="1" applyFont="1" applyBorder="1" applyAlignment="1">
      <alignment horizontal="center"/>
    </xf>
    <xf numFmtId="49" fontId="25" fillId="0" borderId="0" xfId="2" applyNumberFormat="1" applyFont="1" applyBorder="1" applyAlignment="1">
      <alignment horizontal="center"/>
    </xf>
    <xf numFmtId="0" fontId="25" fillId="0" borderId="0" xfId="2" applyNumberFormat="1" applyFont="1" applyBorder="1" applyAlignment="1">
      <alignment horizontal="center"/>
    </xf>
    <xf numFmtId="0" fontId="25" fillId="0" borderId="0" xfId="2" applyFont="1" applyBorder="1" applyAlignment="1">
      <alignment horizontal="center"/>
    </xf>
    <xf numFmtId="3" fontId="25" fillId="5" borderId="1" xfId="3" applyNumberFormat="1" applyFont="1" applyFill="1" applyBorder="1" applyAlignment="1">
      <alignment horizontal="center"/>
    </xf>
    <xf numFmtId="3" fontId="25" fillId="0" borderId="1" xfId="3" applyNumberFormat="1" applyFont="1" applyBorder="1" applyAlignment="1">
      <alignment horizontal="center"/>
    </xf>
    <xf numFmtId="0" fontId="25" fillId="0" borderId="1" xfId="2" applyFont="1" applyBorder="1" applyAlignment="1">
      <alignment horizontal="center"/>
    </xf>
    <xf numFmtId="3" fontId="25" fillId="6" borderId="0" xfId="3" applyNumberFormat="1" applyFont="1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9" xfId="3" applyNumberFormat="1" applyFont="1" applyFill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komm!$B$31:$B$56</c:f>
              <c:strCache>
                <c:ptCount val="26"/>
                <c:pt idx="0">
                  <c:v> Kristiansund </c:v>
                </c:pt>
                <c:pt idx="1">
                  <c:v> Molde </c:v>
                </c:pt>
                <c:pt idx="2">
                  <c:v> Ålesund </c:v>
                </c:pt>
                <c:pt idx="3">
                  <c:v> Vanylven </c:v>
                </c:pt>
                <c:pt idx="4">
                  <c:v> Sande </c:v>
                </c:pt>
                <c:pt idx="5">
                  <c:v> Herøy </c:v>
                </c:pt>
                <c:pt idx="6">
                  <c:v> Ulstein </c:v>
                </c:pt>
                <c:pt idx="7">
                  <c:v> Hareid </c:v>
                </c:pt>
                <c:pt idx="8">
                  <c:v> Ørsta </c:v>
                </c:pt>
                <c:pt idx="9">
                  <c:v> Stranda </c:v>
                </c:pt>
                <c:pt idx="10">
                  <c:v> Sykkylven </c:v>
                </c:pt>
                <c:pt idx="11">
                  <c:v> Sula </c:v>
                </c:pt>
                <c:pt idx="12">
                  <c:v> Giske </c:v>
                </c:pt>
                <c:pt idx="13">
                  <c:v> Vestnes </c:v>
                </c:pt>
                <c:pt idx="14">
                  <c:v> Rauma </c:v>
                </c:pt>
                <c:pt idx="15">
                  <c:v> Aukra </c:v>
                </c:pt>
                <c:pt idx="16">
                  <c:v> Averøy </c:v>
                </c:pt>
                <c:pt idx="17">
                  <c:v> Gjemnes </c:v>
                </c:pt>
                <c:pt idx="18">
                  <c:v> Tingvoll </c:v>
                </c:pt>
                <c:pt idx="19">
                  <c:v> Sunndal </c:v>
                </c:pt>
                <c:pt idx="20">
                  <c:v> Surnadal </c:v>
                </c:pt>
                <c:pt idx="21">
                  <c:v> Smøla </c:v>
                </c:pt>
                <c:pt idx="22">
                  <c:v> Aure </c:v>
                </c:pt>
                <c:pt idx="23">
                  <c:v> Volda </c:v>
                </c:pt>
                <c:pt idx="24">
                  <c:v> Fjord </c:v>
                </c:pt>
                <c:pt idx="25">
                  <c:v> Hustadvika </c:v>
                </c:pt>
              </c:strCache>
            </c:strRef>
          </c:cat>
          <c:val>
            <c:numRef>
              <c:f>komm!$E$31:$E$56</c:f>
              <c:numCache>
                <c:formatCode>0%</c:formatCode>
                <c:ptCount val="26"/>
                <c:pt idx="0">
                  <c:v>0.86156686163407015</c:v>
                </c:pt>
                <c:pt idx="1">
                  <c:v>0.93261975891126869</c:v>
                </c:pt>
                <c:pt idx="2">
                  <c:v>0.96120043878819506</c:v>
                </c:pt>
                <c:pt idx="3">
                  <c:v>0.8541450547010534</c:v>
                </c:pt>
                <c:pt idx="4">
                  <c:v>0.96592014630356049</c:v>
                </c:pt>
                <c:pt idx="5">
                  <c:v>1.0408753805317716</c:v>
                </c:pt>
                <c:pt idx="6">
                  <c:v>0.96984669698146109</c:v>
                </c:pt>
                <c:pt idx="7">
                  <c:v>0.79313423971391794</c:v>
                </c:pt>
                <c:pt idx="8">
                  <c:v>0.79113097703360702</c:v>
                </c:pt>
                <c:pt idx="9">
                  <c:v>0.84886430796781887</c:v>
                </c:pt>
                <c:pt idx="10">
                  <c:v>0.79648377260208769</c:v>
                </c:pt>
                <c:pt idx="11">
                  <c:v>0.80945119020912049</c:v>
                </c:pt>
                <c:pt idx="12">
                  <c:v>0.92642786438213764</c:v>
                </c:pt>
                <c:pt idx="13">
                  <c:v>0.88578691528084308</c:v>
                </c:pt>
                <c:pt idx="14">
                  <c:v>0.81231758040244639</c:v>
                </c:pt>
                <c:pt idx="15">
                  <c:v>0.91778667537604308</c:v>
                </c:pt>
                <c:pt idx="16">
                  <c:v>0.89134405195166078</c:v>
                </c:pt>
                <c:pt idx="17">
                  <c:v>0.69828900676923999</c:v>
                </c:pt>
                <c:pt idx="18">
                  <c:v>0.70968938751405708</c:v>
                </c:pt>
                <c:pt idx="19">
                  <c:v>0.97008351379707025</c:v>
                </c:pt>
                <c:pt idx="20">
                  <c:v>0.80975920802458612</c:v>
                </c:pt>
                <c:pt idx="21">
                  <c:v>0.80888206295772891</c:v>
                </c:pt>
                <c:pt idx="22">
                  <c:v>0.82536880708315974</c:v>
                </c:pt>
                <c:pt idx="23">
                  <c:v>0.74857793556805619</c:v>
                </c:pt>
                <c:pt idx="24">
                  <c:v>0.89698231889762392</c:v>
                </c:pt>
                <c:pt idx="25">
                  <c:v>0.77677359374094312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0-41F0-86D9-5D2517E5DB5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komm!$B$31:$B$56</c:f>
              <c:strCache>
                <c:ptCount val="26"/>
                <c:pt idx="0">
                  <c:v> Kristiansund </c:v>
                </c:pt>
                <c:pt idx="1">
                  <c:v> Molde </c:v>
                </c:pt>
                <c:pt idx="2">
                  <c:v> Ålesund </c:v>
                </c:pt>
                <c:pt idx="3">
                  <c:v> Vanylven </c:v>
                </c:pt>
                <c:pt idx="4">
                  <c:v> Sande </c:v>
                </c:pt>
                <c:pt idx="5">
                  <c:v> Herøy </c:v>
                </c:pt>
                <c:pt idx="6">
                  <c:v> Ulstein </c:v>
                </c:pt>
                <c:pt idx="7">
                  <c:v> Hareid </c:v>
                </c:pt>
                <c:pt idx="8">
                  <c:v> Ørsta </c:v>
                </c:pt>
                <c:pt idx="9">
                  <c:v> Stranda </c:v>
                </c:pt>
                <c:pt idx="10">
                  <c:v> Sykkylven </c:v>
                </c:pt>
                <c:pt idx="11">
                  <c:v> Sula </c:v>
                </c:pt>
                <c:pt idx="12">
                  <c:v> Giske </c:v>
                </c:pt>
                <c:pt idx="13">
                  <c:v> Vestnes </c:v>
                </c:pt>
                <c:pt idx="14">
                  <c:v> Rauma </c:v>
                </c:pt>
                <c:pt idx="15">
                  <c:v> Aukra </c:v>
                </c:pt>
                <c:pt idx="16">
                  <c:v> Averøy </c:v>
                </c:pt>
                <c:pt idx="17">
                  <c:v> Gjemnes </c:v>
                </c:pt>
                <c:pt idx="18">
                  <c:v> Tingvoll </c:v>
                </c:pt>
                <c:pt idx="19">
                  <c:v> Sunndal </c:v>
                </c:pt>
                <c:pt idx="20">
                  <c:v> Surnadal </c:v>
                </c:pt>
                <c:pt idx="21">
                  <c:v> Smøla </c:v>
                </c:pt>
                <c:pt idx="22">
                  <c:v> Aure </c:v>
                </c:pt>
                <c:pt idx="23">
                  <c:v> Volda </c:v>
                </c:pt>
                <c:pt idx="24">
                  <c:v> Fjord </c:v>
                </c:pt>
                <c:pt idx="25">
                  <c:v> Hustadvika </c:v>
                </c:pt>
              </c:strCache>
            </c:strRef>
          </c:cat>
          <c:val>
            <c:numRef>
              <c:f>komm!$O$31:$O$56</c:f>
              <c:numCache>
                <c:formatCode>0.0\ %</c:formatCode>
                <c:ptCount val="26"/>
                <c:pt idx="0">
                  <c:v>0.94391877041854311</c:v>
                </c:pt>
                <c:pt idx="1">
                  <c:v>0.95888833090134706</c:v>
                </c:pt>
                <c:pt idx="2">
                  <c:v>0.97032060285211752</c:v>
                </c:pt>
                <c:pt idx="3">
                  <c:v>0.94354768007189238</c:v>
                </c:pt>
                <c:pt idx="4">
                  <c:v>0.97220848585826369</c:v>
                </c:pt>
                <c:pt idx="5">
                  <c:v>1.0021905795495483</c:v>
                </c:pt>
                <c:pt idx="6">
                  <c:v>0.97377910612942387</c:v>
                </c:pt>
                <c:pt idx="7">
                  <c:v>0.94049713932253542</c:v>
                </c:pt>
                <c:pt idx="8">
                  <c:v>0.94039697618852003</c:v>
                </c:pt>
                <c:pt idx="9">
                  <c:v>0.94328364273523047</c:v>
                </c:pt>
                <c:pt idx="10">
                  <c:v>0.94066461596694395</c:v>
                </c:pt>
                <c:pt idx="11">
                  <c:v>0.94131298684729547</c:v>
                </c:pt>
                <c:pt idx="12">
                  <c:v>0.95641157308969449</c:v>
                </c:pt>
                <c:pt idx="13">
                  <c:v>0.94512977310088186</c:v>
                </c:pt>
                <c:pt idx="14">
                  <c:v>0.94145630635696176</c:v>
                </c:pt>
                <c:pt idx="15">
                  <c:v>0.95295509748725671</c:v>
                </c:pt>
                <c:pt idx="16">
                  <c:v>0.94540762993442262</c:v>
                </c:pt>
                <c:pt idx="17">
                  <c:v>0.93575487767530163</c:v>
                </c:pt>
                <c:pt idx="18">
                  <c:v>0.93632489671254249</c:v>
                </c:pt>
                <c:pt idx="19">
                  <c:v>0.97387383285566764</c:v>
                </c:pt>
                <c:pt idx="20">
                  <c:v>0.94132838773806871</c:v>
                </c:pt>
                <c:pt idx="21">
                  <c:v>0.94128453048472593</c:v>
                </c:pt>
                <c:pt idx="22">
                  <c:v>0.94210886769099733</c:v>
                </c:pt>
                <c:pt idx="23">
                  <c:v>0.93826932411524244</c:v>
                </c:pt>
                <c:pt idx="24">
                  <c:v>0.94568954328172083</c:v>
                </c:pt>
                <c:pt idx="25">
                  <c:v>0.93967910702388657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0-41F0-86D9-5D2517E5D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 og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komm!$B$324:$B$362</c:f>
              <c:strCache>
                <c:ptCount val="39"/>
                <c:pt idx="0">
                  <c:v> Tromsø </c:v>
                </c:pt>
                <c:pt idx="1">
                  <c:v> Harstad </c:v>
                </c:pt>
                <c:pt idx="2">
                  <c:v> Alta </c:v>
                </c:pt>
                <c:pt idx="3">
                  <c:v> Vardø </c:v>
                </c:pt>
                <c:pt idx="4">
                  <c:v> Vadsø </c:v>
                </c:pt>
                <c:pt idx="5">
                  <c:v> Hammerfest </c:v>
                </c:pt>
                <c:pt idx="6">
                  <c:v> Kvæfjord </c:v>
                </c:pt>
                <c:pt idx="7">
                  <c:v> Tjeldsund </c:v>
                </c:pt>
                <c:pt idx="8">
                  <c:v> Ibestad </c:v>
                </c:pt>
                <c:pt idx="9">
                  <c:v> Gratangen </c:v>
                </c:pt>
                <c:pt idx="10">
                  <c:v> Lavangen </c:v>
                </c:pt>
                <c:pt idx="11">
                  <c:v> Bardu </c:v>
                </c:pt>
                <c:pt idx="12">
                  <c:v> Salangen </c:v>
                </c:pt>
                <c:pt idx="13">
                  <c:v> Målselv </c:v>
                </c:pt>
                <c:pt idx="14">
                  <c:v> Sørreisa </c:v>
                </c:pt>
                <c:pt idx="15">
                  <c:v> Dyrøy </c:v>
                </c:pt>
                <c:pt idx="16">
                  <c:v> Senja </c:v>
                </c:pt>
                <c:pt idx="17">
                  <c:v> Balsfjord </c:v>
                </c:pt>
                <c:pt idx="18">
                  <c:v> Karlsøy </c:v>
                </c:pt>
                <c:pt idx="19">
                  <c:v> Lyngen </c:v>
                </c:pt>
                <c:pt idx="20">
                  <c:v> Storfjord </c:v>
                </c:pt>
                <c:pt idx="21">
                  <c:v> Kåfjord </c:v>
                </c:pt>
                <c:pt idx="22">
                  <c:v> Skjervøy </c:v>
                </c:pt>
                <c:pt idx="23">
                  <c:v> Nordreisa </c:v>
                </c:pt>
                <c:pt idx="24">
                  <c:v> Kvænangen </c:v>
                </c:pt>
                <c:pt idx="25">
                  <c:v> Kautokeino </c:v>
                </c:pt>
                <c:pt idx="26">
                  <c:v> Loppa </c:v>
                </c:pt>
                <c:pt idx="27">
                  <c:v> Hasvik </c:v>
                </c:pt>
                <c:pt idx="28">
                  <c:v> Måsøy </c:v>
                </c:pt>
                <c:pt idx="29">
                  <c:v> Nordkapp </c:v>
                </c:pt>
                <c:pt idx="30">
                  <c:v> Porsanger </c:v>
                </c:pt>
                <c:pt idx="31">
                  <c:v> Karasjok </c:v>
                </c:pt>
                <c:pt idx="32">
                  <c:v> Lebesby </c:v>
                </c:pt>
                <c:pt idx="33">
                  <c:v> Gamvik </c:v>
                </c:pt>
                <c:pt idx="34">
                  <c:v> Berlevåg </c:v>
                </c:pt>
                <c:pt idx="35">
                  <c:v> Tana </c:v>
                </c:pt>
                <c:pt idx="36">
                  <c:v> Nesseby </c:v>
                </c:pt>
                <c:pt idx="37">
                  <c:v> Båtsfjord </c:v>
                </c:pt>
                <c:pt idx="38">
                  <c:v> Sør-Varanger </c:v>
                </c:pt>
              </c:strCache>
            </c:strRef>
          </c:cat>
          <c:val>
            <c:numRef>
              <c:f>komm!$E$324:$E$362</c:f>
              <c:numCache>
                <c:formatCode>0%</c:formatCode>
                <c:ptCount val="39"/>
                <c:pt idx="0">
                  <c:v>0.9604130868940044</c:v>
                </c:pt>
                <c:pt idx="1">
                  <c:v>0.87376538775882151</c:v>
                </c:pt>
                <c:pt idx="2">
                  <c:v>0.83359978417843761</c:v>
                </c:pt>
                <c:pt idx="3">
                  <c:v>0.68389921339820825</c:v>
                </c:pt>
                <c:pt idx="4">
                  <c:v>0.80714348253183688</c:v>
                </c:pt>
                <c:pt idx="5">
                  <c:v>0.93750416422307958</c:v>
                </c:pt>
                <c:pt idx="6">
                  <c:v>0.71417441164684659</c:v>
                </c:pt>
                <c:pt idx="7">
                  <c:v>0.77175523944445523</c:v>
                </c:pt>
                <c:pt idx="8">
                  <c:v>0.9847050877213015</c:v>
                </c:pt>
                <c:pt idx="9">
                  <c:v>0.79038233144711811</c:v>
                </c:pt>
                <c:pt idx="10">
                  <c:v>0.65218296509263018</c:v>
                </c:pt>
                <c:pt idx="11">
                  <c:v>1.0179471535254734</c:v>
                </c:pt>
                <c:pt idx="12">
                  <c:v>0.7387607032103416</c:v>
                </c:pt>
                <c:pt idx="13">
                  <c:v>0.90166514687980914</c:v>
                </c:pt>
                <c:pt idx="14">
                  <c:v>0.82646860521542043</c:v>
                </c:pt>
                <c:pt idx="15">
                  <c:v>0.69306145260560381</c:v>
                </c:pt>
                <c:pt idx="16">
                  <c:v>0.84462470701416081</c:v>
                </c:pt>
                <c:pt idx="17">
                  <c:v>0.69230298365885878</c:v>
                </c:pt>
                <c:pt idx="18">
                  <c:v>0.77409730322475523</c:v>
                </c:pt>
                <c:pt idx="19">
                  <c:v>0.688038980438192</c:v>
                </c:pt>
                <c:pt idx="20">
                  <c:v>0.81818201538900293</c:v>
                </c:pt>
                <c:pt idx="21">
                  <c:v>0.75129894021743993</c:v>
                </c:pt>
                <c:pt idx="22">
                  <c:v>0.74254472286832873</c:v>
                </c:pt>
                <c:pt idx="23">
                  <c:v>0.74201164362135885</c:v>
                </c:pt>
                <c:pt idx="24">
                  <c:v>0.79751652248742655</c:v>
                </c:pt>
                <c:pt idx="25">
                  <c:v>0.60158227522935792</c:v>
                </c:pt>
                <c:pt idx="26">
                  <c:v>0.70752416736441515</c:v>
                </c:pt>
                <c:pt idx="27">
                  <c:v>0.73427994107872552</c:v>
                </c:pt>
                <c:pt idx="28">
                  <c:v>0.85867016820431075</c:v>
                </c:pt>
                <c:pt idx="29">
                  <c:v>0.79683733357090836</c:v>
                </c:pt>
                <c:pt idx="30">
                  <c:v>0.75881733360081971</c:v>
                </c:pt>
                <c:pt idx="31">
                  <c:v>0.70167851228122502</c:v>
                </c:pt>
                <c:pt idx="32">
                  <c:v>0.88247080556829982</c:v>
                </c:pt>
                <c:pt idx="33">
                  <c:v>0.68326840779659914</c:v>
                </c:pt>
                <c:pt idx="34">
                  <c:v>0.85489030174550928</c:v>
                </c:pt>
                <c:pt idx="35">
                  <c:v>0.756595473626966</c:v>
                </c:pt>
                <c:pt idx="36">
                  <c:v>0.68139395372873235</c:v>
                </c:pt>
                <c:pt idx="37">
                  <c:v>0.80521490547107122</c:v>
                </c:pt>
                <c:pt idx="38">
                  <c:v>0.82839934927130143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3-47EE-8561-99237CB8C59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komm!$B$324:$B$362</c:f>
              <c:strCache>
                <c:ptCount val="39"/>
                <c:pt idx="0">
                  <c:v> Tromsø </c:v>
                </c:pt>
                <c:pt idx="1">
                  <c:v> Harstad </c:v>
                </c:pt>
                <c:pt idx="2">
                  <c:v> Alta </c:v>
                </c:pt>
                <c:pt idx="3">
                  <c:v> Vardø </c:v>
                </c:pt>
                <c:pt idx="4">
                  <c:v> Vadsø </c:v>
                </c:pt>
                <c:pt idx="5">
                  <c:v> Hammerfest </c:v>
                </c:pt>
                <c:pt idx="6">
                  <c:v> Kvæfjord </c:v>
                </c:pt>
                <c:pt idx="7">
                  <c:v> Tjeldsund </c:v>
                </c:pt>
                <c:pt idx="8">
                  <c:v> Ibestad </c:v>
                </c:pt>
                <c:pt idx="9">
                  <c:v> Gratangen </c:v>
                </c:pt>
                <c:pt idx="10">
                  <c:v> Lavangen </c:v>
                </c:pt>
                <c:pt idx="11">
                  <c:v> Bardu </c:v>
                </c:pt>
                <c:pt idx="12">
                  <c:v> Salangen </c:v>
                </c:pt>
                <c:pt idx="13">
                  <c:v> Målselv </c:v>
                </c:pt>
                <c:pt idx="14">
                  <c:v> Sørreisa </c:v>
                </c:pt>
                <c:pt idx="15">
                  <c:v> Dyrøy </c:v>
                </c:pt>
                <c:pt idx="16">
                  <c:v> Senja </c:v>
                </c:pt>
                <c:pt idx="17">
                  <c:v> Balsfjord </c:v>
                </c:pt>
                <c:pt idx="18">
                  <c:v> Karlsøy </c:v>
                </c:pt>
                <c:pt idx="19">
                  <c:v> Lyngen </c:v>
                </c:pt>
                <c:pt idx="20">
                  <c:v> Storfjord </c:v>
                </c:pt>
                <c:pt idx="21">
                  <c:v> Kåfjord </c:v>
                </c:pt>
                <c:pt idx="22">
                  <c:v> Skjervøy </c:v>
                </c:pt>
                <c:pt idx="23">
                  <c:v> Nordreisa </c:v>
                </c:pt>
                <c:pt idx="24">
                  <c:v> Kvænangen </c:v>
                </c:pt>
                <c:pt idx="25">
                  <c:v> Kautokeino </c:v>
                </c:pt>
                <c:pt idx="26">
                  <c:v> Loppa </c:v>
                </c:pt>
                <c:pt idx="27">
                  <c:v> Hasvik </c:v>
                </c:pt>
                <c:pt idx="28">
                  <c:v> Måsøy </c:v>
                </c:pt>
                <c:pt idx="29">
                  <c:v> Nordkapp </c:v>
                </c:pt>
                <c:pt idx="30">
                  <c:v> Porsanger </c:v>
                </c:pt>
                <c:pt idx="31">
                  <c:v> Karasjok </c:v>
                </c:pt>
                <c:pt idx="32">
                  <c:v> Lebesby </c:v>
                </c:pt>
                <c:pt idx="33">
                  <c:v> Gamvik </c:v>
                </c:pt>
                <c:pt idx="34">
                  <c:v> Berlevåg </c:v>
                </c:pt>
                <c:pt idx="35">
                  <c:v> Tana </c:v>
                </c:pt>
                <c:pt idx="36">
                  <c:v> Nesseby </c:v>
                </c:pt>
                <c:pt idx="37">
                  <c:v> Båtsfjord </c:v>
                </c:pt>
                <c:pt idx="38">
                  <c:v> Sør-Varanger </c:v>
                </c:pt>
              </c:strCache>
            </c:strRef>
          </c:cat>
          <c:val>
            <c:numRef>
              <c:f>komm!$O$324:$O$362</c:f>
              <c:numCache>
                <c:formatCode>0.0\ %</c:formatCode>
                <c:ptCount val="39"/>
                <c:pt idx="0">
                  <c:v>0.97000566209444117</c:v>
                </c:pt>
                <c:pt idx="1">
                  <c:v>0.94452869672478046</c:v>
                </c:pt>
                <c:pt idx="2">
                  <c:v>0.94252041654576135</c:v>
                </c:pt>
                <c:pt idx="3">
                  <c:v>0.9350353880067499</c:v>
                </c:pt>
                <c:pt idx="4">
                  <c:v>0.94119760146343145</c:v>
                </c:pt>
                <c:pt idx="5">
                  <c:v>0.96084209302607149</c:v>
                </c:pt>
                <c:pt idx="6">
                  <c:v>0.93654914791918187</c:v>
                </c:pt>
                <c:pt idx="7">
                  <c:v>0.93942818930906224</c:v>
                </c:pt>
                <c:pt idx="8">
                  <c:v>0.9797224624253601</c:v>
                </c:pt>
                <c:pt idx="9">
                  <c:v>0.94035954390919541</c:v>
                </c:pt>
                <c:pt idx="10">
                  <c:v>0.93344957559147113</c:v>
                </c:pt>
                <c:pt idx="11">
                  <c:v>0.99301928874702894</c:v>
                </c:pt>
                <c:pt idx="12">
                  <c:v>0.93777846249735664</c:v>
                </c:pt>
                <c:pt idx="13">
                  <c:v>0.94650648608876309</c:v>
                </c:pt>
                <c:pt idx="14">
                  <c:v>0.94216385759761045</c:v>
                </c:pt>
                <c:pt idx="15">
                  <c:v>0.93549349996711961</c:v>
                </c:pt>
                <c:pt idx="16">
                  <c:v>0.94307166268754783</c:v>
                </c:pt>
                <c:pt idx="17">
                  <c:v>0.93545557651978251</c:v>
                </c:pt>
                <c:pt idx="18">
                  <c:v>0.93954529249807717</c:v>
                </c:pt>
                <c:pt idx="19">
                  <c:v>0.93524237635874918</c:v>
                </c:pt>
                <c:pt idx="20">
                  <c:v>0.94174952810628976</c:v>
                </c:pt>
                <c:pt idx="21">
                  <c:v>0.93840537434771143</c:v>
                </c:pt>
                <c:pt idx="22">
                  <c:v>0.93796766348025606</c:v>
                </c:pt>
                <c:pt idx="23">
                  <c:v>0.9379410095179076</c:v>
                </c:pt>
                <c:pt idx="24">
                  <c:v>0.94071625346121102</c:v>
                </c:pt>
                <c:pt idx="25">
                  <c:v>0.93091954109830732</c:v>
                </c:pt>
                <c:pt idx="26">
                  <c:v>0.93621663570506042</c:v>
                </c:pt>
                <c:pt idx="27">
                  <c:v>0.93755442439077574</c:v>
                </c:pt>
                <c:pt idx="28">
                  <c:v>0.94377393574705515</c:v>
                </c:pt>
                <c:pt idx="29">
                  <c:v>0.94068229401538483</c:v>
                </c:pt>
                <c:pt idx="30">
                  <c:v>0.93878129401688049</c:v>
                </c:pt>
                <c:pt idx="31">
                  <c:v>0.93592435295090093</c:v>
                </c:pt>
                <c:pt idx="32">
                  <c:v>0.94496396761525447</c:v>
                </c:pt>
                <c:pt idx="33">
                  <c:v>0.93500384772666967</c:v>
                </c:pt>
                <c:pt idx="34">
                  <c:v>0.94358494242411495</c:v>
                </c:pt>
                <c:pt idx="35">
                  <c:v>0.93867020101818788</c:v>
                </c:pt>
                <c:pt idx="36">
                  <c:v>0.9349101250232762</c:v>
                </c:pt>
                <c:pt idx="37">
                  <c:v>0.94110117261039317</c:v>
                </c:pt>
                <c:pt idx="38">
                  <c:v>0.94226039480040458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3-47EE-8561-99237CB8C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2019-2020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tabellalle!$C$24:$C$39</c:f>
              <c:numCache>
                <c:formatCode>0.0\ %</c:formatCode>
                <c:ptCount val="16"/>
                <c:pt idx="0">
                  <c:v>6.6961061728874824E-3</c:v>
                </c:pt>
                <c:pt idx="1">
                  <c:v>1.0327737969847123E-2</c:v>
                </c:pt>
                <c:pt idx="2">
                  <c:v>8.0149806077892169E-2</c:v>
                </c:pt>
                <c:pt idx="3">
                  <c:v>8.4302728586373638E-2</c:v>
                </c:pt>
                <c:pt idx="4">
                  <c:v>0.10262940860256554</c:v>
                </c:pt>
                <c:pt idx="5">
                  <c:v>0.1230328893920848</c:v>
                </c:pt>
                <c:pt idx="6">
                  <c:v>0.10965031611484194</c:v>
                </c:pt>
                <c:pt idx="7">
                  <c:v>0.11675989832566422</c:v>
                </c:pt>
                <c:pt idx="8">
                  <c:v>0.13355824738380964</c:v>
                </c:pt>
                <c:pt idx="9">
                  <c:v>0.13129314002925702</c:v>
                </c:pt>
                <c:pt idx="10">
                  <c:v>0.13751650730764295</c:v>
                </c:pt>
                <c:pt idx="11">
                  <c:v>0.160238236383168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ser>
          <c:idx val="1"/>
          <c:order val="1"/>
          <c:tx>
            <c:v>2020-2021</c:v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9A-4D9C-B79A-6F5C733A3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tabellalle!$D$24:$D$39</c:f>
              <c:numCache>
                <c:formatCode>0.0\ %</c:formatCode>
                <c:ptCount val="16"/>
                <c:pt idx="0">
                  <c:v>0.19071798478692495</c:v>
                </c:pt>
                <c:pt idx="1">
                  <c:v>0.18706135092763768</c:v>
                </c:pt>
                <c:pt idx="2">
                  <c:v>8.88802359492845E-2</c:v>
                </c:pt>
                <c:pt idx="3">
                  <c:v>9.3784666680478412E-2</c:v>
                </c:pt>
                <c:pt idx="4">
                  <c:v>0.12414225621717354</c:v>
                </c:pt>
                <c:pt idx="12">
                  <c:v>-3.9067283493272834E-2</c:v>
                </c:pt>
                <c:pt idx="13">
                  <c:v>-2.141071893755523E-2</c:v>
                </c:pt>
                <c:pt idx="14">
                  <c:v>6.7589613877893376E-2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"/>
          <c:min val="-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2019-2020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tabellalle!$G$24:$G$39</c:f>
              <c:numCache>
                <c:formatCode>0.0\ %</c:formatCode>
                <c:ptCount val="16"/>
                <c:pt idx="0">
                  <c:v>-1.7725790945053971E-2</c:v>
                </c:pt>
                <c:pt idx="1">
                  <c:v>-1.3458364191117674E-2</c:v>
                </c:pt>
                <c:pt idx="2">
                  <c:v>6.759514606973048E-2</c:v>
                </c:pt>
                <c:pt idx="3">
                  <c:v>7.1834367502448093E-2</c:v>
                </c:pt>
                <c:pt idx="4">
                  <c:v>0.11231838616456015</c:v>
                </c:pt>
                <c:pt idx="5">
                  <c:v>0.13244872861006549</c:v>
                </c:pt>
                <c:pt idx="6">
                  <c:v>0.12233028852967505</c:v>
                </c:pt>
                <c:pt idx="7">
                  <c:v>0.12877488957197988</c:v>
                </c:pt>
                <c:pt idx="8">
                  <c:v>0.1478999722092284</c:v>
                </c:pt>
                <c:pt idx="9">
                  <c:v>0.14513109538463204</c:v>
                </c:pt>
                <c:pt idx="10">
                  <c:v>0.15594887385642472</c:v>
                </c:pt>
                <c:pt idx="11">
                  <c:v>0.17858896357787174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v>2020-2021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5E-4104-BB67-50E50D1AB65B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5E-4104-BB67-50E50D1AB65B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B7-4620-A356-06A2871C1D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tabellalle!$H$24:$H$39</c:f>
              <c:numCache>
                <c:formatCode>0.0\ %</c:formatCode>
                <c:ptCount val="16"/>
                <c:pt idx="0">
                  <c:v>0.21789441089515518</c:v>
                </c:pt>
                <c:pt idx="1">
                  <c:v>0.21441677471374504</c:v>
                </c:pt>
                <c:pt idx="2">
                  <c:v>7.772182725496124E-2</c:v>
                </c:pt>
                <c:pt idx="3">
                  <c:v>8.3334625997186745E-2</c:v>
                </c:pt>
                <c:pt idx="4">
                  <c:v>0.10399978749305865</c:v>
                </c:pt>
                <c:pt idx="12">
                  <c:v>-4.5747695987477834E-2</c:v>
                </c:pt>
                <c:pt idx="13">
                  <c:v>-4.226047241224451E-2</c:v>
                </c:pt>
                <c:pt idx="14">
                  <c:v>4.5722084448955633E-2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5"/>
          <c:min val="-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komm!$B$8:$B$30</c:f>
              <c:strCache>
                <c:ptCount val="23"/>
                <c:pt idx="0">
                  <c:v> Eigersund </c:v>
                </c:pt>
                <c:pt idx="1">
                  <c:v> Stavanger </c:v>
                </c:pt>
                <c:pt idx="2">
                  <c:v> Haugesund </c:v>
                </c:pt>
                <c:pt idx="3">
                  <c:v> Sandnes </c:v>
                </c:pt>
                <c:pt idx="4">
                  <c:v> Sokndal </c:v>
                </c:pt>
                <c:pt idx="5">
                  <c:v> Lund </c:v>
                </c:pt>
                <c:pt idx="6">
                  <c:v> Bjerkreim </c:v>
                </c:pt>
                <c:pt idx="7">
                  <c:v> Hå </c:v>
                </c:pt>
                <c:pt idx="8">
                  <c:v> Klepp </c:v>
                </c:pt>
                <c:pt idx="9">
                  <c:v> Time </c:v>
                </c:pt>
                <c:pt idx="10">
                  <c:v> Gjesdal </c:v>
                </c:pt>
                <c:pt idx="11">
                  <c:v> Sola </c:v>
                </c:pt>
                <c:pt idx="12">
                  <c:v> Randaberg </c:v>
                </c:pt>
                <c:pt idx="13">
                  <c:v> Strand </c:v>
                </c:pt>
                <c:pt idx="14">
                  <c:v> Hjelmeland </c:v>
                </c:pt>
                <c:pt idx="15">
                  <c:v> Suldal </c:v>
                </c:pt>
                <c:pt idx="16">
                  <c:v> Sauda </c:v>
                </c:pt>
                <c:pt idx="17">
                  <c:v> Kvitsøy </c:v>
                </c:pt>
                <c:pt idx="18">
                  <c:v> Bokn </c:v>
                </c:pt>
                <c:pt idx="19">
                  <c:v> Tysvær </c:v>
                </c:pt>
                <c:pt idx="20">
                  <c:v> Karmøy </c:v>
                </c:pt>
                <c:pt idx="21">
                  <c:v> Utsira </c:v>
                </c:pt>
                <c:pt idx="22">
                  <c:v> Vindafjord </c:v>
                </c:pt>
              </c:strCache>
            </c:strRef>
          </c:cat>
          <c:val>
            <c:numRef>
              <c:f>komm!$E$8:$E$30</c:f>
              <c:numCache>
                <c:formatCode>0%</c:formatCode>
                <c:ptCount val="23"/>
                <c:pt idx="0">
                  <c:v>0.98184025757278892</c:v>
                </c:pt>
                <c:pt idx="1">
                  <c:v>1.2406448084122037</c:v>
                </c:pt>
                <c:pt idx="2">
                  <c:v>0.95739536361114586</c:v>
                </c:pt>
                <c:pt idx="3">
                  <c:v>1.0082962245729263</c:v>
                </c:pt>
                <c:pt idx="4">
                  <c:v>0.77997459186788642</c:v>
                </c:pt>
                <c:pt idx="5">
                  <c:v>0.79186434424502228</c:v>
                </c:pt>
                <c:pt idx="6">
                  <c:v>0.91412653781664022</c:v>
                </c:pt>
                <c:pt idx="7">
                  <c:v>0.78611887888522258</c:v>
                </c:pt>
                <c:pt idx="8">
                  <c:v>0.90933777762389478</c:v>
                </c:pt>
                <c:pt idx="9">
                  <c:v>1.0155373074067713</c:v>
                </c:pt>
                <c:pt idx="10">
                  <c:v>0.83770606229358879</c:v>
                </c:pt>
                <c:pt idx="11">
                  <c:v>1.2417887317197449</c:v>
                </c:pt>
                <c:pt idx="12">
                  <c:v>1.0681410869575867</c:v>
                </c:pt>
                <c:pt idx="13">
                  <c:v>0.86540161751961475</c:v>
                </c:pt>
                <c:pt idx="14">
                  <c:v>1.3184930240518915</c:v>
                </c:pt>
                <c:pt idx="15">
                  <c:v>1.5089942651264865</c:v>
                </c:pt>
                <c:pt idx="16">
                  <c:v>1.0632803448201544</c:v>
                </c:pt>
                <c:pt idx="17">
                  <c:v>0.82623212294998361</c:v>
                </c:pt>
                <c:pt idx="18">
                  <c:v>0.96947276222123924</c:v>
                </c:pt>
                <c:pt idx="19">
                  <c:v>0.89664863810141238</c:v>
                </c:pt>
                <c:pt idx="20">
                  <c:v>0.8490176175777413</c:v>
                </c:pt>
                <c:pt idx="21">
                  <c:v>0.9301444957527093</c:v>
                </c:pt>
                <c:pt idx="22">
                  <c:v>1.174625995703126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B-412B-9F12-F0B510206461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komm!$B$8:$B$30</c:f>
              <c:strCache>
                <c:ptCount val="23"/>
                <c:pt idx="0">
                  <c:v> Eigersund </c:v>
                </c:pt>
                <c:pt idx="1">
                  <c:v> Stavanger </c:v>
                </c:pt>
                <c:pt idx="2">
                  <c:v> Haugesund </c:v>
                </c:pt>
                <c:pt idx="3">
                  <c:v> Sandnes </c:v>
                </c:pt>
                <c:pt idx="4">
                  <c:v> Sokndal </c:v>
                </c:pt>
                <c:pt idx="5">
                  <c:v> Lund </c:v>
                </c:pt>
                <c:pt idx="6">
                  <c:v> Bjerkreim </c:v>
                </c:pt>
                <c:pt idx="7">
                  <c:v> Hå </c:v>
                </c:pt>
                <c:pt idx="8">
                  <c:v> Klepp </c:v>
                </c:pt>
                <c:pt idx="9">
                  <c:v> Time </c:v>
                </c:pt>
                <c:pt idx="10">
                  <c:v> Gjesdal </c:v>
                </c:pt>
                <c:pt idx="11">
                  <c:v> Sola </c:v>
                </c:pt>
                <c:pt idx="12">
                  <c:v> Randaberg </c:v>
                </c:pt>
                <c:pt idx="13">
                  <c:v> Strand </c:v>
                </c:pt>
                <c:pt idx="14">
                  <c:v> Hjelmeland </c:v>
                </c:pt>
                <c:pt idx="15">
                  <c:v> Suldal </c:v>
                </c:pt>
                <c:pt idx="16">
                  <c:v> Sauda </c:v>
                </c:pt>
                <c:pt idx="17">
                  <c:v> Kvitsøy </c:v>
                </c:pt>
                <c:pt idx="18">
                  <c:v> Bokn </c:v>
                </c:pt>
                <c:pt idx="19">
                  <c:v> Tysvær </c:v>
                </c:pt>
                <c:pt idx="20">
                  <c:v> Karmøy </c:v>
                </c:pt>
                <c:pt idx="21">
                  <c:v> Utsira </c:v>
                </c:pt>
                <c:pt idx="22">
                  <c:v> Vindafjord </c:v>
                </c:pt>
              </c:strCache>
            </c:strRef>
          </c:cat>
          <c:val>
            <c:numRef>
              <c:f>komm!$O$8:$O$30</c:f>
              <c:numCache>
                <c:formatCode>0.0\ %</c:formatCode>
                <c:ptCount val="23"/>
                <c:pt idx="0">
                  <c:v>0.97857653036595504</c:v>
                </c:pt>
                <c:pt idx="1">
                  <c:v>1.082098350701721</c:v>
                </c:pt>
                <c:pt idx="2">
                  <c:v>0.96879857278129766</c:v>
                </c:pt>
                <c:pt idx="3">
                  <c:v>0.98915891716600979</c:v>
                </c:pt>
                <c:pt idx="4">
                  <c:v>0.9398391569302339</c:v>
                </c:pt>
                <c:pt idx="5">
                  <c:v>0.94043364454909051</c:v>
                </c:pt>
                <c:pt idx="6">
                  <c:v>0.9514910424634957</c:v>
                </c:pt>
                <c:pt idx="7">
                  <c:v>0.94014637128110046</c:v>
                </c:pt>
                <c:pt idx="8">
                  <c:v>0.94957553838639752</c:v>
                </c:pt>
                <c:pt idx="9">
                  <c:v>0.99205535029954794</c:v>
                </c:pt>
                <c:pt idx="10">
                  <c:v>0.94272573045151897</c:v>
                </c:pt>
                <c:pt idx="11">
                  <c:v>1.0825559200247372</c:v>
                </c:pt>
                <c:pt idx="12">
                  <c:v>1.0130968621198744</c:v>
                </c:pt>
                <c:pt idx="13">
                  <c:v>0.94411050821282039</c:v>
                </c:pt>
                <c:pt idx="14">
                  <c:v>1.113237636957596</c:v>
                </c:pt>
                <c:pt idx="15">
                  <c:v>1.1894381333874344</c:v>
                </c:pt>
                <c:pt idx="16">
                  <c:v>1.0111525652649014</c:v>
                </c:pt>
                <c:pt idx="17">
                  <c:v>0.94215203348433874</c:v>
                </c:pt>
                <c:pt idx="18">
                  <c:v>0.97362953222533544</c:v>
                </c:pt>
                <c:pt idx="19">
                  <c:v>0.94567285924191014</c:v>
                </c:pt>
                <c:pt idx="20">
                  <c:v>0.94329130821572649</c:v>
                </c:pt>
                <c:pt idx="21">
                  <c:v>0.95789822563792326</c:v>
                </c:pt>
                <c:pt idx="22">
                  <c:v>1.0556908256180897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B-412B-9F12-F0B510206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komm!$B$57:$B$97</c:f>
              <c:strCache>
                <c:ptCount val="41"/>
                <c:pt idx="0">
                  <c:v> Bodø </c:v>
                </c:pt>
                <c:pt idx="1">
                  <c:v> Narvik </c:v>
                </c:pt>
                <c:pt idx="2">
                  <c:v> Bindal </c:v>
                </c:pt>
                <c:pt idx="3">
                  <c:v> Sømna </c:v>
                </c:pt>
                <c:pt idx="4">
                  <c:v> Brønnøy </c:v>
                </c:pt>
                <c:pt idx="5">
                  <c:v> Vega </c:v>
                </c:pt>
                <c:pt idx="6">
                  <c:v> Vevelstad </c:v>
                </c:pt>
                <c:pt idx="7">
                  <c:v> Herøy </c:v>
                </c:pt>
                <c:pt idx="8">
                  <c:v> Alstahaug </c:v>
                </c:pt>
                <c:pt idx="9">
                  <c:v> Leirfjord </c:v>
                </c:pt>
                <c:pt idx="10">
                  <c:v> Vefsn </c:v>
                </c:pt>
                <c:pt idx="11">
                  <c:v> Grane </c:v>
                </c:pt>
                <c:pt idx="12">
                  <c:v> Hattfjelldal </c:v>
                </c:pt>
                <c:pt idx="13">
                  <c:v> Dønna </c:v>
                </c:pt>
                <c:pt idx="14">
                  <c:v> Nesna </c:v>
                </c:pt>
                <c:pt idx="15">
                  <c:v> Hemnes </c:v>
                </c:pt>
                <c:pt idx="16">
                  <c:v> Rana </c:v>
                </c:pt>
                <c:pt idx="17">
                  <c:v> Lurøy </c:v>
                </c:pt>
                <c:pt idx="18">
                  <c:v> Træna </c:v>
                </c:pt>
                <c:pt idx="19">
                  <c:v> Rødøy </c:v>
                </c:pt>
                <c:pt idx="20">
                  <c:v> Meløy </c:v>
                </c:pt>
                <c:pt idx="21">
                  <c:v> Gildeskål </c:v>
                </c:pt>
                <c:pt idx="22">
                  <c:v> Beiarn </c:v>
                </c:pt>
                <c:pt idx="23">
                  <c:v> Saltdal </c:v>
                </c:pt>
                <c:pt idx="24">
                  <c:v> Fauske </c:v>
                </c:pt>
                <c:pt idx="25">
                  <c:v> Sørfold </c:v>
                </c:pt>
                <c:pt idx="26">
                  <c:v> Steigen </c:v>
                </c:pt>
                <c:pt idx="27">
                  <c:v> Lødingen </c:v>
                </c:pt>
                <c:pt idx="28">
                  <c:v> Evenes </c:v>
                </c:pt>
                <c:pt idx="29">
                  <c:v> Røst </c:v>
                </c:pt>
                <c:pt idx="30">
                  <c:v> Værøy </c:v>
                </c:pt>
                <c:pt idx="31">
                  <c:v> Flakstad </c:v>
                </c:pt>
                <c:pt idx="32">
                  <c:v> Vestvågøy </c:v>
                </c:pt>
                <c:pt idx="33">
                  <c:v> Vågan </c:v>
                </c:pt>
                <c:pt idx="34">
                  <c:v> Hadsel </c:v>
                </c:pt>
                <c:pt idx="35">
                  <c:v> Bø </c:v>
                </c:pt>
                <c:pt idx="36">
                  <c:v> Øksnes </c:v>
                </c:pt>
                <c:pt idx="37">
                  <c:v> Sortland </c:v>
                </c:pt>
                <c:pt idx="38">
                  <c:v> Andøy </c:v>
                </c:pt>
                <c:pt idx="39">
                  <c:v> Moskenes </c:v>
                </c:pt>
                <c:pt idx="40">
                  <c:v> Hamarøy </c:v>
                </c:pt>
              </c:strCache>
            </c:strRef>
          </c:cat>
          <c:val>
            <c:numRef>
              <c:f>komm!$E$57:$E$97</c:f>
              <c:numCache>
                <c:formatCode>0%</c:formatCode>
                <c:ptCount val="41"/>
                <c:pt idx="0">
                  <c:v>0.96925138198472549</c:v>
                </c:pt>
                <c:pt idx="1">
                  <c:v>0.85611590103408808</c:v>
                </c:pt>
                <c:pt idx="2">
                  <c:v>0.99264872694217721</c:v>
                </c:pt>
                <c:pt idx="3">
                  <c:v>0.78545986721678485</c:v>
                </c:pt>
                <c:pt idx="4">
                  <c:v>0.99035330971387159</c:v>
                </c:pt>
                <c:pt idx="5">
                  <c:v>0.89614936697393011</c:v>
                </c:pt>
                <c:pt idx="6">
                  <c:v>0.85198605235506952</c:v>
                </c:pt>
                <c:pt idx="7">
                  <c:v>0.86530732519660725</c:v>
                </c:pt>
                <c:pt idx="8">
                  <c:v>0.79844521142307168</c:v>
                </c:pt>
                <c:pt idx="9">
                  <c:v>0.64248479688080562</c:v>
                </c:pt>
                <c:pt idx="10">
                  <c:v>0.80767617159227512</c:v>
                </c:pt>
                <c:pt idx="11">
                  <c:v>0.75637885002641969</c:v>
                </c:pt>
                <c:pt idx="12">
                  <c:v>0.72104177755167165</c:v>
                </c:pt>
                <c:pt idx="13">
                  <c:v>0.93174133698156403</c:v>
                </c:pt>
                <c:pt idx="14">
                  <c:v>0.68027726831892144</c:v>
                </c:pt>
                <c:pt idx="15">
                  <c:v>1.0859285300246759</c:v>
                </c:pt>
                <c:pt idx="16">
                  <c:v>0.8575768795460279</c:v>
                </c:pt>
                <c:pt idx="17">
                  <c:v>1.2640056464571352</c:v>
                </c:pt>
                <c:pt idx="18">
                  <c:v>0.82132336052767563</c:v>
                </c:pt>
                <c:pt idx="19">
                  <c:v>0.75268419870455217</c:v>
                </c:pt>
                <c:pt idx="20">
                  <c:v>0.91456829592653766</c:v>
                </c:pt>
                <c:pt idx="21">
                  <c:v>0.89599867139031242</c:v>
                </c:pt>
                <c:pt idx="22">
                  <c:v>0.88825360827432975</c:v>
                </c:pt>
                <c:pt idx="23">
                  <c:v>0.75341914820558309</c:v>
                </c:pt>
                <c:pt idx="24">
                  <c:v>0.85595125410988926</c:v>
                </c:pt>
                <c:pt idx="25">
                  <c:v>1.1301041019166347</c:v>
                </c:pt>
                <c:pt idx="26">
                  <c:v>0.78271099784361597</c:v>
                </c:pt>
                <c:pt idx="27">
                  <c:v>0.87512869204101595</c:v>
                </c:pt>
                <c:pt idx="28">
                  <c:v>0.73365086048025152</c:v>
                </c:pt>
                <c:pt idx="29">
                  <c:v>0.8999527783849175</c:v>
                </c:pt>
                <c:pt idx="30">
                  <c:v>0.90164286446187247</c:v>
                </c:pt>
                <c:pt idx="31">
                  <c:v>0.81853100028393599</c:v>
                </c:pt>
                <c:pt idx="32">
                  <c:v>0.8007063381743782</c:v>
                </c:pt>
                <c:pt idx="33">
                  <c:v>0.92885413092328384</c:v>
                </c:pt>
                <c:pt idx="34">
                  <c:v>1.0821149879776404</c:v>
                </c:pt>
                <c:pt idx="35">
                  <c:v>1.4138820352587378</c:v>
                </c:pt>
                <c:pt idx="36">
                  <c:v>0.88478831982719364</c:v>
                </c:pt>
                <c:pt idx="37">
                  <c:v>0.91994748165330775</c:v>
                </c:pt>
                <c:pt idx="38">
                  <c:v>0.85051953177419826</c:v>
                </c:pt>
                <c:pt idx="39">
                  <c:v>1.0254420674852278</c:v>
                </c:pt>
                <c:pt idx="40">
                  <c:v>0.81731951808917069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7-4AF0-9634-98E33D2DA2C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komm!$B$57:$B$97</c:f>
              <c:strCache>
                <c:ptCount val="41"/>
                <c:pt idx="0">
                  <c:v> Bodø </c:v>
                </c:pt>
                <c:pt idx="1">
                  <c:v> Narvik </c:v>
                </c:pt>
                <c:pt idx="2">
                  <c:v> Bindal </c:v>
                </c:pt>
                <c:pt idx="3">
                  <c:v> Sømna </c:v>
                </c:pt>
                <c:pt idx="4">
                  <c:v> Brønnøy </c:v>
                </c:pt>
                <c:pt idx="5">
                  <c:v> Vega </c:v>
                </c:pt>
                <c:pt idx="6">
                  <c:v> Vevelstad </c:v>
                </c:pt>
                <c:pt idx="7">
                  <c:v> Herøy </c:v>
                </c:pt>
                <c:pt idx="8">
                  <c:v> Alstahaug </c:v>
                </c:pt>
                <c:pt idx="9">
                  <c:v> Leirfjord </c:v>
                </c:pt>
                <c:pt idx="10">
                  <c:v> Vefsn </c:v>
                </c:pt>
                <c:pt idx="11">
                  <c:v> Grane </c:v>
                </c:pt>
                <c:pt idx="12">
                  <c:v> Hattfjelldal </c:v>
                </c:pt>
                <c:pt idx="13">
                  <c:v> Dønna </c:v>
                </c:pt>
                <c:pt idx="14">
                  <c:v> Nesna </c:v>
                </c:pt>
                <c:pt idx="15">
                  <c:v> Hemnes </c:v>
                </c:pt>
                <c:pt idx="16">
                  <c:v> Rana </c:v>
                </c:pt>
                <c:pt idx="17">
                  <c:v> Lurøy </c:v>
                </c:pt>
                <c:pt idx="18">
                  <c:v> Træna </c:v>
                </c:pt>
                <c:pt idx="19">
                  <c:v> Rødøy </c:v>
                </c:pt>
                <c:pt idx="20">
                  <c:v> Meløy </c:v>
                </c:pt>
                <c:pt idx="21">
                  <c:v> Gildeskål </c:v>
                </c:pt>
                <c:pt idx="22">
                  <c:v> Beiarn </c:v>
                </c:pt>
                <c:pt idx="23">
                  <c:v> Saltdal </c:v>
                </c:pt>
                <c:pt idx="24">
                  <c:v> Fauske </c:v>
                </c:pt>
                <c:pt idx="25">
                  <c:v> Sørfold </c:v>
                </c:pt>
                <c:pt idx="26">
                  <c:v> Steigen </c:v>
                </c:pt>
                <c:pt idx="27">
                  <c:v> Lødingen </c:v>
                </c:pt>
                <c:pt idx="28">
                  <c:v> Evenes </c:v>
                </c:pt>
                <c:pt idx="29">
                  <c:v> Røst </c:v>
                </c:pt>
                <c:pt idx="30">
                  <c:v> Værøy </c:v>
                </c:pt>
                <c:pt idx="31">
                  <c:v> Flakstad </c:v>
                </c:pt>
                <c:pt idx="32">
                  <c:v> Vestvågøy </c:v>
                </c:pt>
                <c:pt idx="33">
                  <c:v> Vågan </c:v>
                </c:pt>
                <c:pt idx="34">
                  <c:v> Hadsel </c:v>
                </c:pt>
                <c:pt idx="35">
                  <c:v> Bø </c:v>
                </c:pt>
                <c:pt idx="36">
                  <c:v> Øksnes </c:v>
                </c:pt>
                <c:pt idx="37">
                  <c:v> Sortland </c:v>
                </c:pt>
                <c:pt idx="38">
                  <c:v> Andøy </c:v>
                </c:pt>
                <c:pt idx="39">
                  <c:v> Moskenes </c:v>
                </c:pt>
                <c:pt idx="40">
                  <c:v> Hamarøy </c:v>
                </c:pt>
              </c:strCache>
            </c:strRef>
          </c:cat>
          <c:val>
            <c:numRef>
              <c:f>komm!$O$57:$O$97</c:f>
              <c:numCache>
                <c:formatCode>0.0\ %</c:formatCode>
                <c:ptCount val="41"/>
                <c:pt idx="0">
                  <c:v>0.97354098013072965</c:v>
                </c:pt>
                <c:pt idx="1">
                  <c:v>0.94364622238854401</c:v>
                </c:pt>
                <c:pt idx="2">
                  <c:v>0.98289991811371058</c:v>
                </c:pt>
                <c:pt idx="3">
                  <c:v>0.94011342069767878</c:v>
                </c:pt>
                <c:pt idx="4">
                  <c:v>0.98198175122238796</c:v>
                </c:pt>
                <c:pt idx="5">
                  <c:v>0.94564789568553609</c:v>
                </c:pt>
                <c:pt idx="6">
                  <c:v>0.94343972995459302</c:v>
                </c:pt>
                <c:pt idx="7">
                  <c:v>0.94410579359666991</c:v>
                </c:pt>
                <c:pt idx="8">
                  <c:v>0.940762687907993</c:v>
                </c:pt>
                <c:pt idx="9">
                  <c:v>0.93296466718087978</c:v>
                </c:pt>
                <c:pt idx="10">
                  <c:v>0.94122423591645343</c:v>
                </c:pt>
                <c:pt idx="11">
                  <c:v>0.93865936983816056</c:v>
                </c:pt>
                <c:pt idx="12">
                  <c:v>0.93689251621442293</c:v>
                </c:pt>
                <c:pt idx="13">
                  <c:v>0.95853696212946493</c:v>
                </c:pt>
                <c:pt idx="14">
                  <c:v>0.93485429075278559</c:v>
                </c:pt>
                <c:pt idx="15">
                  <c:v>1.0202118393467099</c:v>
                </c:pt>
                <c:pt idx="16">
                  <c:v>0.94371927131414102</c:v>
                </c:pt>
                <c:pt idx="17">
                  <c:v>1.0914426859196937</c:v>
                </c:pt>
                <c:pt idx="18">
                  <c:v>0.94190659536322319</c:v>
                </c:pt>
                <c:pt idx="19">
                  <c:v>0.93847463727206726</c:v>
                </c:pt>
                <c:pt idx="20">
                  <c:v>0.9516677457074546</c:v>
                </c:pt>
                <c:pt idx="21">
                  <c:v>0.94564036090635517</c:v>
                </c:pt>
                <c:pt idx="22">
                  <c:v>0.94525310775055604</c:v>
                </c:pt>
                <c:pt idx="23">
                  <c:v>0.93851138474711882</c:v>
                </c:pt>
                <c:pt idx="24">
                  <c:v>0.94363799004233417</c:v>
                </c:pt>
                <c:pt idx="25">
                  <c:v>1.0378820681034933</c:v>
                </c:pt>
                <c:pt idx="26">
                  <c:v>0.93997597722902038</c:v>
                </c:pt>
                <c:pt idx="27">
                  <c:v>0.94459686193889048</c:v>
                </c:pt>
                <c:pt idx="28">
                  <c:v>0.93752297036085219</c:v>
                </c:pt>
                <c:pt idx="29">
                  <c:v>0.94583806625608546</c:v>
                </c:pt>
                <c:pt idx="30">
                  <c:v>0.94649757312158866</c:v>
                </c:pt>
                <c:pt idx="31">
                  <c:v>0.94176697735103621</c:v>
                </c:pt>
                <c:pt idx="32">
                  <c:v>0.94087574424555831</c:v>
                </c:pt>
                <c:pt idx="33">
                  <c:v>0.95738207970615297</c:v>
                </c:pt>
                <c:pt idx="34">
                  <c:v>1.0186864225278958</c:v>
                </c:pt>
                <c:pt idx="35">
                  <c:v>1.1513932414403349</c:v>
                </c:pt>
                <c:pt idx="36">
                  <c:v>0.94507984332819917</c:v>
                </c:pt>
                <c:pt idx="37">
                  <c:v>0.95381941999816278</c:v>
                </c:pt>
                <c:pt idx="38">
                  <c:v>0.94336640392554949</c:v>
                </c:pt>
                <c:pt idx="39">
                  <c:v>0.99601725433093058</c:v>
                </c:pt>
                <c:pt idx="40">
                  <c:v>0.94170640324129806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7-4AF0-9634-98E33D2D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Viken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komm!$B$98:$B$148</c:f>
              <c:strCache>
                <c:ptCount val="51"/>
                <c:pt idx="0">
                  <c:v> Halden </c:v>
                </c:pt>
                <c:pt idx="1">
                  <c:v> Moss </c:v>
                </c:pt>
                <c:pt idx="2">
                  <c:v> Sarpsborg </c:v>
                </c:pt>
                <c:pt idx="3">
                  <c:v> Fredrikstad </c:v>
                </c:pt>
                <c:pt idx="4">
                  <c:v> Drammen </c:v>
                </c:pt>
                <c:pt idx="5">
                  <c:v> Kongsberg </c:v>
                </c:pt>
                <c:pt idx="6">
                  <c:v> Ringerike </c:v>
                </c:pt>
                <c:pt idx="7">
                  <c:v> Hvaler </c:v>
                </c:pt>
                <c:pt idx="8">
                  <c:v> Aremark </c:v>
                </c:pt>
                <c:pt idx="9">
                  <c:v> Marker </c:v>
                </c:pt>
                <c:pt idx="10">
                  <c:v> Indre Østfold </c:v>
                </c:pt>
                <c:pt idx="11">
                  <c:v> Skiptvet </c:v>
                </c:pt>
                <c:pt idx="12">
                  <c:v> Rakkestad </c:v>
                </c:pt>
                <c:pt idx="13">
                  <c:v> Råde </c:v>
                </c:pt>
                <c:pt idx="14">
                  <c:v> Våler </c:v>
                </c:pt>
                <c:pt idx="15">
                  <c:v> Vestby </c:v>
                </c:pt>
                <c:pt idx="16">
                  <c:v> Nordre Follo </c:v>
                </c:pt>
                <c:pt idx="17">
                  <c:v> Ås </c:v>
                </c:pt>
                <c:pt idx="18">
                  <c:v> Frogn </c:v>
                </c:pt>
                <c:pt idx="19">
                  <c:v> Nesodden </c:v>
                </c:pt>
                <c:pt idx="20">
                  <c:v> Bærum </c:v>
                </c:pt>
                <c:pt idx="21">
                  <c:v> Asker </c:v>
                </c:pt>
                <c:pt idx="22">
                  <c:v> Aurskog-Høland </c:v>
                </c:pt>
                <c:pt idx="23">
                  <c:v> Rælingen </c:v>
                </c:pt>
                <c:pt idx="24">
                  <c:v> Enebakk </c:v>
                </c:pt>
                <c:pt idx="25">
                  <c:v> Lørenskog </c:v>
                </c:pt>
                <c:pt idx="26">
                  <c:v> Lillestrøm </c:v>
                </c:pt>
                <c:pt idx="27">
                  <c:v> Nittedal </c:v>
                </c:pt>
                <c:pt idx="28">
                  <c:v> Gjerdrum </c:v>
                </c:pt>
                <c:pt idx="29">
                  <c:v> Ullensaker </c:v>
                </c:pt>
                <c:pt idx="30">
                  <c:v> Nes </c:v>
                </c:pt>
                <c:pt idx="31">
                  <c:v> Eidsvoll </c:v>
                </c:pt>
                <c:pt idx="32">
                  <c:v> Nannestad </c:v>
                </c:pt>
                <c:pt idx="33">
                  <c:v> Hurdal </c:v>
                </c:pt>
                <c:pt idx="34">
                  <c:v> Hole </c:v>
                </c:pt>
                <c:pt idx="35">
                  <c:v> Flå </c:v>
                </c:pt>
                <c:pt idx="36">
                  <c:v> Nesbyen </c:v>
                </c:pt>
                <c:pt idx="37">
                  <c:v> Gol </c:v>
                </c:pt>
                <c:pt idx="38">
                  <c:v> Hemsedal </c:v>
                </c:pt>
                <c:pt idx="39">
                  <c:v> Ål </c:v>
                </c:pt>
                <c:pt idx="40">
                  <c:v> Hol </c:v>
                </c:pt>
                <c:pt idx="41">
                  <c:v> Sigdal </c:v>
                </c:pt>
                <c:pt idx="42">
                  <c:v> Krødsherad </c:v>
                </c:pt>
                <c:pt idx="43">
                  <c:v> Modum </c:v>
                </c:pt>
                <c:pt idx="44">
                  <c:v> Øvre Eiker </c:v>
                </c:pt>
                <c:pt idx="45">
                  <c:v> Lier </c:v>
                </c:pt>
                <c:pt idx="46">
                  <c:v> Flesberg </c:v>
                </c:pt>
                <c:pt idx="47">
                  <c:v> Rollag </c:v>
                </c:pt>
                <c:pt idx="48">
                  <c:v> Nore og Uvdal </c:v>
                </c:pt>
                <c:pt idx="49">
                  <c:v> Jevnaker </c:v>
                </c:pt>
                <c:pt idx="50">
                  <c:v> Lunner </c:v>
                </c:pt>
              </c:strCache>
            </c:strRef>
          </c:cat>
          <c:val>
            <c:numRef>
              <c:f>komm!$E$98:$E$148</c:f>
              <c:numCache>
                <c:formatCode>0%</c:formatCode>
                <c:ptCount val="51"/>
                <c:pt idx="0">
                  <c:v>0.74677444666011317</c:v>
                </c:pt>
                <c:pt idx="1">
                  <c:v>0.92670372450851757</c:v>
                </c:pt>
                <c:pt idx="2">
                  <c:v>0.78123591517357172</c:v>
                </c:pt>
                <c:pt idx="3">
                  <c:v>0.82761405094765506</c:v>
                </c:pt>
                <c:pt idx="4">
                  <c:v>0.90528134956227591</c:v>
                </c:pt>
                <c:pt idx="5">
                  <c:v>0.99391258659203874</c:v>
                </c:pt>
                <c:pt idx="6">
                  <c:v>0.88771319919522318</c:v>
                </c:pt>
                <c:pt idx="7">
                  <c:v>1.0294762160743778</c:v>
                </c:pt>
                <c:pt idx="8">
                  <c:v>0.79053216053200148</c:v>
                </c:pt>
                <c:pt idx="9">
                  <c:v>0.76946876607487291</c:v>
                </c:pt>
                <c:pt idx="10">
                  <c:v>0.82743692763964771</c:v>
                </c:pt>
                <c:pt idx="11">
                  <c:v>0.77916091941059529</c:v>
                </c:pt>
                <c:pt idx="12">
                  <c:v>0.7524459266353396</c:v>
                </c:pt>
                <c:pt idx="13">
                  <c:v>0.82954133525979667</c:v>
                </c:pt>
                <c:pt idx="14">
                  <c:v>0.78967012798013203</c:v>
                </c:pt>
                <c:pt idx="15">
                  <c:v>0.94473087517099319</c:v>
                </c:pt>
                <c:pt idx="16">
                  <c:v>1.1152272174829241</c:v>
                </c:pt>
                <c:pt idx="17">
                  <c:v>0.90228902365178254</c:v>
                </c:pt>
                <c:pt idx="18">
                  <c:v>1.1930840096199204</c:v>
                </c:pt>
                <c:pt idx="19">
                  <c:v>1.0330139967833678</c:v>
                </c:pt>
                <c:pt idx="20">
                  <c:v>1.7213232780279248</c:v>
                </c:pt>
                <c:pt idx="21">
                  <c:v>1.3289100526130038</c:v>
                </c:pt>
                <c:pt idx="22">
                  <c:v>0.75835153281561007</c:v>
                </c:pt>
                <c:pt idx="23">
                  <c:v>0.9698500664641212</c:v>
                </c:pt>
                <c:pt idx="24">
                  <c:v>0.80105257263294116</c:v>
                </c:pt>
                <c:pt idx="25">
                  <c:v>0.98653013894845576</c:v>
                </c:pt>
                <c:pt idx="26">
                  <c:v>0.96970433931000222</c:v>
                </c:pt>
                <c:pt idx="27">
                  <c:v>1.0367190950182461</c:v>
                </c:pt>
                <c:pt idx="28">
                  <c:v>1.0439721522965615</c:v>
                </c:pt>
                <c:pt idx="29">
                  <c:v>0.88149212844853131</c:v>
                </c:pt>
                <c:pt idx="30">
                  <c:v>0.80152455777041232</c:v>
                </c:pt>
                <c:pt idx="31">
                  <c:v>0.77299585601787524</c:v>
                </c:pt>
                <c:pt idx="32">
                  <c:v>0.79994326967593665</c:v>
                </c:pt>
                <c:pt idx="33">
                  <c:v>0.69302822872318559</c:v>
                </c:pt>
                <c:pt idx="34">
                  <c:v>1.0594800152998112</c:v>
                </c:pt>
                <c:pt idx="35">
                  <c:v>0.98543281275012662</c:v>
                </c:pt>
                <c:pt idx="36">
                  <c:v>0.98404664488539773</c:v>
                </c:pt>
                <c:pt idx="37">
                  <c:v>0.97403580011551516</c:v>
                </c:pt>
                <c:pt idx="38">
                  <c:v>1.1620454443119586</c:v>
                </c:pt>
                <c:pt idx="39">
                  <c:v>0.99947785535901712</c:v>
                </c:pt>
                <c:pt idx="40">
                  <c:v>1.5006941239175364</c:v>
                </c:pt>
                <c:pt idx="41">
                  <c:v>0.9122281093828557</c:v>
                </c:pt>
                <c:pt idx="42">
                  <c:v>1.4244379130576785</c:v>
                </c:pt>
                <c:pt idx="43">
                  <c:v>0.84020282200861884</c:v>
                </c:pt>
                <c:pt idx="44">
                  <c:v>0.93358807466268234</c:v>
                </c:pt>
                <c:pt idx="45">
                  <c:v>1.0846519596231805</c:v>
                </c:pt>
                <c:pt idx="46">
                  <c:v>0.9272195676485302</c:v>
                </c:pt>
                <c:pt idx="47">
                  <c:v>0.94163043101603816</c:v>
                </c:pt>
                <c:pt idx="48">
                  <c:v>1.3366734238719897</c:v>
                </c:pt>
                <c:pt idx="49">
                  <c:v>0.82831754228910626</c:v>
                </c:pt>
                <c:pt idx="50">
                  <c:v>0.83861575301670122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AD-43A5-A41C-82AC81A14BD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komm!$B$98:$B$148</c:f>
              <c:strCache>
                <c:ptCount val="51"/>
                <c:pt idx="0">
                  <c:v> Halden </c:v>
                </c:pt>
                <c:pt idx="1">
                  <c:v> Moss </c:v>
                </c:pt>
                <c:pt idx="2">
                  <c:v> Sarpsborg </c:v>
                </c:pt>
                <c:pt idx="3">
                  <c:v> Fredrikstad </c:v>
                </c:pt>
                <c:pt idx="4">
                  <c:v> Drammen </c:v>
                </c:pt>
                <c:pt idx="5">
                  <c:v> Kongsberg </c:v>
                </c:pt>
                <c:pt idx="6">
                  <c:v> Ringerike </c:v>
                </c:pt>
                <c:pt idx="7">
                  <c:v> Hvaler </c:v>
                </c:pt>
                <c:pt idx="8">
                  <c:v> Aremark </c:v>
                </c:pt>
                <c:pt idx="9">
                  <c:v> Marker </c:v>
                </c:pt>
                <c:pt idx="10">
                  <c:v> Indre Østfold </c:v>
                </c:pt>
                <c:pt idx="11">
                  <c:v> Skiptvet </c:v>
                </c:pt>
                <c:pt idx="12">
                  <c:v> Rakkestad </c:v>
                </c:pt>
                <c:pt idx="13">
                  <c:v> Råde </c:v>
                </c:pt>
                <c:pt idx="14">
                  <c:v> Våler </c:v>
                </c:pt>
                <c:pt idx="15">
                  <c:v> Vestby </c:v>
                </c:pt>
                <c:pt idx="16">
                  <c:v> Nordre Follo </c:v>
                </c:pt>
                <c:pt idx="17">
                  <c:v> Ås </c:v>
                </c:pt>
                <c:pt idx="18">
                  <c:v> Frogn </c:v>
                </c:pt>
                <c:pt idx="19">
                  <c:v> Nesodden </c:v>
                </c:pt>
                <c:pt idx="20">
                  <c:v> Bærum </c:v>
                </c:pt>
                <c:pt idx="21">
                  <c:v> Asker </c:v>
                </c:pt>
                <c:pt idx="22">
                  <c:v> Aurskog-Høland </c:v>
                </c:pt>
                <c:pt idx="23">
                  <c:v> Rælingen </c:v>
                </c:pt>
                <c:pt idx="24">
                  <c:v> Enebakk </c:v>
                </c:pt>
                <c:pt idx="25">
                  <c:v> Lørenskog </c:v>
                </c:pt>
                <c:pt idx="26">
                  <c:v> Lillestrøm </c:v>
                </c:pt>
                <c:pt idx="27">
                  <c:v> Nittedal </c:v>
                </c:pt>
                <c:pt idx="28">
                  <c:v> Gjerdrum </c:v>
                </c:pt>
                <c:pt idx="29">
                  <c:v> Ullensaker </c:v>
                </c:pt>
                <c:pt idx="30">
                  <c:v> Nes </c:v>
                </c:pt>
                <c:pt idx="31">
                  <c:v> Eidsvoll </c:v>
                </c:pt>
                <c:pt idx="32">
                  <c:v> Nannestad </c:v>
                </c:pt>
                <c:pt idx="33">
                  <c:v> Hurdal </c:v>
                </c:pt>
                <c:pt idx="34">
                  <c:v> Hole </c:v>
                </c:pt>
                <c:pt idx="35">
                  <c:v> Flå </c:v>
                </c:pt>
                <c:pt idx="36">
                  <c:v> Nesbyen </c:v>
                </c:pt>
                <c:pt idx="37">
                  <c:v> Gol </c:v>
                </c:pt>
                <c:pt idx="38">
                  <c:v> Hemsedal </c:v>
                </c:pt>
                <c:pt idx="39">
                  <c:v> Ål </c:v>
                </c:pt>
                <c:pt idx="40">
                  <c:v> Hol </c:v>
                </c:pt>
                <c:pt idx="41">
                  <c:v> Sigdal </c:v>
                </c:pt>
                <c:pt idx="42">
                  <c:v> Krødsherad </c:v>
                </c:pt>
                <c:pt idx="43">
                  <c:v> Modum </c:v>
                </c:pt>
                <c:pt idx="44">
                  <c:v> Øvre Eiker </c:v>
                </c:pt>
                <c:pt idx="45">
                  <c:v> Lier </c:v>
                </c:pt>
                <c:pt idx="46">
                  <c:v> Flesberg </c:v>
                </c:pt>
                <c:pt idx="47">
                  <c:v> Rollag </c:v>
                </c:pt>
                <c:pt idx="48">
                  <c:v> Nore og Uvdal </c:v>
                </c:pt>
                <c:pt idx="49">
                  <c:v> Jevnaker </c:v>
                </c:pt>
                <c:pt idx="50">
                  <c:v> Lunner </c:v>
                </c:pt>
              </c:strCache>
            </c:strRef>
          </c:cat>
          <c:val>
            <c:numRef>
              <c:f>komm!$O$98:$O$148</c:f>
              <c:numCache>
                <c:formatCode>0.0\ %</c:formatCode>
                <c:ptCount val="51"/>
                <c:pt idx="0">
                  <c:v>0.93817914966984506</c:v>
                </c:pt>
                <c:pt idx="1">
                  <c:v>0.95652191714024648</c:v>
                </c:pt>
                <c:pt idx="2">
                  <c:v>0.93990222309551819</c:v>
                </c:pt>
                <c:pt idx="3">
                  <c:v>0.94222112988422235</c:v>
                </c:pt>
                <c:pt idx="4">
                  <c:v>0.94795296716174993</c:v>
                </c:pt>
                <c:pt idx="5">
                  <c:v>0.98340546197365508</c:v>
                </c:pt>
                <c:pt idx="6">
                  <c:v>0.94522608729660074</c:v>
                </c:pt>
                <c:pt idx="7">
                  <c:v>0.99763091376659085</c:v>
                </c:pt>
                <c:pt idx="8">
                  <c:v>0.94036703536343946</c:v>
                </c:pt>
                <c:pt idx="9">
                  <c:v>0.93931386564058317</c:v>
                </c:pt>
                <c:pt idx="10">
                  <c:v>0.94221227371882188</c:v>
                </c:pt>
                <c:pt idx="11">
                  <c:v>0.93979847330736921</c:v>
                </c:pt>
                <c:pt idx="12">
                  <c:v>0.9384627236686065</c:v>
                </c:pt>
                <c:pt idx="13">
                  <c:v>0.94231749409982946</c:v>
                </c:pt>
                <c:pt idx="14">
                  <c:v>0.94032393373584611</c:v>
                </c:pt>
                <c:pt idx="15">
                  <c:v>0.96373277740523677</c:v>
                </c:pt>
                <c:pt idx="16">
                  <c:v>1.0319313143300091</c:v>
                </c:pt>
                <c:pt idx="17">
                  <c:v>0.94675603679755271</c:v>
                </c:pt>
                <c:pt idx="18">
                  <c:v>1.0630740311848077</c:v>
                </c:pt>
                <c:pt idx="19">
                  <c:v>0.99904602605018678</c:v>
                </c:pt>
                <c:pt idx="20">
                  <c:v>1.2743697385480095</c:v>
                </c:pt>
                <c:pt idx="21">
                  <c:v>1.1174044483820411</c:v>
                </c:pt>
                <c:pt idx="22">
                  <c:v>0.93875800397761999</c:v>
                </c:pt>
                <c:pt idx="23">
                  <c:v>0.97378045392248813</c:v>
                </c:pt>
                <c:pt idx="24">
                  <c:v>0.9408930559684866</c:v>
                </c:pt>
                <c:pt idx="25">
                  <c:v>0.98045248291622178</c:v>
                </c:pt>
                <c:pt idx="26">
                  <c:v>0.97372216306084047</c:v>
                </c:pt>
                <c:pt idx="27">
                  <c:v>1.0005280653441382</c:v>
                </c:pt>
                <c:pt idx="28">
                  <c:v>1.0034292882554641</c:v>
                </c:pt>
                <c:pt idx="29">
                  <c:v>0.94491503375926611</c:v>
                </c:pt>
                <c:pt idx="30">
                  <c:v>0.94091665522536005</c:v>
                </c:pt>
                <c:pt idx="31">
                  <c:v>0.93949022013773342</c:v>
                </c:pt>
                <c:pt idx="32">
                  <c:v>0.94083759082063656</c:v>
                </c:pt>
                <c:pt idx="33">
                  <c:v>0.93549183877299869</c:v>
                </c:pt>
                <c:pt idx="34">
                  <c:v>1.0096324334567639</c:v>
                </c:pt>
                <c:pt idx="35">
                  <c:v>0.98001355243689037</c:v>
                </c:pt>
                <c:pt idx="36">
                  <c:v>0.97945908529099868</c:v>
                </c:pt>
                <c:pt idx="37">
                  <c:v>0.97545474738304572</c:v>
                </c:pt>
                <c:pt idx="38">
                  <c:v>1.0506586050616227</c:v>
                </c:pt>
                <c:pt idx="39">
                  <c:v>0.98563156948044639</c:v>
                </c:pt>
                <c:pt idx="40">
                  <c:v>1.186118076903854</c:v>
                </c:pt>
                <c:pt idx="41">
                  <c:v>0.95073167108998191</c:v>
                </c:pt>
                <c:pt idx="42">
                  <c:v>1.1556155925599112</c:v>
                </c:pt>
                <c:pt idx="43">
                  <c:v>0.94285056843727055</c:v>
                </c:pt>
                <c:pt idx="44">
                  <c:v>0.95927565720191221</c:v>
                </c:pt>
                <c:pt idx="45">
                  <c:v>1.0197012111861115</c:v>
                </c:pt>
                <c:pt idx="46">
                  <c:v>0.95672825439625153</c:v>
                </c:pt>
                <c:pt idx="47">
                  <c:v>0.96249259974325474</c:v>
                </c:pt>
                <c:pt idx="48">
                  <c:v>1.1205097968856355</c:v>
                </c:pt>
                <c:pt idx="49">
                  <c:v>0.94225630445129482</c:v>
                </c:pt>
                <c:pt idx="50">
                  <c:v>0.94277121498767458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D-43A5-A41C-82AC81A14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 og 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komm!$B$195:$B$217</c:f>
              <c:strCache>
                <c:ptCount val="23"/>
                <c:pt idx="0">
                  <c:v> Horten </c:v>
                </c:pt>
                <c:pt idx="1">
                  <c:v> Holmestrand </c:v>
                </c:pt>
                <c:pt idx="2">
                  <c:v> Tønsberg </c:v>
                </c:pt>
                <c:pt idx="3">
                  <c:v> Sandefjord </c:v>
                </c:pt>
                <c:pt idx="4">
                  <c:v> Larvik </c:v>
                </c:pt>
                <c:pt idx="5">
                  <c:v> Porsgrunn </c:v>
                </c:pt>
                <c:pt idx="6">
                  <c:v> Skien </c:v>
                </c:pt>
                <c:pt idx="7">
                  <c:v> Notodden </c:v>
                </c:pt>
                <c:pt idx="8">
                  <c:v> Færder </c:v>
                </c:pt>
                <c:pt idx="9">
                  <c:v> Siljan </c:v>
                </c:pt>
                <c:pt idx="10">
                  <c:v> Bamble </c:v>
                </c:pt>
                <c:pt idx="11">
                  <c:v> Kragerø </c:v>
                </c:pt>
                <c:pt idx="12">
                  <c:v> Drangedal </c:v>
                </c:pt>
                <c:pt idx="13">
                  <c:v> Nome </c:v>
                </c:pt>
                <c:pt idx="14">
                  <c:v> Midt-Telemark </c:v>
                </c:pt>
                <c:pt idx="15">
                  <c:v> Tinn </c:v>
                </c:pt>
                <c:pt idx="16">
                  <c:v> Hjartdal </c:v>
                </c:pt>
                <c:pt idx="17">
                  <c:v> Seljord </c:v>
                </c:pt>
                <c:pt idx="18">
                  <c:v> Kviteseid </c:v>
                </c:pt>
                <c:pt idx="19">
                  <c:v> Nissedal </c:v>
                </c:pt>
                <c:pt idx="20">
                  <c:v> Fyresdal </c:v>
                </c:pt>
                <c:pt idx="21">
                  <c:v> Tokke </c:v>
                </c:pt>
                <c:pt idx="22">
                  <c:v> Vinje </c:v>
                </c:pt>
              </c:strCache>
            </c:strRef>
          </c:cat>
          <c:val>
            <c:numRef>
              <c:f>komm!$E$195:$E$217</c:f>
              <c:numCache>
                <c:formatCode>0%</c:formatCode>
                <c:ptCount val="23"/>
                <c:pt idx="0">
                  <c:v>0.78495889799428198</c:v>
                </c:pt>
                <c:pt idx="1">
                  <c:v>0.86983907268978977</c:v>
                </c:pt>
                <c:pt idx="2">
                  <c:v>0.98231786535804022</c:v>
                </c:pt>
                <c:pt idx="3">
                  <c:v>0.8494523802976095</c:v>
                </c:pt>
                <c:pt idx="4">
                  <c:v>0.84624836509154089</c:v>
                </c:pt>
                <c:pt idx="5">
                  <c:v>0.89097557835173957</c:v>
                </c:pt>
                <c:pt idx="6">
                  <c:v>0.81520307941742676</c:v>
                </c:pt>
                <c:pt idx="7">
                  <c:v>0.8152338917514681</c:v>
                </c:pt>
                <c:pt idx="8">
                  <c:v>0.97826593644188642</c:v>
                </c:pt>
                <c:pt idx="9">
                  <c:v>0.78829059089443743</c:v>
                </c:pt>
                <c:pt idx="10">
                  <c:v>0.89932957453610851</c:v>
                </c:pt>
                <c:pt idx="11">
                  <c:v>0.78200035577256755</c:v>
                </c:pt>
                <c:pt idx="12">
                  <c:v>0.67118680761510774</c:v>
                </c:pt>
                <c:pt idx="13">
                  <c:v>0.74771644770382062</c:v>
                </c:pt>
                <c:pt idx="14">
                  <c:v>0.70936665126263543</c:v>
                </c:pt>
                <c:pt idx="15">
                  <c:v>1.3215014834651582</c:v>
                </c:pt>
                <c:pt idx="16">
                  <c:v>1.0454188265201667</c:v>
                </c:pt>
                <c:pt idx="17">
                  <c:v>0.8369156236121631</c:v>
                </c:pt>
                <c:pt idx="18">
                  <c:v>0.86323747861649069</c:v>
                </c:pt>
                <c:pt idx="19">
                  <c:v>0.95442840016529695</c:v>
                </c:pt>
                <c:pt idx="20">
                  <c:v>1.0134257824138557</c:v>
                </c:pt>
                <c:pt idx="21">
                  <c:v>1.437999132217272</c:v>
                </c:pt>
                <c:pt idx="22">
                  <c:v>1.4921039923106614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6-48FB-8F56-A11AB084DA9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komm!$B$195:$B$217</c:f>
              <c:strCache>
                <c:ptCount val="23"/>
                <c:pt idx="0">
                  <c:v> Horten </c:v>
                </c:pt>
                <c:pt idx="1">
                  <c:v> Holmestrand </c:v>
                </c:pt>
                <c:pt idx="2">
                  <c:v> Tønsberg </c:v>
                </c:pt>
                <c:pt idx="3">
                  <c:v> Sandefjord </c:v>
                </c:pt>
                <c:pt idx="4">
                  <c:v> Larvik </c:v>
                </c:pt>
                <c:pt idx="5">
                  <c:v> Porsgrunn </c:v>
                </c:pt>
                <c:pt idx="6">
                  <c:v> Skien </c:v>
                </c:pt>
                <c:pt idx="7">
                  <c:v> Notodden </c:v>
                </c:pt>
                <c:pt idx="8">
                  <c:v> Færder </c:v>
                </c:pt>
                <c:pt idx="9">
                  <c:v> Siljan </c:v>
                </c:pt>
                <c:pt idx="10">
                  <c:v> Bamble </c:v>
                </c:pt>
                <c:pt idx="11">
                  <c:v> Kragerø </c:v>
                </c:pt>
                <c:pt idx="12">
                  <c:v> Drangedal </c:v>
                </c:pt>
                <c:pt idx="13">
                  <c:v> Nome </c:v>
                </c:pt>
                <c:pt idx="14">
                  <c:v> Midt-Telemark </c:v>
                </c:pt>
                <c:pt idx="15">
                  <c:v> Tinn </c:v>
                </c:pt>
                <c:pt idx="16">
                  <c:v> Hjartdal </c:v>
                </c:pt>
                <c:pt idx="17">
                  <c:v> Seljord </c:v>
                </c:pt>
                <c:pt idx="18">
                  <c:v> Kviteseid </c:v>
                </c:pt>
                <c:pt idx="19">
                  <c:v> Nissedal </c:v>
                </c:pt>
                <c:pt idx="20">
                  <c:v> Fyresdal </c:v>
                </c:pt>
                <c:pt idx="21">
                  <c:v> Tokke </c:v>
                </c:pt>
                <c:pt idx="22">
                  <c:v> Vinje </c:v>
                </c:pt>
              </c:strCache>
            </c:strRef>
          </c:cat>
          <c:val>
            <c:numRef>
              <c:f>komm!$O$195:$O$217</c:f>
              <c:numCache>
                <c:formatCode>0.0\ %</c:formatCode>
                <c:ptCount val="23"/>
                <c:pt idx="0">
                  <c:v>0.94008837223655373</c:v>
                </c:pt>
                <c:pt idx="1">
                  <c:v>0.94433238097132888</c:v>
                </c:pt>
                <c:pt idx="2">
                  <c:v>0.97876757348005583</c:v>
                </c:pt>
                <c:pt idx="3">
                  <c:v>0.94331304635171986</c:v>
                </c:pt>
                <c:pt idx="4">
                  <c:v>0.94315284559141643</c:v>
                </c:pt>
                <c:pt idx="5">
                  <c:v>0.94538920625442646</c:v>
                </c:pt>
                <c:pt idx="6">
                  <c:v>0.94160058130771085</c:v>
                </c:pt>
                <c:pt idx="7">
                  <c:v>0.94160212192441306</c:v>
                </c:pt>
                <c:pt idx="8">
                  <c:v>0.97714680191359404</c:v>
                </c:pt>
                <c:pt idx="9">
                  <c:v>0.94025495688156124</c:v>
                </c:pt>
                <c:pt idx="10">
                  <c:v>0.9458069060636447</c:v>
                </c:pt>
                <c:pt idx="11">
                  <c:v>0.93994044512546782</c:v>
                </c:pt>
                <c:pt idx="12">
                  <c:v>0.93439976771759492</c:v>
                </c:pt>
                <c:pt idx="13">
                  <c:v>0.93822624972203061</c:v>
                </c:pt>
                <c:pt idx="14">
                  <c:v>0.93630875989997142</c:v>
                </c:pt>
                <c:pt idx="15">
                  <c:v>1.1144410207229032</c:v>
                </c:pt>
                <c:pt idx="16">
                  <c:v>1.0040079579449064</c:v>
                </c:pt>
                <c:pt idx="17">
                  <c:v>0.94268620851744789</c:v>
                </c:pt>
                <c:pt idx="18">
                  <c:v>0.94400230126766393</c:v>
                </c:pt>
                <c:pt idx="19">
                  <c:v>0.96761178740295817</c:v>
                </c:pt>
                <c:pt idx="20">
                  <c:v>0.99121074030238165</c:v>
                </c:pt>
                <c:pt idx="21">
                  <c:v>1.1610400802237484</c:v>
                </c:pt>
                <c:pt idx="22">
                  <c:v>1.1826820242611038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6-48FB-8F56-A11AB084D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komm!$B$149:$B$194</c:f>
              <c:strCache>
                <c:ptCount val="46"/>
                <c:pt idx="0">
                  <c:v> Kongsvinger </c:v>
                </c:pt>
                <c:pt idx="1">
                  <c:v> Hamar </c:v>
                </c:pt>
                <c:pt idx="2">
                  <c:v> Lillehammer </c:v>
                </c:pt>
                <c:pt idx="3">
                  <c:v> Gjøvik </c:v>
                </c:pt>
                <c:pt idx="4">
                  <c:v> Ringsaker </c:v>
                </c:pt>
                <c:pt idx="5">
                  <c:v> Løten </c:v>
                </c:pt>
                <c:pt idx="6">
                  <c:v> Stange </c:v>
                </c:pt>
                <c:pt idx="7">
                  <c:v> Nord-Odal </c:v>
                </c:pt>
                <c:pt idx="8">
                  <c:v> Sør-Odal </c:v>
                </c:pt>
                <c:pt idx="9">
                  <c:v> Eidskog </c:v>
                </c:pt>
                <c:pt idx="10">
                  <c:v> Grue </c:v>
                </c:pt>
                <c:pt idx="11">
                  <c:v> Åsnes </c:v>
                </c:pt>
                <c:pt idx="12">
                  <c:v> Våler </c:v>
                </c:pt>
                <c:pt idx="13">
                  <c:v> Elverum </c:v>
                </c:pt>
                <c:pt idx="14">
                  <c:v> Trysil </c:v>
                </c:pt>
                <c:pt idx="15">
                  <c:v> Åmot </c:v>
                </c:pt>
                <c:pt idx="16">
                  <c:v> Stor-Elvdal </c:v>
                </c:pt>
                <c:pt idx="17">
                  <c:v> Rendalen </c:v>
                </c:pt>
                <c:pt idx="18">
                  <c:v> Engerdal </c:v>
                </c:pt>
                <c:pt idx="19">
                  <c:v> Tolga </c:v>
                </c:pt>
                <c:pt idx="20">
                  <c:v> Tynset </c:v>
                </c:pt>
                <c:pt idx="21">
                  <c:v> Alvdal </c:v>
                </c:pt>
                <c:pt idx="22">
                  <c:v> Folldal </c:v>
                </c:pt>
                <c:pt idx="23">
                  <c:v> Os </c:v>
                </c:pt>
                <c:pt idx="24">
                  <c:v> Dovre </c:v>
                </c:pt>
                <c:pt idx="25">
                  <c:v> Lesja </c:v>
                </c:pt>
                <c:pt idx="26">
                  <c:v> Skjåk </c:v>
                </c:pt>
                <c:pt idx="27">
                  <c:v> Lom </c:v>
                </c:pt>
                <c:pt idx="28">
                  <c:v> Vågå </c:v>
                </c:pt>
                <c:pt idx="29">
                  <c:v> Nord-Fron </c:v>
                </c:pt>
                <c:pt idx="30">
                  <c:v> Sel </c:v>
                </c:pt>
                <c:pt idx="31">
                  <c:v> Sør-Fron </c:v>
                </c:pt>
                <c:pt idx="32">
                  <c:v> Ringebu </c:v>
                </c:pt>
                <c:pt idx="33">
                  <c:v> Øyer </c:v>
                </c:pt>
                <c:pt idx="34">
                  <c:v> Gausdal </c:v>
                </c:pt>
                <c:pt idx="35">
                  <c:v> Østre Toten </c:v>
                </c:pt>
                <c:pt idx="36">
                  <c:v> Vestre Toten </c:v>
                </c:pt>
                <c:pt idx="37">
                  <c:v> Gran </c:v>
                </c:pt>
                <c:pt idx="38">
                  <c:v> Søndre Land </c:v>
                </c:pt>
                <c:pt idx="39">
                  <c:v> Nordre Land </c:v>
                </c:pt>
                <c:pt idx="40">
                  <c:v> Sør-Aurdal </c:v>
                </c:pt>
                <c:pt idx="41">
                  <c:v> Etnedal </c:v>
                </c:pt>
                <c:pt idx="42">
                  <c:v> Nord-Aurdal </c:v>
                </c:pt>
                <c:pt idx="43">
                  <c:v> Vestre Slidre </c:v>
                </c:pt>
                <c:pt idx="44">
                  <c:v> Øystre Slidre </c:v>
                </c:pt>
                <c:pt idx="45">
                  <c:v> Vang </c:v>
                </c:pt>
              </c:strCache>
            </c:strRef>
          </c:cat>
          <c:val>
            <c:numRef>
              <c:f>komm!$E$149:$E$194</c:f>
              <c:numCache>
                <c:formatCode>0%</c:formatCode>
                <c:ptCount val="46"/>
                <c:pt idx="0">
                  <c:v>0.79927930410404746</c:v>
                </c:pt>
                <c:pt idx="1">
                  <c:v>0.88762457857831556</c:v>
                </c:pt>
                <c:pt idx="2">
                  <c:v>0.89169263482558048</c:v>
                </c:pt>
                <c:pt idx="3">
                  <c:v>0.81251577392771868</c:v>
                </c:pt>
                <c:pt idx="4">
                  <c:v>0.75150581916189996</c:v>
                </c:pt>
                <c:pt idx="5">
                  <c:v>0.69509138711868468</c:v>
                </c:pt>
                <c:pt idx="6">
                  <c:v>0.75020079098195658</c:v>
                </c:pt>
                <c:pt idx="7">
                  <c:v>0.66373603522710689</c:v>
                </c:pt>
                <c:pt idx="8">
                  <c:v>0.78072056596068506</c:v>
                </c:pt>
                <c:pt idx="9">
                  <c:v>0.66140600654042137</c:v>
                </c:pt>
                <c:pt idx="10">
                  <c:v>0.68116886962204926</c:v>
                </c:pt>
                <c:pt idx="11">
                  <c:v>0.65298203900770369</c:v>
                </c:pt>
                <c:pt idx="12">
                  <c:v>0.68205595218423931</c:v>
                </c:pt>
                <c:pt idx="13">
                  <c:v>0.77729213690076016</c:v>
                </c:pt>
                <c:pt idx="14">
                  <c:v>0.7740896531584176</c:v>
                </c:pt>
                <c:pt idx="15">
                  <c:v>0.80011543548463215</c:v>
                </c:pt>
                <c:pt idx="16">
                  <c:v>0.71130757602563832</c:v>
                </c:pt>
                <c:pt idx="17">
                  <c:v>0.76909098286330946</c:v>
                </c:pt>
                <c:pt idx="18">
                  <c:v>0.63660415542477278</c:v>
                </c:pt>
                <c:pt idx="19">
                  <c:v>0.61691286410732871</c:v>
                </c:pt>
                <c:pt idx="20">
                  <c:v>0.75486483276927929</c:v>
                </c:pt>
                <c:pt idx="21">
                  <c:v>0.7702501725694253</c:v>
                </c:pt>
                <c:pt idx="22">
                  <c:v>0.68147488114137866</c:v>
                </c:pt>
                <c:pt idx="23">
                  <c:v>0.77253713798626766</c:v>
                </c:pt>
                <c:pt idx="24">
                  <c:v>0.67555433065989734</c:v>
                </c:pt>
                <c:pt idx="25">
                  <c:v>0.72906572923443036</c:v>
                </c:pt>
                <c:pt idx="26">
                  <c:v>0.9245328586121706</c:v>
                </c:pt>
                <c:pt idx="27">
                  <c:v>0.70671298960615003</c:v>
                </c:pt>
                <c:pt idx="28">
                  <c:v>0.66084053473843962</c:v>
                </c:pt>
                <c:pt idx="29">
                  <c:v>0.8994697595654636</c:v>
                </c:pt>
                <c:pt idx="30">
                  <c:v>0.6294780300690479</c:v>
                </c:pt>
                <c:pt idx="31">
                  <c:v>0.81737945391418521</c:v>
                </c:pt>
                <c:pt idx="32">
                  <c:v>0.77388556114276308</c:v>
                </c:pt>
                <c:pt idx="33">
                  <c:v>0.88189753654307501</c:v>
                </c:pt>
                <c:pt idx="34">
                  <c:v>0.79018278327567559</c:v>
                </c:pt>
                <c:pt idx="35">
                  <c:v>0.76543174962533977</c:v>
                </c:pt>
                <c:pt idx="36">
                  <c:v>0.7283818249485482</c:v>
                </c:pt>
                <c:pt idx="37">
                  <c:v>0.8193049731596026</c:v>
                </c:pt>
                <c:pt idx="38">
                  <c:v>0.66101703269654222</c:v>
                </c:pt>
                <c:pt idx="39">
                  <c:v>0.7237635236982356</c:v>
                </c:pt>
                <c:pt idx="40">
                  <c:v>0.66817675011668154</c:v>
                </c:pt>
                <c:pt idx="41">
                  <c:v>0.69294697322933141</c:v>
                </c:pt>
                <c:pt idx="42">
                  <c:v>0.83644198901544264</c:v>
                </c:pt>
                <c:pt idx="43">
                  <c:v>0.89358998056796413</c:v>
                </c:pt>
                <c:pt idx="44">
                  <c:v>0.91194360508838401</c:v>
                </c:pt>
                <c:pt idx="45">
                  <c:v>0.85513975286978783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1-4CD3-9F2E-7DF10C760C77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komm!$B$149:$B$194</c:f>
              <c:strCache>
                <c:ptCount val="46"/>
                <c:pt idx="0">
                  <c:v> Kongsvinger </c:v>
                </c:pt>
                <c:pt idx="1">
                  <c:v> Hamar </c:v>
                </c:pt>
                <c:pt idx="2">
                  <c:v> Lillehammer </c:v>
                </c:pt>
                <c:pt idx="3">
                  <c:v> Gjøvik </c:v>
                </c:pt>
                <c:pt idx="4">
                  <c:v> Ringsaker </c:v>
                </c:pt>
                <c:pt idx="5">
                  <c:v> Løten </c:v>
                </c:pt>
                <c:pt idx="6">
                  <c:v> Stange </c:v>
                </c:pt>
                <c:pt idx="7">
                  <c:v> Nord-Odal </c:v>
                </c:pt>
                <c:pt idx="8">
                  <c:v> Sør-Odal </c:v>
                </c:pt>
                <c:pt idx="9">
                  <c:v> Eidskog </c:v>
                </c:pt>
                <c:pt idx="10">
                  <c:v> Grue </c:v>
                </c:pt>
                <c:pt idx="11">
                  <c:v> Åsnes </c:v>
                </c:pt>
                <c:pt idx="12">
                  <c:v> Våler </c:v>
                </c:pt>
                <c:pt idx="13">
                  <c:v> Elverum </c:v>
                </c:pt>
                <c:pt idx="14">
                  <c:v> Trysil </c:v>
                </c:pt>
                <c:pt idx="15">
                  <c:v> Åmot </c:v>
                </c:pt>
                <c:pt idx="16">
                  <c:v> Stor-Elvdal </c:v>
                </c:pt>
                <c:pt idx="17">
                  <c:v> Rendalen </c:v>
                </c:pt>
                <c:pt idx="18">
                  <c:v> Engerdal </c:v>
                </c:pt>
                <c:pt idx="19">
                  <c:v> Tolga </c:v>
                </c:pt>
                <c:pt idx="20">
                  <c:v> Tynset </c:v>
                </c:pt>
                <c:pt idx="21">
                  <c:v> Alvdal </c:v>
                </c:pt>
                <c:pt idx="22">
                  <c:v> Folldal </c:v>
                </c:pt>
                <c:pt idx="23">
                  <c:v> Os </c:v>
                </c:pt>
                <c:pt idx="24">
                  <c:v> Dovre </c:v>
                </c:pt>
                <c:pt idx="25">
                  <c:v> Lesja </c:v>
                </c:pt>
                <c:pt idx="26">
                  <c:v> Skjåk </c:v>
                </c:pt>
                <c:pt idx="27">
                  <c:v> Lom </c:v>
                </c:pt>
                <c:pt idx="28">
                  <c:v> Vågå </c:v>
                </c:pt>
                <c:pt idx="29">
                  <c:v> Nord-Fron </c:v>
                </c:pt>
                <c:pt idx="30">
                  <c:v> Sel </c:v>
                </c:pt>
                <c:pt idx="31">
                  <c:v> Sør-Fron </c:v>
                </c:pt>
                <c:pt idx="32">
                  <c:v> Ringebu </c:v>
                </c:pt>
                <c:pt idx="33">
                  <c:v> Øyer </c:v>
                </c:pt>
                <c:pt idx="34">
                  <c:v> Gausdal </c:v>
                </c:pt>
                <c:pt idx="35">
                  <c:v> Østre Toten </c:v>
                </c:pt>
                <c:pt idx="36">
                  <c:v> Vestre Toten </c:v>
                </c:pt>
                <c:pt idx="37">
                  <c:v> Gran </c:v>
                </c:pt>
                <c:pt idx="38">
                  <c:v> Søndre Land </c:v>
                </c:pt>
                <c:pt idx="39">
                  <c:v> Nordre Land </c:v>
                </c:pt>
                <c:pt idx="40">
                  <c:v> Sør-Aurdal </c:v>
                </c:pt>
                <c:pt idx="41">
                  <c:v> Etnedal </c:v>
                </c:pt>
                <c:pt idx="42">
                  <c:v> Nord-Aurdal </c:v>
                </c:pt>
                <c:pt idx="43">
                  <c:v> Vestre Slidre </c:v>
                </c:pt>
                <c:pt idx="44">
                  <c:v> Øystre Slidre </c:v>
                </c:pt>
                <c:pt idx="45">
                  <c:v> Vang </c:v>
                </c:pt>
              </c:strCache>
            </c:strRef>
          </c:cat>
          <c:val>
            <c:numRef>
              <c:f>komm!$O$149:$O$194</c:f>
              <c:numCache>
                <c:formatCode>0.0\ %</c:formatCode>
                <c:ptCount val="46"/>
                <c:pt idx="0">
                  <c:v>0.94080439254204196</c:v>
                </c:pt>
                <c:pt idx="1">
                  <c:v>0.94522165626575516</c:v>
                </c:pt>
                <c:pt idx="2">
                  <c:v>0.94542505907811836</c:v>
                </c:pt>
                <c:pt idx="3">
                  <c:v>0.94146621603322533</c:v>
                </c:pt>
                <c:pt idx="4">
                  <c:v>0.93841571829493464</c:v>
                </c:pt>
                <c:pt idx="5">
                  <c:v>0.93559499669277379</c:v>
                </c:pt>
                <c:pt idx="6">
                  <c:v>0.93835046688593737</c:v>
                </c:pt>
                <c:pt idx="7">
                  <c:v>0.93402722909819491</c:v>
                </c:pt>
                <c:pt idx="8">
                  <c:v>0.93987645563487399</c:v>
                </c:pt>
                <c:pt idx="9">
                  <c:v>0.93391072766386052</c:v>
                </c:pt>
                <c:pt idx="10">
                  <c:v>0.93489887081794198</c:v>
                </c:pt>
                <c:pt idx="11">
                  <c:v>0.93348952928722473</c:v>
                </c:pt>
                <c:pt idx="12">
                  <c:v>0.93494322494605153</c:v>
                </c:pt>
                <c:pt idx="13">
                  <c:v>0.93970503418187745</c:v>
                </c:pt>
                <c:pt idx="14">
                  <c:v>0.93954490999476059</c:v>
                </c:pt>
                <c:pt idx="15">
                  <c:v>0.94084619911107126</c:v>
                </c:pt>
                <c:pt idx="16">
                  <c:v>0.9364058061381213</c:v>
                </c:pt>
                <c:pt idx="17">
                  <c:v>0.93929497648000515</c:v>
                </c:pt>
                <c:pt idx="18">
                  <c:v>0.93267063510807813</c:v>
                </c:pt>
                <c:pt idx="19">
                  <c:v>0.93168607054220576</c:v>
                </c:pt>
                <c:pt idx="20">
                  <c:v>0.93858366897530376</c:v>
                </c:pt>
                <c:pt idx="21">
                  <c:v>0.93935293596531078</c:v>
                </c:pt>
                <c:pt idx="22">
                  <c:v>0.93491417139390831</c:v>
                </c:pt>
                <c:pt idx="23">
                  <c:v>0.93946728423615289</c:v>
                </c:pt>
                <c:pt idx="24">
                  <c:v>0.93461814386983444</c:v>
                </c:pt>
                <c:pt idx="25">
                  <c:v>0.93729371379856097</c:v>
                </c:pt>
                <c:pt idx="26">
                  <c:v>0.95565357078170798</c:v>
                </c:pt>
                <c:pt idx="27">
                  <c:v>0.93617607681714687</c:v>
                </c:pt>
                <c:pt idx="28">
                  <c:v>0.93388245407376136</c:v>
                </c:pt>
                <c:pt idx="29">
                  <c:v>0.94581391531511261</c:v>
                </c:pt>
                <c:pt idx="30">
                  <c:v>0.93231432884029175</c:v>
                </c:pt>
                <c:pt idx="31">
                  <c:v>0.94170940003254899</c:v>
                </c:pt>
                <c:pt idx="32">
                  <c:v>0.93953470539397776</c:v>
                </c:pt>
                <c:pt idx="33">
                  <c:v>0.94493530416399352</c:v>
                </c:pt>
                <c:pt idx="34">
                  <c:v>0.94034956650062329</c:v>
                </c:pt>
                <c:pt idx="35">
                  <c:v>0.93911201481810647</c:v>
                </c:pt>
                <c:pt idx="36">
                  <c:v>0.93725951858426693</c:v>
                </c:pt>
                <c:pt idx="37">
                  <c:v>0.94180567599481957</c:v>
                </c:pt>
                <c:pt idx="38">
                  <c:v>0.93389127897166668</c:v>
                </c:pt>
                <c:pt idx="39">
                  <c:v>0.93702860352175121</c:v>
                </c:pt>
                <c:pt idx="40">
                  <c:v>0.93424926484267357</c:v>
                </c:pt>
                <c:pt idx="41">
                  <c:v>0.93548777599830624</c:v>
                </c:pt>
                <c:pt idx="42">
                  <c:v>0.94266252678761164</c:v>
                </c:pt>
                <c:pt idx="43">
                  <c:v>0.94551992636523763</c:v>
                </c:pt>
                <c:pt idx="44">
                  <c:v>0.95061786937219317</c:v>
                </c:pt>
                <c:pt idx="45">
                  <c:v>0.9435974149803289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1-4CD3-9F2E-7DF10C760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komm!$B$218:$B$242</c:f>
              <c:strCache>
                <c:ptCount val="25"/>
                <c:pt idx="0">
                  <c:v> Risør </c:v>
                </c:pt>
                <c:pt idx="1">
                  <c:v> Grimstad </c:v>
                </c:pt>
                <c:pt idx="2">
                  <c:v> Arendal </c:v>
                </c:pt>
                <c:pt idx="3">
                  <c:v> Kristiansand </c:v>
                </c:pt>
                <c:pt idx="4">
                  <c:v> Lindesnes </c:v>
                </c:pt>
                <c:pt idx="5">
                  <c:v> Farsund </c:v>
                </c:pt>
                <c:pt idx="6">
                  <c:v> Flekkefjord </c:v>
                </c:pt>
                <c:pt idx="7">
                  <c:v> Gjerstad </c:v>
                </c:pt>
                <c:pt idx="8">
                  <c:v> Vegårshei </c:v>
                </c:pt>
                <c:pt idx="9">
                  <c:v> Tvedestrand </c:v>
                </c:pt>
                <c:pt idx="10">
                  <c:v> Froland </c:v>
                </c:pt>
                <c:pt idx="11">
                  <c:v> Lillesand </c:v>
                </c:pt>
                <c:pt idx="12">
                  <c:v> Birkenes </c:v>
                </c:pt>
                <c:pt idx="13">
                  <c:v> Åmli </c:v>
                </c:pt>
                <c:pt idx="14">
                  <c:v> Iveland </c:v>
                </c:pt>
                <c:pt idx="15">
                  <c:v> Evje og Hornnes </c:v>
                </c:pt>
                <c:pt idx="16">
                  <c:v> Bygland </c:v>
                </c:pt>
                <c:pt idx="17">
                  <c:v> Valle </c:v>
                </c:pt>
                <c:pt idx="18">
                  <c:v> Bykle </c:v>
                </c:pt>
                <c:pt idx="19">
                  <c:v> Vennesla </c:v>
                </c:pt>
                <c:pt idx="20">
                  <c:v> Åseral </c:v>
                </c:pt>
                <c:pt idx="21">
                  <c:v> Lyngdal </c:v>
                </c:pt>
                <c:pt idx="22">
                  <c:v> Hægebostad </c:v>
                </c:pt>
                <c:pt idx="23">
                  <c:v> Kvinesdal </c:v>
                </c:pt>
                <c:pt idx="24">
                  <c:v> Sirdal </c:v>
                </c:pt>
              </c:strCache>
            </c:strRef>
          </c:cat>
          <c:val>
            <c:numRef>
              <c:f>komm!$E$218:$E$242</c:f>
              <c:numCache>
                <c:formatCode>0%</c:formatCode>
                <c:ptCount val="25"/>
                <c:pt idx="0">
                  <c:v>0.76942073285517842</c:v>
                </c:pt>
                <c:pt idx="1">
                  <c:v>0.84145843769636075</c:v>
                </c:pt>
                <c:pt idx="2">
                  <c:v>0.80541407551922284</c:v>
                </c:pt>
                <c:pt idx="3">
                  <c:v>0.84305080017786904</c:v>
                </c:pt>
                <c:pt idx="4">
                  <c:v>0.77776801708744792</c:v>
                </c:pt>
                <c:pt idx="5">
                  <c:v>0.76998868052602742</c:v>
                </c:pt>
                <c:pt idx="6">
                  <c:v>0.82330621836764351</c:v>
                </c:pt>
                <c:pt idx="7">
                  <c:v>0.64893676481504192</c:v>
                </c:pt>
                <c:pt idx="8">
                  <c:v>0.66891406984155533</c:v>
                </c:pt>
                <c:pt idx="9">
                  <c:v>0.795102305799953</c:v>
                </c:pt>
                <c:pt idx="10">
                  <c:v>0.76718709887133663</c:v>
                </c:pt>
                <c:pt idx="11">
                  <c:v>0.88601265342045177</c:v>
                </c:pt>
                <c:pt idx="12">
                  <c:v>0.67911417820904796</c:v>
                </c:pt>
                <c:pt idx="13">
                  <c:v>0.78060638079159506</c:v>
                </c:pt>
                <c:pt idx="14">
                  <c:v>0.82118581829798587</c:v>
                </c:pt>
                <c:pt idx="15">
                  <c:v>0.70406996151049384</c:v>
                </c:pt>
                <c:pt idx="16">
                  <c:v>0.89841354380984773</c:v>
                </c:pt>
                <c:pt idx="17">
                  <c:v>1.6278972604307811</c:v>
                </c:pt>
                <c:pt idx="18">
                  <c:v>3.6318318612133833</c:v>
                </c:pt>
                <c:pt idx="19">
                  <c:v>0.69974825635986904</c:v>
                </c:pt>
                <c:pt idx="20">
                  <c:v>1.7711646399693128</c:v>
                </c:pt>
                <c:pt idx="21">
                  <c:v>0.71606531280613561</c:v>
                </c:pt>
                <c:pt idx="22">
                  <c:v>0.78603829475957576</c:v>
                </c:pt>
                <c:pt idx="23">
                  <c:v>0.9834807866588734</c:v>
                </c:pt>
                <c:pt idx="24">
                  <c:v>2.2951713894631878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2-4DA0-B87B-B471F1D3F0E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komm!$B$218:$B$242</c:f>
              <c:strCache>
                <c:ptCount val="25"/>
                <c:pt idx="0">
                  <c:v> Risør </c:v>
                </c:pt>
                <c:pt idx="1">
                  <c:v> Grimstad </c:v>
                </c:pt>
                <c:pt idx="2">
                  <c:v> Arendal </c:v>
                </c:pt>
                <c:pt idx="3">
                  <c:v> Kristiansand </c:v>
                </c:pt>
                <c:pt idx="4">
                  <c:v> Lindesnes </c:v>
                </c:pt>
                <c:pt idx="5">
                  <c:v> Farsund </c:v>
                </c:pt>
                <c:pt idx="6">
                  <c:v> Flekkefjord </c:v>
                </c:pt>
                <c:pt idx="7">
                  <c:v> Gjerstad </c:v>
                </c:pt>
                <c:pt idx="8">
                  <c:v> Vegårshei </c:v>
                </c:pt>
                <c:pt idx="9">
                  <c:v> Tvedestrand </c:v>
                </c:pt>
                <c:pt idx="10">
                  <c:v> Froland </c:v>
                </c:pt>
                <c:pt idx="11">
                  <c:v> Lillesand </c:v>
                </c:pt>
                <c:pt idx="12">
                  <c:v> Birkenes </c:v>
                </c:pt>
                <c:pt idx="13">
                  <c:v> Åmli </c:v>
                </c:pt>
                <c:pt idx="14">
                  <c:v> Iveland </c:v>
                </c:pt>
                <c:pt idx="15">
                  <c:v> Evje og Hornnes </c:v>
                </c:pt>
                <c:pt idx="16">
                  <c:v> Bygland </c:v>
                </c:pt>
                <c:pt idx="17">
                  <c:v> Valle </c:v>
                </c:pt>
                <c:pt idx="18">
                  <c:v> Bykle </c:v>
                </c:pt>
                <c:pt idx="19">
                  <c:v> Vennesla </c:v>
                </c:pt>
                <c:pt idx="20">
                  <c:v> Åseral </c:v>
                </c:pt>
                <c:pt idx="21">
                  <c:v> Lyngdal </c:v>
                </c:pt>
                <c:pt idx="22">
                  <c:v> Hægebostad </c:v>
                </c:pt>
                <c:pt idx="23">
                  <c:v> Kvinesdal </c:v>
                </c:pt>
                <c:pt idx="24">
                  <c:v> Sirdal </c:v>
                </c:pt>
              </c:strCache>
            </c:strRef>
          </c:cat>
          <c:val>
            <c:numRef>
              <c:f>komm!$O$218:$O$242</c:f>
              <c:numCache>
                <c:formatCode>0.0\ %</c:formatCode>
                <c:ptCount val="25"/>
                <c:pt idx="0">
                  <c:v>0.93931146397959842</c:v>
                </c:pt>
                <c:pt idx="1">
                  <c:v>0.94291334922165748</c:v>
                </c:pt>
                <c:pt idx="2">
                  <c:v>0.94111113111280054</c:v>
                </c:pt>
                <c:pt idx="3">
                  <c:v>0.9429929673457329</c:v>
                </c:pt>
                <c:pt idx="4">
                  <c:v>0.93972882819121195</c:v>
                </c:pt>
                <c:pt idx="5">
                  <c:v>0.93933986136314085</c:v>
                </c:pt>
                <c:pt idx="6">
                  <c:v>0.94200573825522183</c:v>
                </c:pt>
                <c:pt idx="7">
                  <c:v>0.93328726557759167</c:v>
                </c:pt>
                <c:pt idx="8">
                  <c:v>0.93428613082891754</c:v>
                </c:pt>
                <c:pt idx="9">
                  <c:v>0.94059554262683709</c:v>
                </c:pt>
                <c:pt idx="10">
                  <c:v>0.93919978228040646</c:v>
                </c:pt>
                <c:pt idx="11">
                  <c:v>0.94514106000786213</c:v>
                </c:pt>
                <c:pt idx="12">
                  <c:v>0.93479613624729196</c:v>
                </c:pt>
                <c:pt idx="13">
                  <c:v>0.93987074637641921</c:v>
                </c:pt>
                <c:pt idx="14">
                  <c:v>0.94189971825173868</c:v>
                </c:pt>
                <c:pt idx="15">
                  <c:v>0.93604392541236425</c:v>
                </c:pt>
                <c:pt idx="16">
                  <c:v>0.94576110452733186</c:v>
                </c:pt>
                <c:pt idx="17">
                  <c:v>1.2369993315091519</c:v>
                </c:pt>
                <c:pt idx="18">
                  <c:v>2.038573171822192</c:v>
                </c:pt>
                <c:pt idx="19">
                  <c:v>0.935827840154833</c:v>
                </c:pt>
                <c:pt idx="20">
                  <c:v>1.2943062833245647</c:v>
                </c:pt>
                <c:pt idx="21">
                  <c:v>0.93664369297714634</c:v>
                </c:pt>
                <c:pt idx="22">
                  <c:v>0.94014234207481839</c:v>
                </c:pt>
                <c:pt idx="23">
                  <c:v>0.97923274200038901</c:v>
                </c:pt>
                <c:pt idx="24">
                  <c:v>1.5039089831221146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2-4DA0-B87B-B471F1D3F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komm!$B$243:$B$285</c:f>
              <c:strCache>
                <c:ptCount val="43"/>
                <c:pt idx="0">
                  <c:v> Bergen </c:v>
                </c:pt>
                <c:pt idx="1">
                  <c:v> Kinn </c:v>
                </c:pt>
                <c:pt idx="2">
                  <c:v> Etne </c:v>
                </c:pt>
                <c:pt idx="3">
                  <c:v> Sveio </c:v>
                </c:pt>
                <c:pt idx="4">
                  <c:v> Bømlo </c:v>
                </c:pt>
                <c:pt idx="5">
                  <c:v> Stord </c:v>
                </c:pt>
                <c:pt idx="6">
                  <c:v> Fitjar </c:v>
                </c:pt>
                <c:pt idx="7">
                  <c:v> Tysnes </c:v>
                </c:pt>
                <c:pt idx="8">
                  <c:v> Kvinnherad </c:v>
                </c:pt>
                <c:pt idx="9">
                  <c:v> Ullensvang </c:v>
                </c:pt>
                <c:pt idx="10">
                  <c:v> Eidfjord </c:v>
                </c:pt>
                <c:pt idx="11">
                  <c:v> Ulvik </c:v>
                </c:pt>
                <c:pt idx="12">
                  <c:v> Voss </c:v>
                </c:pt>
                <c:pt idx="13">
                  <c:v> Kvam </c:v>
                </c:pt>
                <c:pt idx="14">
                  <c:v> Samnanger </c:v>
                </c:pt>
                <c:pt idx="15">
                  <c:v> Bjørnafjorden </c:v>
                </c:pt>
                <c:pt idx="16">
                  <c:v> Austevoll </c:v>
                </c:pt>
                <c:pt idx="17">
                  <c:v> Øygarden </c:v>
                </c:pt>
                <c:pt idx="18">
                  <c:v> Askøy </c:v>
                </c:pt>
                <c:pt idx="19">
                  <c:v> Vaksdal </c:v>
                </c:pt>
                <c:pt idx="20">
                  <c:v> Modalen </c:v>
                </c:pt>
                <c:pt idx="21">
                  <c:v> Osterøy </c:v>
                </c:pt>
                <c:pt idx="22">
                  <c:v> Alver </c:v>
                </c:pt>
                <c:pt idx="23">
                  <c:v> Austrheim </c:v>
                </c:pt>
                <c:pt idx="24">
                  <c:v> Fedje </c:v>
                </c:pt>
                <c:pt idx="25">
                  <c:v> Masfjorden </c:v>
                </c:pt>
                <c:pt idx="26">
                  <c:v> Gulen </c:v>
                </c:pt>
                <c:pt idx="27">
                  <c:v> Solund </c:v>
                </c:pt>
                <c:pt idx="28">
                  <c:v> Hyllestad </c:v>
                </c:pt>
                <c:pt idx="29">
                  <c:v> Høyanger </c:v>
                </c:pt>
                <c:pt idx="30">
                  <c:v> Vik </c:v>
                </c:pt>
                <c:pt idx="31">
                  <c:v> Sogndal </c:v>
                </c:pt>
                <c:pt idx="32">
                  <c:v> Aurland </c:v>
                </c:pt>
                <c:pt idx="33">
                  <c:v> Lærdal </c:v>
                </c:pt>
                <c:pt idx="34">
                  <c:v> Årdal </c:v>
                </c:pt>
                <c:pt idx="35">
                  <c:v> Luster </c:v>
                </c:pt>
                <c:pt idx="36">
                  <c:v> Askvoll </c:v>
                </c:pt>
                <c:pt idx="37">
                  <c:v> Fjaler </c:v>
                </c:pt>
                <c:pt idx="38">
                  <c:v> Sunnfjord </c:v>
                </c:pt>
                <c:pt idx="39">
                  <c:v> Bremanger </c:v>
                </c:pt>
                <c:pt idx="40">
                  <c:v> Stad </c:v>
                </c:pt>
                <c:pt idx="41">
                  <c:v> Gloppen </c:v>
                </c:pt>
                <c:pt idx="42">
                  <c:v> Stryn </c:v>
                </c:pt>
              </c:strCache>
            </c:strRef>
          </c:cat>
          <c:val>
            <c:numRef>
              <c:f>komm!$E$243:$E$285</c:f>
              <c:numCache>
                <c:formatCode>0%</c:formatCode>
                <c:ptCount val="43"/>
                <c:pt idx="0">
                  <c:v>1.0490825026886827</c:v>
                </c:pt>
                <c:pt idx="1">
                  <c:v>0.96255954250400511</c:v>
                </c:pt>
                <c:pt idx="2">
                  <c:v>0.95617839550746153</c:v>
                </c:pt>
                <c:pt idx="3">
                  <c:v>1.0202986288769806</c:v>
                </c:pt>
                <c:pt idx="4">
                  <c:v>0.90786669621332416</c:v>
                </c:pt>
                <c:pt idx="5">
                  <c:v>0.92913824425336367</c:v>
                </c:pt>
                <c:pt idx="6">
                  <c:v>0.84634008976655062</c:v>
                </c:pt>
                <c:pt idx="7">
                  <c:v>0.98810011765617789</c:v>
                </c:pt>
                <c:pt idx="8">
                  <c:v>0.96782264415486996</c:v>
                </c:pt>
                <c:pt idx="9">
                  <c:v>1.0893522731228302</c:v>
                </c:pt>
                <c:pt idx="10">
                  <c:v>2.5111417156921645</c:v>
                </c:pt>
                <c:pt idx="11">
                  <c:v>1.2350885099110696</c:v>
                </c:pt>
                <c:pt idx="12">
                  <c:v>0.84542427763007177</c:v>
                </c:pt>
                <c:pt idx="13">
                  <c:v>0.88484958074199938</c:v>
                </c:pt>
                <c:pt idx="14">
                  <c:v>0.86748679075773572</c:v>
                </c:pt>
                <c:pt idx="15">
                  <c:v>0.87441530370536691</c:v>
                </c:pt>
                <c:pt idx="16">
                  <c:v>1.5614219879831501</c:v>
                </c:pt>
                <c:pt idx="17">
                  <c:v>0.88810683836237558</c:v>
                </c:pt>
                <c:pt idx="18">
                  <c:v>0.80136321344641004</c:v>
                </c:pt>
                <c:pt idx="19">
                  <c:v>0.93871000473057509</c:v>
                </c:pt>
                <c:pt idx="20">
                  <c:v>3.2881818289341909</c:v>
                </c:pt>
                <c:pt idx="21">
                  <c:v>0.79096124431598847</c:v>
                </c:pt>
                <c:pt idx="22">
                  <c:v>0.82709946999325445</c:v>
                </c:pt>
                <c:pt idx="23">
                  <c:v>1.0678153863195343</c:v>
                </c:pt>
                <c:pt idx="24">
                  <c:v>0.92710417775311305</c:v>
                </c:pt>
                <c:pt idx="25">
                  <c:v>1.2391825574653643</c:v>
                </c:pt>
                <c:pt idx="26">
                  <c:v>1.0798836584504559</c:v>
                </c:pt>
                <c:pt idx="27">
                  <c:v>0.89870287477526578</c:v>
                </c:pt>
                <c:pt idx="28">
                  <c:v>0.95620266966964695</c:v>
                </c:pt>
                <c:pt idx="29">
                  <c:v>1.0323695317901374</c:v>
                </c:pt>
                <c:pt idx="30">
                  <c:v>1.1429151413738303</c:v>
                </c:pt>
                <c:pt idx="31">
                  <c:v>0.8018903449709579</c:v>
                </c:pt>
                <c:pt idx="32">
                  <c:v>1.8452928705383735</c:v>
                </c:pt>
                <c:pt idx="33">
                  <c:v>1.1513618458395047</c:v>
                </c:pt>
                <c:pt idx="34">
                  <c:v>1.1490503774721978</c:v>
                </c:pt>
                <c:pt idx="35">
                  <c:v>1.0812953838868002</c:v>
                </c:pt>
                <c:pt idx="36">
                  <c:v>0.94638110889924376</c:v>
                </c:pt>
                <c:pt idx="37">
                  <c:v>1.2386106746592018</c:v>
                </c:pt>
                <c:pt idx="38">
                  <c:v>0.94243138112127534</c:v>
                </c:pt>
                <c:pt idx="39">
                  <c:v>1.0522258183424829</c:v>
                </c:pt>
                <c:pt idx="40">
                  <c:v>0.77844706178954148</c:v>
                </c:pt>
                <c:pt idx="41">
                  <c:v>0.81349398858485922</c:v>
                </c:pt>
                <c:pt idx="42">
                  <c:v>0.78666293369592399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11-410C-85AF-5021730F1E1A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komm!$B$243:$B$285</c:f>
              <c:strCache>
                <c:ptCount val="43"/>
                <c:pt idx="0">
                  <c:v> Bergen </c:v>
                </c:pt>
                <c:pt idx="1">
                  <c:v> Kinn </c:v>
                </c:pt>
                <c:pt idx="2">
                  <c:v> Etne </c:v>
                </c:pt>
                <c:pt idx="3">
                  <c:v> Sveio </c:v>
                </c:pt>
                <c:pt idx="4">
                  <c:v> Bømlo </c:v>
                </c:pt>
                <c:pt idx="5">
                  <c:v> Stord </c:v>
                </c:pt>
                <c:pt idx="6">
                  <c:v> Fitjar </c:v>
                </c:pt>
                <c:pt idx="7">
                  <c:v> Tysnes </c:v>
                </c:pt>
                <c:pt idx="8">
                  <c:v> Kvinnherad </c:v>
                </c:pt>
                <c:pt idx="9">
                  <c:v> Ullensvang </c:v>
                </c:pt>
                <c:pt idx="10">
                  <c:v> Eidfjord </c:v>
                </c:pt>
                <c:pt idx="11">
                  <c:v> Ulvik </c:v>
                </c:pt>
                <c:pt idx="12">
                  <c:v> Voss </c:v>
                </c:pt>
                <c:pt idx="13">
                  <c:v> Kvam </c:v>
                </c:pt>
                <c:pt idx="14">
                  <c:v> Samnanger </c:v>
                </c:pt>
                <c:pt idx="15">
                  <c:v> Bjørnafjorden </c:v>
                </c:pt>
                <c:pt idx="16">
                  <c:v> Austevoll </c:v>
                </c:pt>
                <c:pt idx="17">
                  <c:v> Øygarden </c:v>
                </c:pt>
                <c:pt idx="18">
                  <c:v> Askøy </c:v>
                </c:pt>
                <c:pt idx="19">
                  <c:v> Vaksdal </c:v>
                </c:pt>
                <c:pt idx="20">
                  <c:v> Modalen </c:v>
                </c:pt>
                <c:pt idx="21">
                  <c:v> Osterøy </c:v>
                </c:pt>
                <c:pt idx="22">
                  <c:v> Alver </c:v>
                </c:pt>
                <c:pt idx="23">
                  <c:v> Austrheim </c:v>
                </c:pt>
                <c:pt idx="24">
                  <c:v> Fedje </c:v>
                </c:pt>
                <c:pt idx="25">
                  <c:v> Masfjorden </c:v>
                </c:pt>
                <c:pt idx="26">
                  <c:v> Gulen </c:v>
                </c:pt>
                <c:pt idx="27">
                  <c:v> Solund </c:v>
                </c:pt>
                <c:pt idx="28">
                  <c:v> Hyllestad </c:v>
                </c:pt>
                <c:pt idx="29">
                  <c:v> Høyanger </c:v>
                </c:pt>
                <c:pt idx="30">
                  <c:v> Vik </c:v>
                </c:pt>
                <c:pt idx="31">
                  <c:v> Sogndal </c:v>
                </c:pt>
                <c:pt idx="32">
                  <c:v> Aurland </c:v>
                </c:pt>
                <c:pt idx="33">
                  <c:v> Lærdal </c:v>
                </c:pt>
                <c:pt idx="34">
                  <c:v> Årdal </c:v>
                </c:pt>
                <c:pt idx="35">
                  <c:v> Luster </c:v>
                </c:pt>
                <c:pt idx="36">
                  <c:v> Askvoll </c:v>
                </c:pt>
                <c:pt idx="37">
                  <c:v> Fjaler </c:v>
                </c:pt>
                <c:pt idx="38">
                  <c:v> Sunnfjord </c:v>
                </c:pt>
                <c:pt idx="39">
                  <c:v> Bremanger </c:v>
                </c:pt>
                <c:pt idx="40">
                  <c:v> Stad </c:v>
                </c:pt>
                <c:pt idx="41">
                  <c:v> Gloppen </c:v>
                </c:pt>
                <c:pt idx="42">
                  <c:v> Stryn </c:v>
                </c:pt>
              </c:strCache>
            </c:strRef>
          </c:cat>
          <c:val>
            <c:numRef>
              <c:f>komm!$O$243:$O$285</c:f>
              <c:numCache>
                <c:formatCode>0.0\ %</c:formatCode>
                <c:ptCount val="43"/>
                <c:pt idx="0">
                  <c:v>1.0054734284123128</c:v>
                </c:pt>
                <c:pt idx="1">
                  <c:v>0.97086424433844143</c:v>
                </c:pt>
                <c:pt idx="2">
                  <c:v>0.968311785539824</c:v>
                </c:pt>
                <c:pt idx="3">
                  <c:v>0.99395987888763171</c:v>
                </c:pt>
                <c:pt idx="4">
                  <c:v>0.94898710582216927</c:v>
                </c:pt>
                <c:pt idx="5">
                  <c:v>0.95749572503818492</c:v>
                </c:pt>
                <c:pt idx="6">
                  <c:v>0.94315743182516731</c:v>
                </c:pt>
                <c:pt idx="7">
                  <c:v>0.98108047439931056</c:v>
                </c:pt>
                <c:pt idx="8">
                  <c:v>0.97296948499878755</c:v>
                </c:pt>
                <c:pt idx="9">
                  <c:v>1.0215813365859718</c:v>
                </c:pt>
                <c:pt idx="10">
                  <c:v>1.590297113613705</c:v>
                </c:pt>
                <c:pt idx="11">
                  <c:v>1.0798758313012675</c:v>
                </c:pt>
                <c:pt idx="12">
                  <c:v>0.94311164121834301</c:v>
                </c:pt>
                <c:pt idx="13">
                  <c:v>0.94508290637393955</c:v>
                </c:pt>
                <c:pt idx="14">
                  <c:v>0.94421476687472639</c:v>
                </c:pt>
                <c:pt idx="15">
                  <c:v>0.94456119252210768</c:v>
                </c:pt>
                <c:pt idx="16">
                  <c:v>1.2104092225300995</c:v>
                </c:pt>
                <c:pt idx="17">
                  <c:v>0.9452457692549584</c:v>
                </c:pt>
                <c:pt idx="18">
                  <c:v>0.94090858800915989</c:v>
                </c:pt>
                <c:pt idx="19">
                  <c:v>0.96132442922906935</c:v>
                </c:pt>
                <c:pt idx="20">
                  <c:v>1.9011131589105159</c:v>
                </c:pt>
                <c:pt idx="21">
                  <c:v>0.94038848955263898</c:v>
                </c:pt>
                <c:pt idx="22">
                  <c:v>0.94219540083650222</c:v>
                </c:pt>
                <c:pt idx="23">
                  <c:v>1.0129665818646534</c:v>
                </c:pt>
                <c:pt idx="24">
                  <c:v>0.95668209843808472</c:v>
                </c:pt>
                <c:pt idx="25">
                  <c:v>1.0815134503229853</c:v>
                </c:pt>
                <c:pt idx="26">
                  <c:v>1.0177938907170219</c:v>
                </c:pt>
                <c:pt idx="27">
                  <c:v>0.94577557107560295</c:v>
                </c:pt>
                <c:pt idx="28">
                  <c:v>0.96832149520469846</c:v>
                </c:pt>
                <c:pt idx="29">
                  <c:v>0.99878824005289435</c:v>
                </c:pt>
                <c:pt idx="30">
                  <c:v>1.0430064838863715</c:v>
                </c:pt>
                <c:pt idx="31">
                  <c:v>0.94093494458538751</c:v>
                </c:pt>
                <c:pt idx="32">
                  <c:v>1.3239575755521888</c:v>
                </c:pt>
                <c:pt idx="33">
                  <c:v>1.0463851656726415</c:v>
                </c:pt>
                <c:pt idx="34">
                  <c:v>1.0454605783257187</c:v>
                </c:pt>
                <c:pt idx="35">
                  <c:v>1.0183585808915598</c:v>
                </c:pt>
                <c:pt idx="36">
                  <c:v>0.96439287089653736</c:v>
                </c:pt>
                <c:pt idx="37">
                  <c:v>1.0812846972005201</c:v>
                </c:pt>
                <c:pt idx="38">
                  <c:v>0.96281297978534963</c:v>
                </c:pt>
                <c:pt idx="39">
                  <c:v>1.0067307546738324</c:v>
                </c:pt>
                <c:pt idx="40">
                  <c:v>0.93976278042631656</c:v>
                </c:pt>
                <c:pt idx="41">
                  <c:v>0.94151512676608273</c:v>
                </c:pt>
                <c:pt idx="42">
                  <c:v>0.94017357402163582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1-410C-85AF-5021730F1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komm!$B$286:$B$323</c:f>
              <c:strCache>
                <c:ptCount val="38"/>
                <c:pt idx="0">
                  <c:v> Trondheim </c:v>
                </c:pt>
                <c:pt idx="1">
                  <c:v> Steinkjer </c:v>
                </c:pt>
                <c:pt idx="2">
                  <c:v> Namsos </c:v>
                </c:pt>
                <c:pt idx="3">
                  <c:v> Frøya </c:v>
                </c:pt>
                <c:pt idx="4">
                  <c:v> Osen </c:v>
                </c:pt>
                <c:pt idx="5">
                  <c:v> Oppdal </c:v>
                </c:pt>
                <c:pt idx="6">
                  <c:v> Rennebu </c:v>
                </c:pt>
                <c:pt idx="7">
                  <c:v> Røros </c:v>
                </c:pt>
                <c:pt idx="8">
                  <c:v> Holtålen </c:v>
                </c:pt>
                <c:pt idx="9">
                  <c:v> Midtre Gauldal </c:v>
                </c:pt>
                <c:pt idx="10">
                  <c:v> Melhus </c:v>
                </c:pt>
                <c:pt idx="11">
                  <c:v> Skaun </c:v>
                </c:pt>
                <c:pt idx="12">
                  <c:v> Malvik </c:v>
                </c:pt>
                <c:pt idx="13">
                  <c:v> Selbu </c:v>
                </c:pt>
                <c:pt idx="14">
                  <c:v> Tydal </c:v>
                </c:pt>
                <c:pt idx="15">
                  <c:v> Meråker </c:v>
                </c:pt>
                <c:pt idx="16">
                  <c:v> Stjørdal </c:v>
                </c:pt>
                <c:pt idx="17">
                  <c:v> Frosta </c:v>
                </c:pt>
                <c:pt idx="18">
                  <c:v> Levanger </c:v>
                </c:pt>
                <c:pt idx="19">
                  <c:v> Verdal </c:v>
                </c:pt>
                <c:pt idx="20">
                  <c:v> Snåsa </c:v>
                </c:pt>
                <c:pt idx="21">
                  <c:v> Lierne </c:v>
                </c:pt>
                <c:pt idx="22">
                  <c:v> Røyrvik </c:v>
                </c:pt>
                <c:pt idx="23">
                  <c:v> Namsskogan </c:v>
                </c:pt>
                <c:pt idx="24">
                  <c:v> Grong </c:v>
                </c:pt>
                <c:pt idx="25">
                  <c:v> Høylandet </c:v>
                </c:pt>
                <c:pt idx="26">
                  <c:v> Overhalla </c:v>
                </c:pt>
                <c:pt idx="27">
                  <c:v> Flatanger </c:v>
                </c:pt>
                <c:pt idx="28">
                  <c:v> Leka </c:v>
                </c:pt>
                <c:pt idx="29">
                  <c:v> Inderøy </c:v>
                </c:pt>
                <c:pt idx="30">
                  <c:v> Indre Fosen </c:v>
                </c:pt>
                <c:pt idx="31">
                  <c:v> Heim </c:v>
                </c:pt>
                <c:pt idx="32">
                  <c:v> Hitra </c:v>
                </c:pt>
                <c:pt idx="33">
                  <c:v> Ørland </c:v>
                </c:pt>
                <c:pt idx="34">
                  <c:v> Åfjord </c:v>
                </c:pt>
                <c:pt idx="35">
                  <c:v> Orkland </c:v>
                </c:pt>
                <c:pt idx="36">
                  <c:v> Nærøysund </c:v>
                </c:pt>
                <c:pt idx="37">
                  <c:v> Rindal </c:v>
                </c:pt>
              </c:strCache>
            </c:strRef>
          </c:cat>
          <c:val>
            <c:numRef>
              <c:f>komm!$E$286:$E$323</c:f>
              <c:numCache>
                <c:formatCode>0%</c:formatCode>
                <c:ptCount val="38"/>
                <c:pt idx="0">
                  <c:v>0.96636386359369097</c:v>
                </c:pt>
                <c:pt idx="1">
                  <c:v>0.72300266149278314</c:v>
                </c:pt>
                <c:pt idx="2">
                  <c:v>0.76660900426277134</c:v>
                </c:pt>
                <c:pt idx="3">
                  <c:v>1.6333023651842424</c:v>
                </c:pt>
                <c:pt idx="4">
                  <c:v>0.72170705731497553</c:v>
                </c:pt>
                <c:pt idx="5">
                  <c:v>0.80404862268320054</c:v>
                </c:pt>
                <c:pt idx="6">
                  <c:v>0.78187192063930289</c:v>
                </c:pt>
                <c:pt idx="7">
                  <c:v>0.794685833454714</c:v>
                </c:pt>
                <c:pt idx="8">
                  <c:v>0.68712813604790457</c:v>
                </c:pt>
                <c:pt idx="9">
                  <c:v>0.68045959452480109</c:v>
                </c:pt>
                <c:pt idx="10">
                  <c:v>0.76346866713404116</c:v>
                </c:pt>
                <c:pt idx="11">
                  <c:v>0.77236749597253018</c:v>
                </c:pt>
                <c:pt idx="12">
                  <c:v>0.89011969949079606</c:v>
                </c:pt>
                <c:pt idx="13">
                  <c:v>0.77672139036718468</c:v>
                </c:pt>
                <c:pt idx="14">
                  <c:v>1.7473401761379246</c:v>
                </c:pt>
                <c:pt idx="15">
                  <c:v>0.75844821355264114</c:v>
                </c:pt>
                <c:pt idx="16">
                  <c:v>0.7746018667389144</c:v>
                </c:pt>
                <c:pt idx="17">
                  <c:v>0.66490831883734081</c:v>
                </c:pt>
                <c:pt idx="18">
                  <c:v>0.74887404433687399</c:v>
                </c:pt>
                <c:pt idx="19">
                  <c:v>0.70897788850162291</c:v>
                </c:pt>
                <c:pt idx="20">
                  <c:v>0.68855138819323858</c:v>
                </c:pt>
                <c:pt idx="21">
                  <c:v>0.77516850628400547</c:v>
                </c:pt>
                <c:pt idx="22">
                  <c:v>1.0276668972592933</c:v>
                </c:pt>
                <c:pt idx="23">
                  <c:v>1.2991927415977254</c:v>
                </c:pt>
                <c:pt idx="24">
                  <c:v>0.84304002986534665</c:v>
                </c:pt>
                <c:pt idx="25">
                  <c:v>0.61579364226983613</c:v>
                </c:pt>
                <c:pt idx="26">
                  <c:v>0.74262540900429397</c:v>
                </c:pt>
                <c:pt idx="27">
                  <c:v>0.97739318761142291</c:v>
                </c:pt>
                <c:pt idx="28">
                  <c:v>0.81990882962503042</c:v>
                </c:pt>
                <c:pt idx="29">
                  <c:v>0.78533363391005084</c:v>
                </c:pt>
                <c:pt idx="30">
                  <c:v>0.6817329555618985</c:v>
                </c:pt>
                <c:pt idx="31">
                  <c:v>0.80391476684687213</c:v>
                </c:pt>
                <c:pt idx="32">
                  <c:v>0.81738828941208519</c:v>
                </c:pt>
                <c:pt idx="33">
                  <c:v>0.76231519522315661</c:v>
                </c:pt>
                <c:pt idx="34">
                  <c:v>0.81053959353915295</c:v>
                </c:pt>
                <c:pt idx="35">
                  <c:v>0.74830750590507344</c:v>
                </c:pt>
                <c:pt idx="36">
                  <c:v>0.92712718452489518</c:v>
                </c:pt>
                <c:pt idx="37">
                  <c:v>0.74167016979502387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8-4FCF-9C78-6E0CCD03130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komm!$B$286:$B$323</c:f>
              <c:strCache>
                <c:ptCount val="38"/>
                <c:pt idx="0">
                  <c:v> Trondheim </c:v>
                </c:pt>
                <c:pt idx="1">
                  <c:v> Steinkjer </c:v>
                </c:pt>
                <c:pt idx="2">
                  <c:v> Namsos </c:v>
                </c:pt>
                <c:pt idx="3">
                  <c:v> Frøya </c:v>
                </c:pt>
                <c:pt idx="4">
                  <c:v> Osen </c:v>
                </c:pt>
                <c:pt idx="5">
                  <c:v> Oppdal </c:v>
                </c:pt>
                <c:pt idx="6">
                  <c:v> Rennebu </c:v>
                </c:pt>
                <c:pt idx="7">
                  <c:v> Røros </c:v>
                </c:pt>
                <c:pt idx="8">
                  <c:v> Holtålen </c:v>
                </c:pt>
                <c:pt idx="9">
                  <c:v> Midtre Gauldal </c:v>
                </c:pt>
                <c:pt idx="10">
                  <c:v> Melhus </c:v>
                </c:pt>
                <c:pt idx="11">
                  <c:v> Skaun </c:v>
                </c:pt>
                <c:pt idx="12">
                  <c:v> Malvik </c:v>
                </c:pt>
                <c:pt idx="13">
                  <c:v> Selbu </c:v>
                </c:pt>
                <c:pt idx="14">
                  <c:v> Tydal </c:v>
                </c:pt>
                <c:pt idx="15">
                  <c:v> Meråker </c:v>
                </c:pt>
                <c:pt idx="16">
                  <c:v> Stjørdal </c:v>
                </c:pt>
                <c:pt idx="17">
                  <c:v> Frosta </c:v>
                </c:pt>
                <c:pt idx="18">
                  <c:v> Levanger </c:v>
                </c:pt>
                <c:pt idx="19">
                  <c:v> Verdal </c:v>
                </c:pt>
                <c:pt idx="20">
                  <c:v> Snåsa </c:v>
                </c:pt>
                <c:pt idx="21">
                  <c:v> Lierne </c:v>
                </c:pt>
                <c:pt idx="22">
                  <c:v> Røyrvik </c:v>
                </c:pt>
                <c:pt idx="23">
                  <c:v> Namsskogan </c:v>
                </c:pt>
                <c:pt idx="24">
                  <c:v> Grong </c:v>
                </c:pt>
                <c:pt idx="25">
                  <c:v> Høylandet </c:v>
                </c:pt>
                <c:pt idx="26">
                  <c:v> Overhalla </c:v>
                </c:pt>
                <c:pt idx="27">
                  <c:v> Flatanger </c:v>
                </c:pt>
                <c:pt idx="28">
                  <c:v> Leka </c:v>
                </c:pt>
                <c:pt idx="29">
                  <c:v> Inderøy </c:v>
                </c:pt>
                <c:pt idx="30">
                  <c:v> Indre Fosen </c:v>
                </c:pt>
                <c:pt idx="31">
                  <c:v> Heim </c:v>
                </c:pt>
                <c:pt idx="32">
                  <c:v> Hitra </c:v>
                </c:pt>
                <c:pt idx="33">
                  <c:v> Ørland </c:v>
                </c:pt>
                <c:pt idx="34">
                  <c:v> Åfjord </c:v>
                </c:pt>
                <c:pt idx="35">
                  <c:v> Orkland </c:v>
                </c:pt>
                <c:pt idx="36">
                  <c:v> Nærøysund </c:v>
                </c:pt>
                <c:pt idx="37">
                  <c:v> Rindal </c:v>
                </c:pt>
              </c:strCache>
            </c:strRef>
          </c:cat>
          <c:val>
            <c:numRef>
              <c:f>komm!$O$286:$O$323</c:f>
              <c:numCache>
                <c:formatCode>0.0\ %</c:formatCode>
                <c:ptCount val="38"/>
                <c:pt idx="0">
                  <c:v>0.97238597277431593</c:v>
                </c:pt>
                <c:pt idx="1">
                  <c:v>0.93699056041147866</c:v>
                </c:pt>
                <c:pt idx="2">
                  <c:v>0.93917087754997808</c:v>
                </c:pt>
                <c:pt idx="3">
                  <c:v>1.2391613734105364</c:v>
                </c:pt>
                <c:pt idx="4">
                  <c:v>0.93692578020258821</c:v>
                </c:pt>
                <c:pt idx="5">
                  <c:v>0.94104285847099955</c:v>
                </c:pt>
                <c:pt idx="6">
                  <c:v>0.93993402336880472</c:v>
                </c:pt>
                <c:pt idx="7">
                  <c:v>0.94057471900957534</c:v>
                </c:pt>
                <c:pt idx="8">
                  <c:v>0.93519683413923482</c:v>
                </c:pt>
                <c:pt idx="9">
                  <c:v>0.93486340706307958</c:v>
                </c:pt>
                <c:pt idx="10">
                  <c:v>0.93901386069354176</c:v>
                </c:pt>
                <c:pt idx="11">
                  <c:v>0.93945880213546595</c:v>
                </c:pt>
                <c:pt idx="12">
                  <c:v>0.94534641231137939</c:v>
                </c:pt>
                <c:pt idx="13">
                  <c:v>0.93967649685519861</c:v>
                </c:pt>
                <c:pt idx="14">
                  <c:v>1.2847764977920095</c:v>
                </c:pt>
                <c:pt idx="15">
                  <c:v>0.9387628380144718</c:v>
                </c:pt>
                <c:pt idx="16">
                  <c:v>0.93957052067378521</c:v>
                </c:pt>
                <c:pt idx="17">
                  <c:v>0.93408584327870647</c:v>
                </c:pt>
                <c:pt idx="18">
                  <c:v>0.93828412955368323</c:v>
                </c:pt>
                <c:pt idx="19">
                  <c:v>0.93628932176192059</c:v>
                </c:pt>
                <c:pt idx="20">
                  <c:v>0.93526799674650163</c:v>
                </c:pt>
                <c:pt idx="21">
                  <c:v>0.93959885265103993</c:v>
                </c:pt>
                <c:pt idx="22">
                  <c:v>0.99690718624055674</c:v>
                </c:pt>
                <c:pt idx="23">
                  <c:v>1.1055175239759296</c:v>
                </c:pt>
                <c:pt idx="24">
                  <c:v>0.9429924288301067</c:v>
                </c:pt>
                <c:pt idx="25">
                  <c:v>0.9316301094503312</c:v>
                </c:pt>
                <c:pt idx="26">
                  <c:v>0.93797169778705447</c:v>
                </c:pt>
                <c:pt idx="27">
                  <c:v>0.97679770238140873</c:v>
                </c:pt>
                <c:pt idx="28">
                  <c:v>0.94183586881809123</c:v>
                </c:pt>
                <c:pt idx="29">
                  <c:v>0.94010710903234218</c:v>
                </c:pt>
                <c:pt idx="30">
                  <c:v>0.93492707511493467</c:v>
                </c:pt>
                <c:pt idx="31">
                  <c:v>0.94103616567918325</c:v>
                </c:pt>
                <c:pt idx="32">
                  <c:v>0.94170984180744377</c:v>
                </c:pt>
                <c:pt idx="33">
                  <c:v>0.93895618709799722</c:v>
                </c:pt>
                <c:pt idx="34">
                  <c:v>0.94136740701379706</c:v>
                </c:pt>
                <c:pt idx="35">
                  <c:v>0.93825580263209307</c:v>
                </c:pt>
                <c:pt idx="36">
                  <c:v>0.95669130114679779</c:v>
                </c:pt>
                <c:pt idx="37">
                  <c:v>0.93792393582659073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8-4FCF-9C78-6E0CCD031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15" workbookViewId="0" zoomToFit="1"/>
  </sheetViews>
  <sheetProtection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115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304800</xdr:colOff>
      <xdr:row>35</xdr:row>
      <xdr:rowOff>161925</xdr:rowOff>
    </xdr:from>
    <xdr:to>
      <xdr:col>30</xdr:col>
      <xdr:colOff>304800</xdr:colOff>
      <xdr:row>52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D46243A-13BC-4676-9621-BE1BD248E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514349</xdr:colOff>
      <xdr:row>11</xdr:row>
      <xdr:rowOff>28575</xdr:rowOff>
    </xdr:from>
    <xdr:to>
      <xdr:col>30</xdr:col>
      <xdr:colOff>457200</xdr:colOff>
      <xdr:row>29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346A83A-78BB-41FE-ABCA-98DBBC077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419100</xdr:colOff>
      <xdr:row>56</xdr:row>
      <xdr:rowOff>104776</xdr:rowOff>
    </xdr:from>
    <xdr:to>
      <xdr:col>32</xdr:col>
      <xdr:colOff>335139</xdr:colOff>
      <xdr:row>75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343A4F4-2687-4CE7-A976-BE0CD6EA3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447676</xdr:colOff>
      <xdr:row>118</xdr:row>
      <xdr:rowOff>61736</xdr:rowOff>
    </xdr:from>
    <xdr:to>
      <xdr:col>34</xdr:col>
      <xdr:colOff>742950</xdr:colOff>
      <xdr:row>137</xdr:row>
      <xdr:rowOff>61736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F21D4BA-6127-4374-932E-4A58E06CA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0</xdr:colOff>
      <xdr:row>195</xdr:row>
      <xdr:rowOff>0</xdr:rowOff>
    </xdr:from>
    <xdr:to>
      <xdr:col>31</xdr:col>
      <xdr:colOff>457200</xdr:colOff>
      <xdr:row>214</xdr:row>
      <xdr:rowOff>104774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4D3DBBF-8AC9-4467-9920-AFD364B45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692150</xdr:colOff>
      <xdr:row>150</xdr:row>
      <xdr:rowOff>136524</xdr:rowOff>
    </xdr:from>
    <xdr:to>
      <xdr:col>32</xdr:col>
      <xdr:colOff>406400</xdr:colOff>
      <xdr:row>169</xdr:row>
      <xdr:rowOff>174623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512B655-A267-4BDA-8CF8-7C3279A39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0</xdr:colOff>
      <xdr:row>220</xdr:row>
      <xdr:rowOff>0</xdr:rowOff>
    </xdr:from>
    <xdr:to>
      <xdr:col>31</xdr:col>
      <xdr:colOff>457200</xdr:colOff>
      <xdr:row>239</xdr:row>
      <xdr:rowOff>104774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2AC0C4DB-910D-40C0-81F8-B599C7B04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-1</xdr:colOff>
      <xdr:row>245</xdr:row>
      <xdr:rowOff>0</xdr:rowOff>
    </xdr:from>
    <xdr:to>
      <xdr:col>33</xdr:col>
      <xdr:colOff>8818</xdr:colOff>
      <xdr:row>264</xdr:row>
      <xdr:rowOff>104774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ACC3BF57-434D-4E35-BC31-261760FF9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0</xdr:colOff>
      <xdr:row>287</xdr:row>
      <xdr:rowOff>0</xdr:rowOff>
    </xdr:from>
    <xdr:to>
      <xdr:col>35</xdr:col>
      <xdr:colOff>120650</xdr:colOff>
      <xdr:row>306</xdr:row>
      <xdr:rowOff>104774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4F9901E-7016-46DB-99F8-3DE3A6437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</xdr:col>
      <xdr:colOff>0</xdr:colOff>
      <xdr:row>325</xdr:row>
      <xdr:rowOff>0</xdr:rowOff>
    </xdr:from>
    <xdr:to>
      <xdr:col>32</xdr:col>
      <xdr:colOff>467430</xdr:colOff>
      <xdr:row>343</xdr:row>
      <xdr:rowOff>123825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7FF30B7-AE37-408F-90CC-504B9F22A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8"/>
  <sheetViews>
    <sheetView tabSelected="1" zoomScale="85" zoomScaleNormal="85" workbookViewId="0">
      <pane xSplit="2" ySplit="6" topLeftCell="C7" activePane="bottomRight" state="frozen"/>
      <selection pane="topRight" activeCell="D1" sqref="D1"/>
      <selection pane="bottomLeft" activeCell="A7" sqref="A7"/>
      <selection pane="bottomRight" activeCell="C12" sqref="C12"/>
    </sheetView>
  </sheetViews>
  <sheetFormatPr baseColWidth="10" defaultRowHeight="15"/>
  <cols>
    <col min="1" max="1" width="11.5703125" style="123" customWidth="1"/>
    <col min="2" max="2" width="18.42578125" style="123" customWidth="1"/>
    <col min="3" max="3" width="17.28515625" style="123" bestFit="1" customWidth="1"/>
    <col min="4" max="4" width="14.42578125" style="123" bestFit="1" customWidth="1"/>
    <col min="5" max="6" width="11.42578125" style="123"/>
    <col min="7" max="7" width="14.42578125" style="123" bestFit="1" customWidth="1"/>
    <col min="8" max="8" width="9.85546875" style="123" bestFit="1" customWidth="1"/>
    <col min="9" max="9" width="14" style="123" bestFit="1" customWidth="1"/>
    <col min="10" max="10" width="11.42578125" style="123"/>
    <col min="11" max="11" width="13.7109375" style="123" bestFit="1" customWidth="1"/>
    <col min="12" max="12" width="17.85546875" style="123" bestFit="1" customWidth="1"/>
    <col min="13" max="13" width="17.28515625" style="123" bestFit="1" customWidth="1"/>
    <col min="14" max="14" width="13.85546875" style="123" bestFit="1" customWidth="1"/>
    <col min="15" max="15" width="11.42578125" style="123"/>
    <col min="16" max="16" width="12.5703125" style="123" customWidth="1"/>
    <col min="17" max="17" width="14.85546875" style="123" customWidth="1"/>
    <col min="18" max="18" width="13.28515625" style="123" bestFit="1" customWidth="1"/>
    <col min="19" max="19" width="13" style="123" customWidth="1"/>
    <col min="20" max="20" width="16.5703125" style="123" customWidth="1"/>
    <col min="21" max="21" width="13.140625" style="123" customWidth="1"/>
  </cols>
  <sheetData>
    <row r="1" spans="1:27" ht="30">
      <c r="A1" s="92" t="s">
        <v>0</v>
      </c>
      <c r="B1" s="92" t="s">
        <v>1</v>
      </c>
      <c r="C1" s="249" t="s">
        <v>429</v>
      </c>
      <c r="D1" s="249"/>
      <c r="E1" s="249"/>
      <c r="F1" s="250" t="s">
        <v>380</v>
      </c>
      <c r="G1" s="250"/>
      <c r="H1" s="250" t="s">
        <v>2</v>
      </c>
      <c r="I1" s="250"/>
      <c r="J1" s="250"/>
      <c r="K1" s="250"/>
      <c r="L1" s="93" t="s">
        <v>438</v>
      </c>
      <c r="M1" s="251" t="s">
        <v>3</v>
      </c>
      <c r="N1" s="251"/>
      <c r="O1" s="251"/>
      <c r="P1" s="94" t="s">
        <v>4</v>
      </c>
      <c r="Q1" s="242" t="s">
        <v>436</v>
      </c>
      <c r="R1" s="242"/>
      <c r="S1" s="95" t="s">
        <v>5</v>
      </c>
      <c r="T1" s="96" t="s">
        <v>427</v>
      </c>
      <c r="U1" s="97" t="s">
        <v>427</v>
      </c>
    </row>
    <row r="2" spans="1:27">
      <c r="A2" s="98" t="s">
        <v>8</v>
      </c>
      <c r="B2" s="99"/>
      <c r="C2" s="243" t="s">
        <v>443</v>
      </c>
      <c r="D2" s="244"/>
      <c r="E2" s="244"/>
      <c r="F2" s="245" t="s">
        <v>9</v>
      </c>
      <c r="G2" s="245"/>
      <c r="H2" s="100" t="s">
        <v>10</v>
      </c>
      <c r="I2" s="100"/>
      <c r="J2" s="100"/>
      <c r="K2" s="100"/>
      <c r="L2" s="101" t="str">
        <f>C2</f>
        <v>jan-mai</v>
      </c>
      <c r="M2" s="246" t="str">
        <f>C2</f>
        <v>jan-mai</v>
      </c>
      <c r="N2" s="247"/>
      <c r="O2" s="247"/>
      <c r="P2" s="102" t="str">
        <f>RIGHT(M2,3)</f>
        <v>mai</v>
      </c>
      <c r="Q2" s="252" t="s">
        <v>382</v>
      </c>
      <c r="R2" s="252"/>
      <c r="S2" s="103" t="s">
        <v>11</v>
      </c>
      <c r="T2" s="113" t="str">
        <f>C2</f>
        <v>jan-mai</v>
      </c>
      <c r="U2" s="104" t="str">
        <f>T2</f>
        <v>jan-mai</v>
      </c>
    </row>
    <row r="3" spans="1:27">
      <c r="A3" s="105" t="s">
        <v>12</v>
      </c>
      <c r="B3" s="106"/>
      <c r="C3" s="107"/>
      <c r="D3" s="107"/>
      <c r="E3" s="108" t="s">
        <v>13</v>
      </c>
      <c r="F3" s="248" t="s">
        <v>14</v>
      </c>
      <c r="G3" s="248"/>
      <c r="H3" s="100" t="s">
        <v>15</v>
      </c>
      <c r="I3" s="100"/>
      <c r="J3" s="100" t="s">
        <v>16</v>
      </c>
      <c r="K3" s="100"/>
      <c r="L3" s="101" t="s">
        <v>17</v>
      </c>
      <c r="M3" s="109" t="s">
        <v>18</v>
      </c>
      <c r="N3" s="100"/>
      <c r="O3" s="109" t="s">
        <v>19</v>
      </c>
      <c r="P3" s="110" t="s">
        <v>435</v>
      </c>
      <c r="Q3" s="111" t="s">
        <v>6</v>
      </c>
      <c r="R3" s="112" t="s">
        <v>7</v>
      </c>
      <c r="S3" s="227">
        <v>44562</v>
      </c>
      <c r="U3" s="104"/>
    </row>
    <row r="4" spans="1:27">
      <c r="A4" s="106"/>
      <c r="B4" s="114">
        <f>I366</f>
        <v>-255.22786386369899</v>
      </c>
      <c r="C4" s="115" t="s">
        <v>20</v>
      </c>
      <c r="D4" s="107" t="s">
        <v>21</v>
      </c>
      <c r="E4" s="107" t="s">
        <v>22</v>
      </c>
      <c r="F4" s="109" t="s">
        <v>23</v>
      </c>
      <c r="G4" s="109" t="s">
        <v>20</v>
      </c>
      <c r="H4" s="109" t="s">
        <v>21</v>
      </c>
      <c r="I4" s="109" t="s">
        <v>20</v>
      </c>
      <c r="J4" s="109" t="s">
        <v>21</v>
      </c>
      <c r="K4" s="109" t="s">
        <v>20</v>
      </c>
      <c r="L4" s="102" t="s">
        <v>20</v>
      </c>
      <c r="M4" s="109" t="s">
        <v>20</v>
      </c>
      <c r="N4" s="109" t="s">
        <v>21</v>
      </c>
      <c r="O4" s="109" t="s">
        <v>24</v>
      </c>
      <c r="P4" s="102" t="s">
        <v>20</v>
      </c>
      <c r="Q4" s="112" t="s">
        <v>25</v>
      </c>
      <c r="R4" s="112" t="s">
        <v>21</v>
      </c>
      <c r="S4" s="116"/>
      <c r="T4" s="117" t="s">
        <v>20</v>
      </c>
      <c r="U4" s="115" t="s">
        <v>21</v>
      </c>
      <c r="W4" s="36"/>
    </row>
    <row r="5" spans="1:27">
      <c r="A5" s="118"/>
      <c r="B5" s="118"/>
      <c r="C5" s="119">
        <v>1</v>
      </c>
      <c r="D5" s="119">
        <v>2</v>
      </c>
      <c r="E5" s="119">
        <v>3</v>
      </c>
      <c r="F5" s="119">
        <v>4</v>
      </c>
      <c r="G5" s="119">
        <v>5</v>
      </c>
      <c r="H5" s="119">
        <v>6</v>
      </c>
      <c r="I5" s="119">
        <v>7</v>
      </c>
      <c r="J5" s="119">
        <v>8</v>
      </c>
      <c r="K5" s="119">
        <v>9</v>
      </c>
      <c r="L5" s="119">
        <v>10</v>
      </c>
      <c r="M5" s="119">
        <v>11</v>
      </c>
      <c r="N5" s="119">
        <v>12</v>
      </c>
      <c r="O5" s="119">
        <v>13</v>
      </c>
      <c r="P5" s="119">
        <v>14</v>
      </c>
      <c r="Q5" s="120">
        <v>15</v>
      </c>
      <c r="R5" s="120">
        <v>16</v>
      </c>
      <c r="S5" s="121">
        <v>17</v>
      </c>
      <c r="T5" s="119">
        <v>18</v>
      </c>
      <c r="U5" s="119">
        <v>19</v>
      </c>
    </row>
    <row r="6" spans="1:27" ht="18.75" customHeight="1">
      <c r="A6" s="122"/>
      <c r="Q6" s="124"/>
      <c r="R6" s="182"/>
      <c r="S6" s="124"/>
      <c r="T6" s="124"/>
      <c r="U6" s="124"/>
    </row>
    <row r="7" spans="1:27" ht="21.95" customHeight="1">
      <c r="A7" s="125">
        <v>301</v>
      </c>
      <c r="B7" s="125" t="s">
        <v>26</v>
      </c>
      <c r="C7" s="1">
        <v>17644222</v>
      </c>
      <c r="D7" s="125">
        <f>C7/S7*1000</f>
        <v>25212.262459150617</v>
      </c>
      <c r="E7" s="126">
        <f>D7/D$364</f>
        <v>1.3987299697170379</v>
      </c>
      <c r="F7" s="127">
        <f>($D$364-D7)*0.6</f>
        <v>-4312.2910916974888</v>
      </c>
      <c r="G7" s="127">
        <f t="shared" ref="G7" si="0">F7*S7/1000</f>
        <v>-3017857.7378293788</v>
      </c>
      <c r="H7" s="127">
        <f>IF(D7&lt;D$364*0.9,(D$364*0.9-D7)*0.35,0)</f>
        <v>0</v>
      </c>
      <c r="I7" s="128">
        <f t="shared" ref="I7" si="1">H7*S7/1000</f>
        <v>0</v>
      </c>
      <c r="J7" s="127">
        <f>H7+I$366</f>
        <v>-255.22786386369899</v>
      </c>
      <c r="K7" s="128">
        <f t="shared" ref="K7" si="2">J7*S7/1000</f>
        <v>-178615.35028414085</v>
      </c>
      <c r="L7" s="129">
        <f>+G7+K7</f>
        <v>-3196473.0881135198</v>
      </c>
      <c r="M7" s="129">
        <f>C7+L7</f>
        <v>14447748.91188648</v>
      </c>
      <c r="N7" s="129">
        <f>M7/S7*1000</f>
        <v>20644.743503589427</v>
      </c>
      <c r="O7" s="130">
        <f>N7/N$364</f>
        <v>1.1453324152236546</v>
      </c>
      <c r="P7" s="131">
        <v>-1548228.1922043317</v>
      </c>
      <c r="Q7" s="130">
        <f>(C7-T7)/T7</f>
        <v>0.17713748104288105</v>
      </c>
      <c r="R7" s="130">
        <f>(D7-U7)/U7</f>
        <v>0.17239917245504749</v>
      </c>
      <c r="S7" s="132">
        <v>699827</v>
      </c>
      <c r="T7" s="1">
        <v>14989092</v>
      </c>
      <c r="U7" s="1">
        <v>21504.844980703288</v>
      </c>
      <c r="Y7" s="13"/>
      <c r="Z7" s="13"/>
      <c r="AA7" s="12"/>
    </row>
    <row r="8" spans="1:27" ht="24.95" customHeight="1">
      <c r="A8" s="125">
        <v>1101</v>
      </c>
      <c r="B8" s="125" t="s">
        <v>27</v>
      </c>
      <c r="C8" s="1">
        <v>262989</v>
      </c>
      <c r="D8" s="125">
        <f t="shared" ref="D8:D71" si="3">C8/S8*1000</f>
        <v>17697.779273216689</v>
      </c>
      <c r="E8" s="126">
        <f t="shared" ref="E8:E71" si="4">D8/D$364</f>
        <v>0.98184025757278892</v>
      </c>
      <c r="F8" s="127">
        <f t="shared" ref="F8:F30" si="5">($D$364-D8)*0.6</f>
        <v>196.39881986286781</v>
      </c>
      <c r="G8" s="127">
        <f t="shared" ref="G8:G30" si="6">F8*S8/1000</f>
        <v>2918.4864631622158</v>
      </c>
      <c r="H8" s="127">
        <f t="shared" ref="H8:H30" si="7">IF(D8&lt;D$364*0.9,(D$364*0.9-D8)*0.35,0)</f>
        <v>0</v>
      </c>
      <c r="I8" s="128">
        <f t="shared" ref="I8:I30" si="8">H8*S8/1000</f>
        <v>0</v>
      </c>
      <c r="J8" s="127">
        <f t="shared" ref="J8:J30" si="9">H8+I$366</f>
        <v>-255.22786386369899</v>
      </c>
      <c r="K8" s="128">
        <f t="shared" ref="K8:K30" si="10">J8*S8/1000</f>
        <v>-3792.6860570145668</v>
      </c>
      <c r="L8" s="129">
        <f t="shared" ref="L8:L71" si="11">+G8+K8</f>
        <v>-874.19959385235097</v>
      </c>
      <c r="M8" s="129">
        <f t="shared" ref="M8:M30" si="12">C8+L8</f>
        <v>262114.80040614764</v>
      </c>
      <c r="N8" s="129">
        <f t="shared" ref="N8:N30" si="13">M8/S8*1000</f>
        <v>17638.950229215858</v>
      </c>
      <c r="O8" s="130">
        <f t="shared" ref="O8:O71" si="14">N8/N$364</f>
        <v>0.97857653036595504</v>
      </c>
      <c r="P8" s="131">
        <v>2298.5560697767019</v>
      </c>
      <c r="Q8" s="130">
        <f t="shared" ref="Q8:Q71" si="15">(C8-T8)/T8</f>
        <v>0.10613911858475567</v>
      </c>
      <c r="R8" s="130">
        <f t="shared" ref="R8:R71" si="16">(D8-U8)/U8</f>
        <v>0.10070519155536901</v>
      </c>
      <c r="S8" s="132">
        <v>14860</v>
      </c>
      <c r="T8" s="1">
        <v>237754</v>
      </c>
      <c r="U8" s="1">
        <v>16078.582538716439</v>
      </c>
      <c r="Y8" s="12"/>
      <c r="Z8" s="12"/>
      <c r="AA8" s="12"/>
    </row>
    <row r="9" spans="1:27">
      <c r="A9" s="125">
        <v>1103</v>
      </c>
      <c r="B9" s="125" t="s">
        <v>28</v>
      </c>
      <c r="C9" s="1">
        <v>3235869</v>
      </c>
      <c r="D9" s="125">
        <f t="shared" si="3"/>
        <v>22362.759936143306</v>
      </c>
      <c r="E9" s="126">
        <f t="shared" si="4"/>
        <v>1.2406448084122037</v>
      </c>
      <c r="F9" s="127">
        <f t="shared" si="5"/>
        <v>-2602.5895778931022</v>
      </c>
      <c r="G9" s="127">
        <f t="shared" si="6"/>
        <v>-376592.10933155398</v>
      </c>
      <c r="H9" s="127">
        <f t="shared" si="7"/>
        <v>0</v>
      </c>
      <c r="I9" s="128">
        <f t="shared" si="8"/>
        <v>0</v>
      </c>
      <c r="J9" s="127">
        <f t="shared" si="9"/>
        <v>-255.22786386369899</v>
      </c>
      <c r="K9" s="128">
        <f t="shared" si="10"/>
        <v>-36931.216673213377</v>
      </c>
      <c r="L9" s="129">
        <f t="shared" si="11"/>
        <v>-413523.32600476732</v>
      </c>
      <c r="M9" s="129">
        <f t="shared" si="12"/>
        <v>2822345.6739952327</v>
      </c>
      <c r="N9" s="129">
        <f t="shared" si="13"/>
        <v>19504.942494386505</v>
      </c>
      <c r="O9" s="130">
        <f t="shared" si="14"/>
        <v>1.082098350701721</v>
      </c>
      <c r="P9" s="131">
        <v>-185260.85698919106</v>
      </c>
      <c r="Q9" s="133">
        <f t="shared" si="15"/>
        <v>0.14882664760872136</v>
      </c>
      <c r="R9" s="133">
        <f t="shared" si="16"/>
        <v>0.14444408581161142</v>
      </c>
      <c r="S9" s="132">
        <v>144699</v>
      </c>
      <c r="T9" s="1">
        <v>2816673</v>
      </c>
      <c r="U9" s="1">
        <v>19540.281795666924</v>
      </c>
      <c r="V9" s="13"/>
      <c r="W9" s="67"/>
      <c r="X9" s="1"/>
      <c r="Y9" s="13"/>
      <c r="Z9" s="13"/>
      <c r="AA9" s="12"/>
    </row>
    <row r="10" spans="1:27">
      <c r="A10" s="125">
        <v>1106</v>
      </c>
      <c r="B10" s="125" t="s">
        <v>29</v>
      </c>
      <c r="C10" s="1">
        <v>646177</v>
      </c>
      <c r="D10" s="125">
        <f>C10/S10*1000</f>
        <v>17257.157354983443</v>
      </c>
      <c r="E10" s="126">
        <f t="shared" si="4"/>
        <v>0.95739536361114586</v>
      </c>
      <c r="F10" s="127">
        <f t="shared" si="5"/>
        <v>460.77197080281547</v>
      </c>
      <c r="G10" s="127">
        <f t="shared" si="6"/>
        <v>17253.145674740623</v>
      </c>
      <c r="H10" s="127">
        <f t="shared" si="7"/>
        <v>0</v>
      </c>
      <c r="I10" s="128">
        <f t="shared" si="8"/>
        <v>0</v>
      </c>
      <c r="J10" s="127">
        <f t="shared" si="9"/>
        <v>-255.22786386369899</v>
      </c>
      <c r="K10" s="128">
        <f t="shared" si="10"/>
        <v>-9556.7521345123441</v>
      </c>
      <c r="L10" s="129">
        <f t="shared" si="11"/>
        <v>7696.3935402282787</v>
      </c>
      <c r="M10" s="129">
        <f t="shared" si="12"/>
        <v>653873.39354022825</v>
      </c>
      <c r="N10" s="129">
        <f t="shared" si="13"/>
        <v>17462.701461922556</v>
      </c>
      <c r="O10" s="130">
        <f t="shared" si="14"/>
        <v>0.96879857278129766</v>
      </c>
      <c r="P10" s="131">
        <v>10469.811297221975</v>
      </c>
      <c r="Q10" s="133">
        <f t="shared" si="15"/>
        <v>9.6983442803569825E-2</v>
      </c>
      <c r="R10" s="133">
        <f t="shared" si="16"/>
        <v>9.3438549186989697E-2</v>
      </c>
      <c r="S10" s="132">
        <v>37444</v>
      </c>
      <c r="T10" s="1">
        <v>589049</v>
      </c>
      <c r="U10" s="1">
        <v>15782.466575570023</v>
      </c>
      <c r="V10" s="13"/>
      <c r="W10" s="9"/>
      <c r="X10" s="1"/>
      <c r="Y10" s="13"/>
      <c r="Z10" s="12"/>
      <c r="AA10" s="12"/>
    </row>
    <row r="11" spans="1:27">
      <c r="A11" s="125">
        <v>1108</v>
      </c>
      <c r="B11" s="125" t="s">
        <v>30</v>
      </c>
      <c r="C11" s="1">
        <v>1477690</v>
      </c>
      <c r="D11" s="125">
        <f t="shared" si="3"/>
        <v>18174.651005473221</v>
      </c>
      <c r="E11" s="126">
        <f t="shared" si="4"/>
        <v>1.0082962245729263</v>
      </c>
      <c r="F11" s="127">
        <f t="shared" si="5"/>
        <v>-89.724219491051187</v>
      </c>
      <c r="G11" s="127">
        <f t="shared" si="6"/>
        <v>-7295.0276657199174</v>
      </c>
      <c r="H11" s="127">
        <f t="shared" si="7"/>
        <v>0</v>
      </c>
      <c r="I11" s="128">
        <f t="shared" si="8"/>
        <v>0</v>
      </c>
      <c r="J11" s="127">
        <f t="shared" si="9"/>
        <v>-255.22786386369899</v>
      </c>
      <c r="K11" s="128">
        <f t="shared" si="10"/>
        <v>-20751.301471438048</v>
      </c>
      <c r="L11" s="129">
        <f t="shared" si="11"/>
        <v>-28046.329137157965</v>
      </c>
      <c r="M11" s="129">
        <f t="shared" si="12"/>
        <v>1449643.6708628421</v>
      </c>
      <c r="N11" s="129">
        <f t="shared" si="13"/>
        <v>17829.698922118467</v>
      </c>
      <c r="O11" s="130">
        <f t="shared" si="14"/>
        <v>0.98915891716600979</v>
      </c>
      <c r="P11" s="131">
        <v>-6555.6633073221128</v>
      </c>
      <c r="Q11" s="133">
        <f t="shared" si="15"/>
        <v>0.13537980198141519</v>
      </c>
      <c r="R11" s="133">
        <f t="shared" si="16"/>
        <v>0.12344019518362792</v>
      </c>
      <c r="S11" s="132">
        <v>81305</v>
      </c>
      <c r="T11" s="1">
        <v>1301494</v>
      </c>
      <c r="U11" s="1">
        <v>16177.675574891236</v>
      </c>
      <c r="V11" s="13"/>
      <c r="W11" s="9"/>
      <c r="X11" s="1"/>
      <c r="Y11" s="13"/>
      <c r="Z11" s="13"/>
      <c r="AA11" s="12"/>
    </row>
    <row r="12" spans="1:27">
      <c r="A12" s="125">
        <v>1111</v>
      </c>
      <c r="B12" s="125" t="s">
        <v>31</v>
      </c>
      <c r="C12" s="1">
        <v>46128</v>
      </c>
      <c r="D12" s="125">
        <f t="shared" si="3"/>
        <v>14059.128314538251</v>
      </c>
      <c r="E12" s="126">
        <f t="shared" si="4"/>
        <v>0.77997459186788642</v>
      </c>
      <c r="F12" s="127">
        <f t="shared" si="5"/>
        <v>2379.5893950699306</v>
      </c>
      <c r="G12" s="127">
        <f t="shared" si="6"/>
        <v>7807.4328052244418</v>
      </c>
      <c r="H12" s="127">
        <f t="shared" si="7"/>
        <v>757.21494140287496</v>
      </c>
      <c r="I12" s="128">
        <f t="shared" si="8"/>
        <v>2484.4222227428327</v>
      </c>
      <c r="J12" s="127">
        <f t="shared" si="9"/>
        <v>501.98707753917597</v>
      </c>
      <c r="K12" s="128">
        <f t="shared" si="10"/>
        <v>1647.0196014060364</v>
      </c>
      <c r="L12" s="129">
        <f t="shared" si="11"/>
        <v>9454.4524066304784</v>
      </c>
      <c r="M12" s="129">
        <f t="shared" si="12"/>
        <v>55582.45240663048</v>
      </c>
      <c r="N12" s="129">
        <f t="shared" si="13"/>
        <v>16940.704787147359</v>
      </c>
      <c r="O12" s="130">
        <f t="shared" si="14"/>
        <v>0.9398391569302339</v>
      </c>
      <c r="P12" s="131">
        <v>4448.7615027613037</v>
      </c>
      <c r="Q12" s="133">
        <f t="shared" si="15"/>
        <v>6.1316522099256837E-2</v>
      </c>
      <c r="R12" s="133">
        <f t="shared" si="16"/>
        <v>5.3553158328948323E-2</v>
      </c>
      <c r="S12" s="132">
        <v>3281</v>
      </c>
      <c r="T12" s="1">
        <v>43463</v>
      </c>
      <c r="U12" s="1">
        <v>13344.488793368131</v>
      </c>
      <c r="V12" s="12"/>
      <c r="W12" s="10"/>
      <c r="X12" s="1"/>
      <c r="Y12" s="13"/>
      <c r="Z12" s="13"/>
      <c r="AA12" s="12"/>
    </row>
    <row r="13" spans="1:27">
      <c r="A13" s="125">
        <v>1112</v>
      </c>
      <c r="B13" s="125" t="s">
        <v>32</v>
      </c>
      <c r="C13" s="1">
        <v>45361</v>
      </c>
      <c r="D13" s="125">
        <f t="shared" si="3"/>
        <v>14273.442416614223</v>
      </c>
      <c r="E13" s="126">
        <f t="shared" si="4"/>
        <v>0.79186434424502228</v>
      </c>
      <c r="F13" s="127">
        <f t="shared" si="5"/>
        <v>2251.0009338243472</v>
      </c>
      <c r="G13" s="127">
        <f t="shared" si="6"/>
        <v>7153.6809676937746</v>
      </c>
      <c r="H13" s="127">
        <f t="shared" si="7"/>
        <v>682.2050056762846</v>
      </c>
      <c r="I13" s="128">
        <f t="shared" si="8"/>
        <v>2168.0475080392325</v>
      </c>
      <c r="J13" s="127">
        <f t="shared" si="9"/>
        <v>426.97714181258561</v>
      </c>
      <c r="K13" s="128">
        <f t="shared" si="10"/>
        <v>1356.9333566803971</v>
      </c>
      <c r="L13" s="129">
        <f t="shared" si="11"/>
        <v>8510.6143243741717</v>
      </c>
      <c r="M13" s="129">
        <f t="shared" si="12"/>
        <v>53871.614324374168</v>
      </c>
      <c r="N13" s="129">
        <f t="shared" si="13"/>
        <v>16951.420492251153</v>
      </c>
      <c r="O13" s="130">
        <f t="shared" si="14"/>
        <v>0.94043364454909051</v>
      </c>
      <c r="P13" s="131">
        <v>2968.8261370848586</v>
      </c>
      <c r="Q13" s="133">
        <f t="shared" si="15"/>
        <v>0.10450704911246926</v>
      </c>
      <c r="R13" s="133">
        <f t="shared" si="16"/>
        <v>0.1031168577353611</v>
      </c>
      <c r="S13" s="132">
        <v>3178</v>
      </c>
      <c r="T13" s="1">
        <v>41069</v>
      </c>
      <c r="U13" s="1">
        <v>12939.193446754884</v>
      </c>
      <c r="V13" s="12"/>
      <c r="W13" s="10"/>
      <c r="X13" s="1"/>
      <c r="Y13" s="13"/>
      <c r="Z13" s="13"/>
      <c r="AA13" s="12"/>
    </row>
    <row r="14" spans="1:27">
      <c r="A14" s="125">
        <v>1114</v>
      </c>
      <c r="B14" s="125" t="s">
        <v>33</v>
      </c>
      <c r="C14" s="1">
        <v>45955</v>
      </c>
      <c r="D14" s="125">
        <f t="shared" si="3"/>
        <v>16477.23198278953</v>
      </c>
      <c r="E14" s="126">
        <f t="shared" si="4"/>
        <v>0.91412653781664022</v>
      </c>
      <c r="F14" s="127">
        <f t="shared" si="5"/>
        <v>928.7271941191633</v>
      </c>
      <c r="G14" s="127">
        <f t="shared" si="6"/>
        <v>2590.2201443983467</v>
      </c>
      <c r="H14" s="127">
        <f t="shared" si="7"/>
        <v>0</v>
      </c>
      <c r="I14" s="128">
        <f t="shared" si="8"/>
        <v>0</v>
      </c>
      <c r="J14" s="127">
        <f t="shared" si="9"/>
        <v>-255.22786386369899</v>
      </c>
      <c r="K14" s="128">
        <f t="shared" si="10"/>
        <v>-711.83051231585648</v>
      </c>
      <c r="L14" s="129">
        <f t="shared" si="11"/>
        <v>1878.3896320824902</v>
      </c>
      <c r="M14" s="129">
        <f t="shared" si="12"/>
        <v>47833.389632082493</v>
      </c>
      <c r="N14" s="129">
        <f t="shared" si="13"/>
        <v>17150.731313044995</v>
      </c>
      <c r="O14" s="130">
        <f t="shared" si="14"/>
        <v>0.9514910424634957</v>
      </c>
      <c r="P14" s="131">
        <v>430.97316814315536</v>
      </c>
      <c r="Q14" s="133">
        <f t="shared" si="15"/>
        <v>0.23448664911620909</v>
      </c>
      <c r="R14" s="133">
        <f t="shared" si="16"/>
        <v>0.23537190307756894</v>
      </c>
      <c r="S14" s="132">
        <v>2789</v>
      </c>
      <c r="T14" s="1">
        <v>37226</v>
      </c>
      <c r="U14" s="1">
        <v>13337.871730562521</v>
      </c>
      <c r="V14" s="12"/>
      <c r="W14" s="10"/>
      <c r="X14" s="1"/>
      <c r="Y14" s="13"/>
      <c r="Z14" s="13"/>
      <c r="AA14" s="12"/>
    </row>
    <row r="15" spans="1:27">
      <c r="A15" s="125">
        <v>1119</v>
      </c>
      <c r="B15" s="125" t="s">
        <v>34</v>
      </c>
      <c r="C15" s="1">
        <v>273422</v>
      </c>
      <c r="D15" s="125">
        <f t="shared" si="3"/>
        <v>14169.87976782753</v>
      </c>
      <c r="E15" s="126">
        <f t="shared" si="4"/>
        <v>0.78611887888522258</v>
      </c>
      <c r="F15" s="127">
        <f t="shared" si="5"/>
        <v>2313.1385230963633</v>
      </c>
      <c r="G15" s="127">
        <f t="shared" si="6"/>
        <v>44634.320941667429</v>
      </c>
      <c r="H15" s="127">
        <f t="shared" si="7"/>
        <v>718.45193275162751</v>
      </c>
      <c r="I15" s="128">
        <f t="shared" si="8"/>
        <v>13863.248494375404</v>
      </c>
      <c r="J15" s="127">
        <f t="shared" si="9"/>
        <v>463.22406888792852</v>
      </c>
      <c r="K15" s="128">
        <f t="shared" si="10"/>
        <v>8938.3716332614677</v>
      </c>
      <c r="L15" s="129">
        <f t="shared" si="11"/>
        <v>53572.692574928893</v>
      </c>
      <c r="M15" s="129">
        <f t="shared" si="12"/>
        <v>326994.69257492886</v>
      </c>
      <c r="N15" s="129">
        <f t="shared" si="13"/>
        <v>16946.242359811818</v>
      </c>
      <c r="O15" s="130">
        <f t="shared" si="14"/>
        <v>0.94014637128110046</v>
      </c>
      <c r="P15" s="131">
        <v>21424.593845559913</v>
      </c>
      <c r="Q15" s="133">
        <f t="shared" si="15"/>
        <v>0.10584343099348034</v>
      </c>
      <c r="R15" s="133">
        <f t="shared" si="16"/>
        <v>9.5756965204982572E-2</v>
      </c>
      <c r="S15" s="132">
        <v>19296</v>
      </c>
      <c r="T15" s="1">
        <v>247252</v>
      </c>
      <c r="U15" s="1">
        <v>12931.589958158997</v>
      </c>
      <c r="V15" s="12"/>
      <c r="W15" s="10"/>
      <c r="X15" s="1"/>
      <c r="Y15" s="13"/>
      <c r="Z15" s="13"/>
      <c r="AA15" s="12"/>
    </row>
    <row r="16" spans="1:27">
      <c r="A16" s="125">
        <v>1120</v>
      </c>
      <c r="B16" s="125" t="s">
        <v>35</v>
      </c>
      <c r="C16" s="1">
        <v>330490</v>
      </c>
      <c r="D16" s="125">
        <f t="shared" si="3"/>
        <v>16390.914050488518</v>
      </c>
      <c r="E16" s="126">
        <f t="shared" si="4"/>
        <v>0.90933777762389478</v>
      </c>
      <c r="F16" s="127">
        <f t="shared" si="5"/>
        <v>980.51795349977033</v>
      </c>
      <c r="G16" s="127">
        <f t="shared" si="6"/>
        <v>19770.18349641587</v>
      </c>
      <c r="H16" s="127">
        <f t="shared" si="7"/>
        <v>0</v>
      </c>
      <c r="I16" s="128">
        <f t="shared" si="8"/>
        <v>0</v>
      </c>
      <c r="J16" s="127">
        <f t="shared" si="9"/>
        <v>-255.22786386369899</v>
      </c>
      <c r="K16" s="128">
        <f t="shared" si="10"/>
        <v>-5146.1594190837632</v>
      </c>
      <c r="L16" s="129">
        <f t="shared" si="11"/>
        <v>14624.024077332106</v>
      </c>
      <c r="M16" s="129">
        <f t="shared" si="12"/>
        <v>345114.02407733211</v>
      </c>
      <c r="N16" s="129">
        <f t="shared" si="13"/>
        <v>17116.204140124592</v>
      </c>
      <c r="O16" s="130">
        <f t="shared" si="14"/>
        <v>0.94957553838639752</v>
      </c>
      <c r="P16" s="131">
        <v>4915.2119000610801</v>
      </c>
      <c r="Q16" s="133">
        <f t="shared" si="15"/>
        <v>0.13885490790675237</v>
      </c>
      <c r="R16" s="133">
        <f t="shared" si="16"/>
        <v>0.12106294758385272</v>
      </c>
      <c r="S16" s="132">
        <v>20163</v>
      </c>
      <c r="T16" s="1">
        <v>290195</v>
      </c>
      <c r="U16" s="1">
        <v>14620.868601370414</v>
      </c>
      <c r="V16" s="12"/>
      <c r="W16" s="10"/>
      <c r="X16" s="1"/>
      <c r="Y16" s="13"/>
      <c r="Z16" s="13"/>
      <c r="AA16" s="12"/>
    </row>
    <row r="17" spans="1:27">
      <c r="A17" s="125">
        <v>1121</v>
      </c>
      <c r="B17" s="125" t="s">
        <v>36</v>
      </c>
      <c r="C17" s="1">
        <v>354260</v>
      </c>
      <c r="D17" s="125">
        <f t="shared" si="3"/>
        <v>18305.172324704181</v>
      </c>
      <c r="E17" s="126">
        <f t="shared" si="4"/>
        <v>1.0155373074067713</v>
      </c>
      <c r="F17" s="127">
        <f t="shared" si="5"/>
        <v>-168.03701102962731</v>
      </c>
      <c r="G17" s="127">
        <f t="shared" si="6"/>
        <v>-3252.0202744563771</v>
      </c>
      <c r="H17" s="127">
        <f t="shared" si="7"/>
        <v>0</v>
      </c>
      <c r="I17" s="128">
        <f t="shared" si="8"/>
        <v>0</v>
      </c>
      <c r="J17" s="127">
        <f t="shared" si="9"/>
        <v>-255.22786386369899</v>
      </c>
      <c r="K17" s="128">
        <f t="shared" si="10"/>
        <v>-4939.4248493541663</v>
      </c>
      <c r="L17" s="129">
        <f t="shared" si="11"/>
        <v>-8191.445123810543</v>
      </c>
      <c r="M17" s="129">
        <f t="shared" si="12"/>
        <v>346068.55487618945</v>
      </c>
      <c r="N17" s="129">
        <f t="shared" si="13"/>
        <v>17881.907449810853</v>
      </c>
      <c r="O17" s="130">
        <f t="shared" si="14"/>
        <v>0.99205535029954794</v>
      </c>
      <c r="P17" s="131">
        <v>-8865.7564994354925</v>
      </c>
      <c r="Q17" s="133">
        <f t="shared" si="15"/>
        <v>0.18225384451089277</v>
      </c>
      <c r="R17" s="133">
        <f t="shared" si="16"/>
        <v>0.16716488158038137</v>
      </c>
      <c r="S17" s="132">
        <v>19353</v>
      </c>
      <c r="T17" s="1">
        <v>299648</v>
      </c>
      <c r="U17" s="1">
        <v>15683.450225060189</v>
      </c>
      <c r="V17" s="12"/>
      <c r="W17" s="10"/>
      <c r="X17" s="1"/>
      <c r="Y17" s="13"/>
      <c r="Z17" s="13"/>
      <c r="AA17" s="12"/>
    </row>
    <row r="18" spans="1:27">
      <c r="A18" s="125">
        <v>1122</v>
      </c>
      <c r="B18" s="125" t="s">
        <v>37</v>
      </c>
      <c r="C18" s="1">
        <v>183175</v>
      </c>
      <c r="D18" s="125">
        <f t="shared" si="3"/>
        <v>15099.744456351496</v>
      </c>
      <c r="E18" s="126">
        <f t="shared" si="4"/>
        <v>0.83770606229358879</v>
      </c>
      <c r="F18" s="127">
        <f t="shared" si="5"/>
        <v>1755.2197099819834</v>
      </c>
      <c r="G18" s="127">
        <f t="shared" si="6"/>
        <v>21292.570301791442</v>
      </c>
      <c r="H18" s="127">
        <f t="shared" si="7"/>
        <v>392.99929176823912</v>
      </c>
      <c r="I18" s="128">
        <f t="shared" si="8"/>
        <v>4767.4744084405093</v>
      </c>
      <c r="J18" s="127">
        <f t="shared" si="9"/>
        <v>137.77142790454013</v>
      </c>
      <c r="K18" s="128">
        <f t="shared" si="10"/>
        <v>1671.3051919099762</v>
      </c>
      <c r="L18" s="129">
        <f t="shared" si="11"/>
        <v>22963.875493701416</v>
      </c>
      <c r="M18" s="129">
        <f t="shared" si="12"/>
        <v>206138.87549370143</v>
      </c>
      <c r="N18" s="129">
        <f t="shared" si="13"/>
        <v>16992.73559423802</v>
      </c>
      <c r="O18" s="130">
        <f t="shared" si="14"/>
        <v>0.94272573045151897</v>
      </c>
      <c r="P18" s="131">
        <v>11166.278844863586</v>
      </c>
      <c r="Q18" s="133">
        <f t="shared" si="15"/>
        <v>9.3099168128707319E-2</v>
      </c>
      <c r="R18" s="133">
        <f t="shared" si="16"/>
        <v>8.706193754057584E-2</v>
      </c>
      <c r="S18" s="132">
        <v>12131</v>
      </c>
      <c r="T18" s="1">
        <v>167574</v>
      </c>
      <c r="U18" s="1">
        <v>13890.417771883289</v>
      </c>
      <c r="V18" s="12"/>
      <c r="W18" s="10"/>
      <c r="X18" s="1"/>
      <c r="Y18" s="13"/>
      <c r="Z18" s="13"/>
      <c r="AA18" s="12"/>
    </row>
    <row r="19" spans="1:27">
      <c r="A19" s="125">
        <v>1124</v>
      </c>
      <c r="B19" s="125" t="s">
        <v>38</v>
      </c>
      <c r="C19" s="1">
        <v>617065</v>
      </c>
      <c r="D19" s="125">
        <f t="shared" si="3"/>
        <v>22383.379280325018</v>
      </c>
      <c r="E19" s="126">
        <f t="shared" si="4"/>
        <v>1.2417887317197449</v>
      </c>
      <c r="F19" s="127">
        <f t="shared" si="5"/>
        <v>-2614.9611844021297</v>
      </c>
      <c r="G19" s="127">
        <f t="shared" si="6"/>
        <v>-72089.249931597922</v>
      </c>
      <c r="H19" s="127">
        <f t="shared" si="7"/>
        <v>0</v>
      </c>
      <c r="I19" s="128">
        <f t="shared" si="8"/>
        <v>0</v>
      </c>
      <c r="J19" s="127">
        <f t="shared" si="9"/>
        <v>-255.22786386369899</v>
      </c>
      <c r="K19" s="128">
        <f t="shared" si="10"/>
        <v>-7036.1217509944536</v>
      </c>
      <c r="L19" s="129">
        <f t="shared" si="11"/>
        <v>-79125.371682592377</v>
      </c>
      <c r="M19" s="129">
        <f t="shared" si="12"/>
        <v>537939.62831740757</v>
      </c>
      <c r="N19" s="129">
        <f t="shared" si="13"/>
        <v>19513.190232059183</v>
      </c>
      <c r="O19" s="130">
        <f t="shared" si="14"/>
        <v>1.0825559200247372</v>
      </c>
      <c r="P19" s="131">
        <v>-29630.681929232633</v>
      </c>
      <c r="Q19" s="133">
        <f t="shared" si="15"/>
        <v>0.13312546252173738</v>
      </c>
      <c r="R19" s="133">
        <f t="shared" si="16"/>
        <v>0.12856303774156083</v>
      </c>
      <c r="S19" s="132">
        <v>27568</v>
      </c>
      <c r="T19" s="1">
        <v>544569</v>
      </c>
      <c r="U19" s="1">
        <v>19833.521506355391</v>
      </c>
      <c r="V19" s="12"/>
      <c r="W19" s="10"/>
      <c r="X19" s="1"/>
      <c r="Y19" s="13"/>
      <c r="Z19" s="13"/>
      <c r="AA19" s="12"/>
    </row>
    <row r="20" spans="1:27">
      <c r="A20" s="125">
        <v>1127</v>
      </c>
      <c r="B20" s="125" t="s">
        <v>39</v>
      </c>
      <c r="C20" s="1">
        <v>220528</v>
      </c>
      <c r="D20" s="125">
        <f t="shared" si="3"/>
        <v>19253.361271171641</v>
      </c>
      <c r="E20" s="126">
        <f t="shared" si="4"/>
        <v>1.0681410869575867</v>
      </c>
      <c r="F20" s="127">
        <f t="shared" si="5"/>
        <v>-736.95037891010361</v>
      </c>
      <c r="G20" s="127">
        <f t="shared" si="6"/>
        <v>-8441.0296400363259</v>
      </c>
      <c r="H20" s="127">
        <f t="shared" si="7"/>
        <v>0</v>
      </c>
      <c r="I20" s="128">
        <f t="shared" si="8"/>
        <v>0</v>
      </c>
      <c r="J20" s="127">
        <f t="shared" si="9"/>
        <v>-255.22786386369899</v>
      </c>
      <c r="K20" s="128">
        <f t="shared" si="10"/>
        <v>-2923.3799526948083</v>
      </c>
      <c r="L20" s="129">
        <f t="shared" si="11"/>
        <v>-11364.409592731134</v>
      </c>
      <c r="M20" s="129">
        <f t="shared" si="12"/>
        <v>209163.59040726887</v>
      </c>
      <c r="N20" s="129">
        <f t="shared" si="13"/>
        <v>18261.183028397842</v>
      </c>
      <c r="O20" s="130">
        <f t="shared" si="14"/>
        <v>1.0130968621198744</v>
      </c>
      <c r="P20" s="131">
        <v>-5906.258706378012</v>
      </c>
      <c r="Q20" s="133">
        <f t="shared" si="15"/>
        <v>0.12061465913248506</v>
      </c>
      <c r="R20" s="133">
        <f t="shared" si="16"/>
        <v>0.1070154415997962</v>
      </c>
      <c r="S20" s="132">
        <v>11454</v>
      </c>
      <c r="T20" s="1">
        <v>196792</v>
      </c>
      <c r="U20" s="1">
        <v>17392.134334953604</v>
      </c>
      <c r="V20" s="12"/>
      <c r="W20" s="10"/>
      <c r="X20" s="1"/>
      <c r="Y20" s="13"/>
      <c r="Z20" s="13"/>
      <c r="AA20" s="12"/>
    </row>
    <row r="21" spans="1:27">
      <c r="A21" s="125">
        <v>1130</v>
      </c>
      <c r="B21" s="125" t="s">
        <v>40</v>
      </c>
      <c r="C21" s="1">
        <v>206967</v>
      </c>
      <c r="D21" s="125">
        <f t="shared" si="3"/>
        <v>15598.959903527284</v>
      </c>
      <c r="E21" s="126">
        <f t="shared" si="4"/>
        <v>0.86540161751961475</v>
      </c>
      <c r="F21" s="127">
        <f t="shared" si="5"/>
        <v>1455.6904416765108</v>
      </c>
      <c r="G21" s="127">
        <f t="shared" si="6"/>
        <v>19314.100780163943</v>
      </c>
      <c r="H21" s="127">
        <f t="shared" si="7"/>
        <v>218.27388525671347</v>
      </c>
      <c r="I21" s="128">
        <f t="shared" si="8"/>
        <v>2896.0579095860744</v>
      </c>
      <c r="J21" s="127">
        <f t="shared" si="9"/>
        <v>-36.953978606985515</v>
      </c>
      <c r="K21" s="128">
        <f t="shared" si="10"/>
        <v>-490.30538815748383</v>
      </c>
      <c r="L21" s="129">
        <f t="shared" si="11"/>
        <v>18823.795392006457</v>
      </c>
      <c r="M21" s="129">
        <f t="shared" si="12"/>
        <v>225790.79539200646</v>
      </c>
      <c r="N21" s="129">
        <f t="shared" si="13"/>
        <v>17017.696366596811</v>
      </c>
      <c r="O21" s="130">
        <f t="shared" si="14"/>
        <v>0.94411050821282039</v>
      </c>
      <c r="P21" s="131">
        <v>10035.879920340434</v>
      </c>
      <c r="Q21" s="133">
        <f t="shared" si="15"/>
        <v>0.11044521466665236</v>
      </c>
      <c r="R21" s="134">
        <f t="shared" si="16"/>
        <v>9.387390380563361E-2</v>
      </c>
      <c r="S21" s="132">
        <v>13268</v>
      </c>
      <c r="T21" s="1">
        <v>186382</v>
      </c>
      <c r="U21" s="1">
        <v>14260.290742157613</v>
      </c>
      <c r="V21" s="13"/>
      <c r="W21" s="1"/>
      <c r="X21" s="1"/>
      <c r="Y21" s="13"/>
      <c r="Z21" s="13"/>
      <c r="AA21" s="12"/>
    </row>
    <row r="22" spans="1:27">
      <c r="A22" s="125">
        <v>1133</v>
      </c>
      <c r="B22" s="125" t="s">
        <v>41</v>
      </c>
      <c r="C22" s="1">
        <v>60223</v>
      </c>
      <c r="D22" s="125">
        <f t="shared" si="3"/>
        <v>23765.982636148383</v>
      </c>
      <c r="E22" s="126">
        <f t="shared" si="4"/>
        <v>1.3184930240518915</v>
      </c>
      <c r="F22" s="127">
        <f t="shared" si="5"/>
        <v>-3444.5231978961483</v>
      </c>
      <c r="G22" s="127">
        <f t="shared" si="6"/>
        <v>-8728.4217834688407</v>
      </c>
      <c r="H22" s="127">
        <f t="shared" si="7"/>
        <v>0</v>
      </c>
      <c r="I22" s="128">
        <f t="shared" si="8"/>
        <v>0</v>
      </c>
      <c r="J22" s="127">
        <f t="shared" si="9"/>
        <v>-255.22786386369899</v>
      </c>
      <c r="K22" s="128">
        <f t="shared" si="10"/>
        <v>-646.74740703061332</v>
      </c>
      <c r="L22" s="129">
        <f t="shared" si="11"/>
        <v>-9375.1691904994532</v>
      </c>
      <c r="M22" s="129">
        <f t="shared" si="12"/>
        <v>50847.830809500549</v>
      </c>
      <c r="N22" s="129">
        <f t="shared" si="13"/>
        <v>20066.231574388534</v>
      </c>
      <c r="O22" s="130">
        <f t="shared" si="14"/>
        <v>1.113237636957596</v>
      </c>
      <c r="P22" s="131">
        <v>1194.8201534868185</v>
      </c>
      <c r="Q22" s="133">
        <f t="shared" si="15"/>
        <v>4.8122106582199169E-2</v>
      </c>
      <c r="R22" s="134">
        <f t="shared" si="16"/>
        <v>6.7148790442807346E-2</v>
      </c>
      <c r="S22" s="132">
        <v>2534</v>
      </c>
      <c r="T22" s="1">
        <v>57458</v>
      </c>
      <c r="U22" s="1">
        <v>22270.542635658916</v>
      </c>
      <c r="V22" s="13"/>
      <c r="W22" s="1"/>
      <c r="X22" s="1"/>
      <c r="Y22" s="13"/>
      <c r="Z22" s="13"/>
      <c r="AA22" s="12"/>
    </row>
    <row r="23" spans="1:27">
      <c r="A23" s="125">
        <v>1134</v>
      </c>
      <c r="B23" s="125" t="s">
        <v>42</v>
      </c>
      <c r="C23" s="1">
        <v>102924</v>
      </c>
      <c r="D23" s="125">
        <f t="shared" si="3"/>
        <v>27199.788583509511</v>
      </c>
      <c r="E23" s="126">
        <f t="shared" si="4"/>
        <v>1.5089942651264865</v>
      </c>
      <c r="F23" s="127">
        <f t="shared" si="5"/>
        <v>-5504.8067663128249</v>
      </c>
      <c r="G23" s="127">
        <f t="shared" si="6"/>
        <v>-20830.188803727731</v>
      </c>
      <c r="H23" s="127">
        <f t="shared" si="7"/>
        <v>0</v>
      </c>
      <c r="I23" s="128">
        <f t="shared" si="8"/>
        <v>0</v>
      </c>
      <c r="J23" s="127">
        <f t="shared" si="9"/>
        <v>-255.22786386369899</v>
      </c>
      <c r="K23" s="128">
        <f t="shared" si="10"/>
        <v>-965.78223686023694</v>
      </c>
      <c r="L23" s="129">
        <f t="shared" si="11"/>
        <v>-21795.971040587967</v>
      </c>
      <c r="M23" s="129">
        <f t="shared" si="12"/>
        <v>81128.02895941204</v>
      </c>
      <c r="N23" s="129">
        <f t="shared" si="13"/>
        <v>21439.753953332991</v>
      </c>
      <c r="O23" s="130">
        <f t="shared" si="14"/>
        <v>1.1894381333874344</v>
      </c>
      <c r="P23" s="131">
        <v>3955.2133625864808</v>
      </c>
      <c r="Q23" s="133">
        <f t="shared" si="15"/>
        <v>3.198508031363427E-2</v>
      </c>
      <c r="R23" s="133">
        <f t="shared" si="16"/>
        <v>3.8803163560949296E-2</v>
      </c>
      <c r="S23" s="132">
        <v>3784</v>
      </c>
      <c r="T23" s="1">
        <v>99734</v>
      </c>
      <c r="U23" s="1">
        <v>26183.775269099504</v>
      </c>
      <c r="V23" s="12"/>
      <c r="W23" s="10"/>
      <c r="Y23" s="13"/>
      <c r="Z23" s="13"/>
      <c r="AA23" s="12"/>
    </row>
    <row r="24" spans="1:27">
      <c r="A24" s="125">
        <v>1135</v>
      </c>
      <c r="B24" s="125" t="s">
        <v>43</v>
      </c>
      <c r="C24" s="1">
        <v>86725</v>
      </c>
      <c r="D24" s="125">
        <f t="shared" si="3"/>
        <v>19165.745856353591</v>
      </c>
      <c r="E24" s="126">
        <f t="shared" si="4"/>
        <v>1.0632803448201544</v>
      </c>
      <c r="F24" s="127">
        <f t="shared" si="5"/>
        <v>-684.38113001927343</v>
      </c>
      <c r="G24" s="127">
        <f t="shared" si="6"/>
        <v>-3096.8246133372122</v>
      </c>
      <c r="H24" s="127">
        <f t="shared" si="7"/>
        <v>0</v>
      </c>
      <c r="I24" s="128">
        <f t="shared" si="8"/>
        <v>0</v>
      </c>
      <c r="J24" s="127">
        <f t="shared" si="9"/>
        <v>-255.22786386369899</v>
      </c>
      <c r="K24" s="128">
        <f t="shared" si="10"/>
        <v>-1154.9060839832377</v>
      </c>
      <c r="L24" s="129">
        <f t="shared" si="11"/>
        <v>-4251.7306973204504</v>
      </c>
      <c r="M24" s="129">
        <f t="shared" si="12"/>
        <v>82473.269302679546</v>
      </c>
      <c r="N24" s="129">
        <f t="shared" si="13"/>
        <v>18226.136862470619</v>
      </c>
      <c r="O24" s="130">
        <f t="shared" si="14"/>
        <v>1.0111525652649014</v>
      </c>
      <c r="P24" s="131">
        <v>3897.3074169407519</v>
      </c>
      <c r="Q24" s="133">
        <f t="shared" si="15"/>
        <v>5.4920325994404572E-2</v>
      </c>
      <c r="R24" s="133">
        <f t="shared" si="16"/>
        <v>6.3313062289608688E-2</v>
      </c>
      <c r="S24" s="132">
        <v>4525</v>
      </c>
      <c r="T24" s="1">
        <v>82210</v>
      </c>
      <c r="U24" s="1">
        <v>18024.556018417014</v>
      </c>
      <c r="V24" s="12"/>
      <c r="W24" s="10"/>
      <c r="Y24" s="13"/>
      <c r="Z24" s="13"/>
      <c r="AA24" s="12"/>
    </row>
    <row r="25" spans="1:27">
      <c r="A25" s="125">
        <v>1144</v>
      </c>
      <c r="B25" s="125" t="s">
        <v>44</v>
      </c>
      <c r="C25" s="1">
        <v>7789</v>
      </c>
      <c r="D25" s="125">
        <f t="shared" si="3"/>
        <v>14892.925430210324</v>
      </c>
      <c r="E25" s="126">
        <f t="shared" si="4"/>
        <v>0.82623212294998361</v>
      </c>
      <c r="F25" s="127">
        <f t="shared" si="5"/>
        <v>1879.3111256666871</v>
      </c>
      <c r="G25" s="127">
        <f t="shared" si="6"/>
        <v>982.87971872367734</v>
      </c>
      <c r="H25" s="127">
        <f t="shared" si="7"/>
        <v>465.38595091764961</v>
      </c>
      <c r="I25" s="128">
        <f t="shared" si="8"/>
        <v>243.39685232993077</v>
      </c>
      <c r="J25" s="127">
        <f t="shared" si="9"/>
        <v>210.15808705395062</v>
      </c>
      <c r="K25" s="128">
        <f t="shared" si="10"/>
        <v>109.91267952921616</v>
      </c>
      <c r="L25" s="129">
        <f t="shared" si="11"/>
        <v>1092.7923982528935</v>
      </c>
      <c r="M25" s="129">
        <f t="shared" si="12"/>
        <v>8881.7923982528937</v>
      </c>
      <c r="N25" s="129">
        <f t="shared" si="13"/>
        <v>16982.394642930962</v>
      </c>
      <c r="O25" s="130">
        <f t="shared" si="14"/>
        <v>0.94215203348433874</v>
      </c>
      <c r="P25" s="131">
        <v>435.2509344541802</v>
      </c>
      <c r="Q25" s="133">
        <f t="shared" si="15"/>
        <v>0.13129992737835874</v>
      </c>
      <c r="R25" s="133">
        <f t="shared" si="16"/>
        <v>9.6690369370607751E-2</v>
      </c>
      <c r="S25" s="132">
        <v>523</v>
      </c>
      <c r="T25" s="1">
        <v>6885</v>
      </c>
      <c r="U25" s="1">
        <v>13579.881656804733</v>
      </c>
      <c r="V25" s="12"/>
      <c r="W25" s="10"/>
      <c r="Y25" s="13"/>
      <c r="Z25" s="13"/>
      <c r="AA25" s="12"/>
    </row>
    <row r="26" spans="1:27">
      <c r="A26" s="125">
        <v>1145</v>
      </c>
      <c r="B26" s="125" t="s">
        <v>45</v>
      </c>
      <c r="C26" s="1">
        <v>14941</v>
      </c>
      <c r="D26" s="125">
        <f t="shared" si="3"/>
        <v>17474.853801169589</v>
      </c>
      <c r="E26" s="126">
        <f t="shared" si="4"/>
        <v>0.96947276222123924</v>
      </c>
      <c r="F26" s="127">
        <f t="shared" si="5"/>
        <v>330.15410309112775</v>
      </c>
      <c r="G26" s="127">
        <f t="shared" si="6"/>
        <v>282.28175814291421</v>
      </c>
      <c r="H26" s="127">
        <f t="shared" si="7"/>
        <v>0</v>
      </c>
      <c r="I26" s="128">
        <f t="shared" si="8"/>
        <v>0</v>
      </c>
      <c r="J26" s="127">
        <f t="shared" si="9"/>
        <v>-255.22786386369899</v>
      </c>
      <c r="K26" s="128">
        <f t="shared" si="10"/>
        <v>-218.21982360346263</v>
      </c>
      <c r="L26" s="129">
        <f t="shared" si="11"/>
        <v>64.061934539451585</v>
      </c>
      <c r="M26" s="129">
        <f t="shared" si="12"/>
        <v>15005.061934539452</v>
      </c>
      <c r="N26" s="129">
        <f t="shared" si="13"/>
        <v>17549.780040397021</v>
      </c>
      <c r="O26" s="130">
        <f t="shared" si="14"/>
        <v>0.97362953222533544</v>
      </c>
      <c r="P26" s="131">
        <v>337.07775502416587</v>
      </c>
      <c r="Q26" s="133">
        <f t="shared" si="15"/>
        <v>0.18947536024201894</v>
      </c>
      <c r="R26" s="133">
        <f t="shared" si="16"/>
        <v>0.19504015724899912</v>
      </c>
      <c r="S26" s="132">
        <v>855</v>
      </c>
      <c r="T26" s="1">
        <v>12561</v>
      </c>
      <c r="U26" s="1">
        <v>14622.817229336437</v>
      </c>
      <c r="V26" s="12"/>
      <c r="Y26" s="13"/>
      <c r="Z26" s="13"/>
      <c r="AA26" s="12"/>
    </row>
    <row r="27" spans="1:27">
      <c r="A27" s="125">
        <v>1146</v>
      </c>
      <c r="B27" s="125" t="s">
        <v>46</v>
      </c>
      <c r="C27" s="1">
        <v>182358</v>
      </c>
      <c r="D27" s="125">
        <f t="shared" si="3"/>
        <v>16162.190906673757</v>
      </c>
      <c r="E27" s="126">
        <f t="shared" si="4"/>
        <v>0.89664863810141238</v>
      </c>
      <c r="F27" s="127">
        <f t="shared" si="5"/>
        <v>1117.751839788627</v>
      </c>
      <c r="G27" s="127">
        <f t="shared" si="6"/>
        <v>12611.594008335078</v>
      </c>
      <c r="H27" s="127">
        <f t="shared" si="7"/>
        <v>21.143034155447911</v>
      </c>
      <c r="I27" s="128">
        <f t="shared" si="8"/>
        <v>238.55685437591876</v>
      </c>
      <c r="J27" s="127">
        <f t="shared" si="9"/>
        <v>-234.08482970825108</v>
      </c>
      <c r="K27" s="128">
        <f t="shared" si="10"/>
        <v>-2641.1791335981966</v>
      </c>
      <c r="L27" s="129">
        <f t="shared" si="11"/>
        <v>9970.4148747368818</v>
      </c>
      <c r="M27" s="129">
        <f t="shared" si="12"/>
        <v>192328.41487473689</v>
      </c>
      <c r="N27" s="129">
        <f t="shared" si="13"/>
        <v>17045.857916754132</v>
      </c>
      <c r="O27" s="130">
        <f t="shared" si="14"/>
        <v>0.94567285924191014</v>
      </c>
      <c r="P27" s="131">
        <v>5570.922596993054</v>
      </c>
      <c r="Q27" s="133">
        <f t="shared" si="15"/>
        <v>0.11948187482734277</v>
      </c>
      <c r="R27" s="133">
        <f t="shared" si="16"/>
        <v>0.1090639366143789</v>
      </c>
      <c r="S27" s="132">
        <v>11283</v>
      </c>
      <c r="T27" s="1">
        <v>162895</v>
      </c>
      <c r="U27" s="1">
        <v>14572.821613884416</v>
      </c>
      <c r="V27" s="12"/>
      <c r="Y27" s="13"/>
      <c r="Z27" s="13"/>
      <c r="AA27" s="12"/>
    </row>
    <row r="28" spans="1:27">
      <c r="A28" s="125">
        <v>1149</v>
      </c>
      <c r="B28" s="125" t="s">
        <v>47</v>
      </c>
      <c r="C28" s="1">
        <v>651032</v>
      </c>
      <c r="D28" s="125">
        <f t="shared" si="3"/>
        <v>15303.636491854917</v>
      </c>
      <c r="E28" s="126">
        <f t="shared" si="4"/>
        <v>0.8490176175777413</v>
      </c>
      <c r="F28" s="127">
        <f t="shared" si="5"/>
        <v>1632.8844886799309</v>
      </c>
      <c r="G28" s="127">
        <f t="shared" si="6"/>
        <v>69464.539032932938</v>
      </c>
      <c r="H28" s="127">
        <f t="shared" si="7"/>
        <v>321.63707934204194</v>
      </c>
      <c r="I28" s="128">
        <f t="shared" si="8"/>
        <v>13682.762992289805</v>
      </c>
      <c r="J28" s="127">
        <f t="shared" si="9"/>
        <v>66.409215478342958</v>
      </c>
      <c r="K28" s="128">
        <f t="shared" si="10"/>
        <v>2825.1144356641876</v>
      </c>
      <c r="L28" s="129">
        <f t="shared" si="11"/>
        <v>72289.653468597127</v>
      </c>
      <c r="M28" s="129">
        <f t="shared" si="12"/>
        <v>723321.6534685971</v>
      </c>
      <c r="N28" s="129">
        <f t="shared" si="13"/>
        <v>17002.930196013189</v>
      </c>
      <c r="O28" s="130">
        <f t="shared" si="14"/>
        <v>0.94329130821572649</v>
      </c>
      <c r="P28" s="131">
        <v>29088.462050889582</v>
      </c>
      <c r="Q28" s="133">
        <f t="shared" si="15"/>
        <v>9.8337728155372561E-2</v>
      </c>
      <c r="R28" s="133">
        <f t="shared" si="16"/>
        <v>9.3277334776786042E-2</v>
      </c>
      <c r="S28" s="132">
        <v>42541</v>
      </c>
      <c r="T28" s="1">
        <v>592743</v>
      </c>
      <c r="U28" s="1">
        <v>13997.945448104852</v>
      </c>
      <c r="V28" s="12"/>
      <c r="Y28" s="13"/>
      <c r="Z28" s="13"/>
      <c r="AA28" s="12"/>
    </row>
    <row r="29" spans="1:27">
      <c r="A29" s="125">
        <v>1151</v>
      </c>
      <c r="B29" s="125" t="s">
        <v>48</v>
      </c>
      <c r="C29" s="1">
        <v>3152</v>
      </c>
      <c r="D29" s="125">
        <f t="shared" si="3"/>
        <v>16765.957446808512</v>
      </c>
      <c r="E29" s="126">
        <f t="shared" si="4"/>
        <v>0.9301444957527093</v>
      </c>
      <c r="F29" s="127">
        <f t="shared" si="5"/>
        <v>755.49191570777396</v>
      </c>
      <c r="G29" s="127">
        <f t="shared" si="6"/>
        <v>142.0324801530615</v>
      </c>
      <c r="H29" s="127">
        <f t="shared" si="7"/>
        <v>0</v>
      </c>
      <c r="I29" s="128">
        <f t="shared" si="8"/>
        <v>0</v>
      </c>
      <c r="J29" s="127">
        <f t="shared" si="9"/>
        <v>-255.22786386369899</v>
      </c>
      <c r="K29" s="128">
        <f t="shared" si="10"/>
        <v>-47.982838406375407</v>
      </c>
      <c r="L29" s="129">
        <f t="shared" si="11"/>
        <v>94.049641746686092</v>
      </c>
      <c r="M29" s="129">
        <f t="shared" si="12"/>
        <v>3246.0496417466861</v>
      </c>
      <c r="N29" s="129">
        <f t="shared" si="13"/>
        <v>17266.221498652587</v>
      </c>
      <c r="O29" s="130">
        <f t="shared" si="14"/>
        <v>0.95789822563792326</v>
      </c>
      <c r="P29" s="131">
        <v>159.89241864858812</v>
      </c>
      <c r="Q29" s="133">
        <f t="shared" si="15"/>
        <v>-5.5155875299760189E-2</v>
      </c>
      <c r="R29" s="133">
        <f t="shared" si="16"/>
        <v>-3.5052808816776283E-2</v>
      </c>
      <c r="S29" s="132">
        <v>188</v>
      </c>
      <c r="T29" s="1">
        <v>3336</v>
      </c>
      <c r="U29" s="1">
        <v>17375</v>
      </c>
      <c r="V29" s="12"/>
      <c r="Y29" s="13"/>
      <c r="Z29" s="13"/>
      <c r="AA29" s="12"/>
    </row>
    <row r="30" spans="1:27">
      <c r="A30" s="125">
        <v>1160</v>
      </c>
      <c r="B30" s="125" t="s">
        <v>49</v>
      </c>
      <c r="C30" s="1">
        <v>185791</v>
      </c>
      <c r="D30" s="125">
        <f t="shared" si="3"/>
        <v>21172.763532763533</v>
      </c>
      <c r="E30" s="126">
        <f t="shared" si="4"/>
        <v>1.174625995703126</v>
      </c>
      <c r="F30" s="127">
        <f t="shared" si="5"/>
        <v>-1888.5917358652382</v>
      </c>
      <c r="G30" s="127">
        <f t="shared" si="6"/>
        <v>-16572.392482217463</v>
      </c>
      <c r="H30" s="127">
        <f t="shared" si="7"/>
        <v>0</v>
      </c>
      <c r="I30" s="128">
        <f t="shared" si="8"/>
        <v>0</v>
      </c>
      <c r="J30" s="127">
        <f t="shared" si="9"/>
        <v>-255.22786386369899</v>
      </c>
      <c r="K30" s="128">
        <f t="shared" si="10"/>
        <v>-2239.6245054039587</v>
      </c>
      <c r="L30" s="129">
        <f t="shared" si="11"/>
        <v>-18812.01698762142</v>
      </c>
      <c r="M30" s="129">
        <f t="shared" si="12"/>
        <v>166978.98301237857</v>
      </c>
      <c r="N30" s="129">
        <f t="shared" si="13"/>
        <v>19028.943933034592</v>
      </c>
      <c r="O30" s="130">
        <f t="shared" si="14"/>
        <v>1.0556908256180897</v>
      </c>
      <c r="P30" s="131">
        <v>-3290.0756721204089</v>
      </c>
      <c r="Q30" s="133">
        <f t="shared" si="15"/>
        <v>0.16960761477881511</v>
      </c>
      <c r="R30" s="133">
        <f t="shared" si="16"/>
        <v>0.16027741158399819</v>
      </c>
      <c r="S30" s="132">
        <v>8775</v>
      </c>
      <c r="T30" s="1">
        <v>158849</v>
      </c>
      <c r="U30" s="1">
        <v>18248.018380241243</v>
      </c>
      <c r="V30" s="12"/>
      <c r="Y30" s="13"/>
      <c r="Z30" s="13"/>
      <c r="AA30" s="12"/>
    </row>
    <row r="31" spans="1:27" ht="27.95" customHeight="1">
      <c r="A31" s="125">
        <v>1505</v>
      </c>
      <c r="B31" s="125" t="s">
        <v>50</v>
      </c>
      <c r="C31" s="1">
        <v>372918</v>
      </c>
      <c r="D31" s="125">
        <f t="shared" si="3"/>
        <v>15529.838004414274</v>
      </c>
      <c r="E31" s="126">
        <f t="shared" si="4"/>
        <v>0.86156686163407015</v>
      </c>
      <c r="F31" s="127">
        <f t="shared" ref="F31:F94" si="17">($D$364-D31)*0.6</f>
        <v>1497.1635811443168</v>
      </c>
      <c r="G31" s="127">
        <f t="shared" ref="G31:G94" si="18">F31*S31/1000</f>
        <v>35951.38907401848</v>
      </c>
      <c r="H31" s="127">
        <f t="shared" ref="H31:H94" si="19">IF(D31&lt;D$364*0.9,(D$364*0.9-D31)*0.35,0)</f>
        <v>242.46654994626695</v>
      </c>
      <c r="I31" s="128">
        <f t="shared" ref="I31:I94" si="20">H31*S31/1000</f>
        <v>5822.3492638597081</v>
      </c>
      <c r="J31" s="127">
        <f t="shared" ref="J31:J94" si="21">H31+I$366</f>
        <v>-12.761313917432034</v>
      </c>
      <c r="K31" s="128">
        <f t="shared" ref="K31:K94" si="22">J31*S31/1000</f>
        <v>-306.43743109929545</v>
      </c>
      <c r="L31" s="129">
        <f t="shared" si="11"/>
        <v>35644.951642919186</v>
      </c>
      <c r="M31" s="129">
        <f t="shared" ref="M31:M94" si="23">C31+L31</f>
        <v>408562.95164291922</v>
      </c>
      <c r="N31" s="129">
        <f t="shared" ref="N31:N94" si="24">M31/S31*1000</f>
        <v>17014.24027164116</v>
      </c>
      <c r="O31" s="130">
        <f t="shared" si="14"/>
        <v>0.94391877041854311</v>
      </c>
      <c r="P31" s="131">
        <v>17838.782388237556</v>
      </c>
      <c r="Q31" s="133">
        <f t="shared" si="15"/>
        <v>0.10569245502874543</v>
      </c>
      <c r="R31" s="133">
        <f t="shared" si="16"/>
        <v>0.10965237470277488</v>
      </c>
      <c r="S31" s="132">
        <v>24013</v>
      </c>
      <c r="T31" s="1">
        <v>337271</v>
      </c>
      <c r="U31" s="1">
        <v>13995.228017760073</v>
      </c>
      <c r="V31" s="12"/>
      <c r="Y31" s="1"/>
      <c r="Z31" s="1"/>
    </row>
    <row r="32" spans="1:27">
      <c r="A32" s="125">
        <v>1506</v>
      </c>
      <c r="B32" s="125" t="s">
        <v>51</v>
      </c>
      <c r="C32" s="1">
        <v>537972</v>
      </c>
      <c r="D32" s="125">
        <f t="shared" si="3"/>
        <v>16810.574339103805</v>
      </c>
      <c r="E32" s="126">
        <f t="shared" si="4"/>
        <v>0.93261975891126869</v>
      </c>
      <c r="F32" s="127">
        <f t="shared" si="17"/>
        <v>728.72178033059822</v>
      </c>
      <c r="G32" s="127">
        <f t="shared" si="18"/>
        <v>23320.554414139802</v>
      </c>
      <c r="H32" s="127">
        <f t="shared" si="19"/>
        <v>0</v>
      </c>
      <c r="I32" s="128">
        <f t="shared" si="20"/>
        <v>0</v>
      </c>
      <c r="J32" s="127">
        <f t="shared" si="21"/>
        <v>-255.22786386369899</v>
      </c>
      <c r="K32" s="128">
        <f t="shared" si="22"/>
        <v>-8167.8020993660948</v>
      </c>
      <c r="L32" s="129">
        <f t="shared" si="11"/>
        <v>15152.752314773708</v>
      </c>
      <c r="M32" s="129">
        <f t="shared" si="23"/>
        <v>553124.75231477374</v>
      </c>
      <c r="N32" s="129">
        <f t="shared" si="24"/>
        <v>17284.068255570706</v>
      </c>
      <c r="O32" s="130">
        <f t="shared" si="14"/>
        <v>0.95888833090134706</v>
      </c>
      <c r="P32" s="131">
        <v>10422.199902085767</v>
      </c>
      <c r="Q32" s="133">
        <f t="shared" si="15"/>
        <v>8.4373922876441451E-2</v>
      </c>
      <c r="R32" s="133">
        <f t="shared" si="16"/>
        <v>7.9901159992256235E-2</v>
      </c>
      <c r="S32" s="132">
        <v>32002</v>
      </c>
      <c r="T32" s="1">
        <v>496113</v>
      </c>
      <c r="U32" s="1">
        <v>15566.771258236588</v>
      </c>
      <c r="V32" s="12"/>
      <c r="Y32" s="1"/>
      <c r="Z32" s="1"/>
    </row>
    <row r="33" spans="1:26">
      <c r="A33" s="125">
        <v>1507</v>
      </c>
      <c r="B33" s="125" t="s">
        <v>52</v>
      </c>
      <c r="C33" s="1">
        <v>1162800</v>
      </c>
      <c r="D33" s="125">
        <f t="shared" si="3"/>
        <v>17325.744256041959</v>
      </c>
      <c r="E33" s="126">
        <f t="shared" si="4"/>
        <v>0.96120043878819506</v>
      </c>
      <c r="F33" s="127">
        <f t="shared" si="17"/>
        <v>419.61983016770608</v>
      </c>
      <c r="G33" s="127">
        <f t="shared" si="18"/>
        <v>28162.365281875427</v>
      </c>
      <c r="H33" s="127">
        <f t="shared" si="19"/>
        <v>0</v>
      </c>
      <c r="I33" s="128">
        <f t="shared" si="20"/>
        <v>0</v>
      </c>
      <c r="J33" s="127">
        <f t="shared" si="21"/>
        <v>-255.22786386369899</v>
      </c>
      <c r="K33" s="128">
        <f t="shared" si="22"/>
        <v>-17129.362855348292</v>
      </c>
      <c r="L33" s="129">
        <f t="shared" si="11"/>
        <v>11033.002426527135</v>
      </c>
      <c r="M33" s="129">
        <f t="shared" si="23"/>
        <v>1173833.0024265272</v>
      </c>
      <c r="N33" s="129">
        <f t="shared" si="24"/>
        <v>17490.136222345966</v>
      </c>
      <c r="O33" s="130">
        <f t="shared" si="14"/>
        <v>0.97032060285211752</v>
      </c>
      <c r="P33" s="131">
        <v>11834.77970841145</v>
      </c>
      <c r="Q33" s="133">
        <f t="shared" si="15"/>
        <v>0.11438765701624334</v>
      </c>
      <c r="R33" s="133">
        <f t="shared" si="16"/>
        <v>0.10701530371119197</v>
      </c>
      <c r="S33" s="132">
        <v>67114</v>
      </c>
      <c r="T33" s="1">
        <v>1043443</v>
      </c>
      <c r="U33" s="1">
        <v>15650.862456877157</v>
      </c>
      <c r="V33" s="13"/>
      <c r="W33" s="62"/>
      <c r="X33" s="1"/>
      <c r="Y33" s="1"/>
      <c r="Z33" s="1"/>
    </row>
    <row r="34" spans="1:26">
      <c r="A34" s="125">
        <v>1511</v>
      </c>
      <c r="B34" s="125" t="s">
        <v>53</v>
      </c>
      <c r="C34" s="1">
        <v>46881</v>
      </c>
      <c r="D34" s="125">
        <f t="shared" si="3"/>
        <v>15396.059113300491</v>
      </c>
      <c r="E34" s="126">
        <f t="shared" si="4"/>
        <v>0.8541450547010534</v>
      </c>
      <c r="F34" s="127">
        <f t="shared" si="17"/>
        <v>1577.4309158125866</v>
      </c>
      <c r="G34" s="127">
        <f t="shared" si="18"/>
        <v>4803.2771386493259</v>
      </c>
      <c r="H34" s="127">
        <f t="shared" si="19"/>
        <v>289.28916183609107</v>
      </c>
      <c r="I34" s="128">
        <f t="shared" si="20"/>
        <v>880.88549779089726</v>
      </c>
      <c r="J34" s="127">
        <f t="shared" si="21"/>
        <v>34.061297972392083</v>
      </c>
      <c r="K34" s="128">
        <f t="shared" si="22"/>
        <v>103.71665232593389</v>
      </c>
      <c r="L34" s="129">
        <f t="shared" si="11"/>
        <v>4906.9937909752598</v>
      </c>
      <c r="M34" s="129">
        <f t="shared" si="23"/>
        <v>51787.993790975263</v>
      </c>
      <c r="N34" s="129">
        <f t="shared" si="24"/>
        <v>17007.551327085472</v>
      </c>
      <c r="O34" s="130">
        <f t="shared" si="14"/>
        <v>0.94354768007189238</v>
      </c>
      <c r="P34" s="131">
        <v>3149.4003736385866</v>
      </c>
      <c r="Q34" s="133">
        <f t="shared" si="15"/>
        <v>0.11454247200627631</v>
      </c>
      <c r="R34" s="133">
        <f t="shared" si="16"/>
        <v>0.12845137641883406</v>
      </c>
      <c r="S34" s="132">
        <v>3045</v>
      </c>
      <c r="T34" s="1">
        <v>42063</v>
      </c>
      <c r="U34" s="1">
        <v>13643.529030165422</v>
      </c>
      <c r="V34" s="12"/>
      <c r="Y34" s="1"/>
      <c r="Z34" s="1"/>
    </row>
    <row r="35" spans="1:26">
      <c r="A35" s="125">
        <v>1514</v>
      </c>
      <c r="B35" s="125" t="s">
        <v>54</v>
      </c>
      <c r="C35" s="1">
        <v>42169</v>
      </c>
      <c r="D35" s="125">
        <f t="shared" si="3"/>
        <v>17410.817506193231</v>
      </c>
      <c r="E35" s="126">
        <f t="shared" si="4"/>
        <v>0.96592014630356049</v>
      </c>
      <c r="F35" s="127">
        <f t="shared" si="17"/>
        <v>368.57588007694284</v>
      </c>
      <c r="G35" s="127">
        <f t="shared" si="18"/>
        <v>892.69078154635554</v>
      </c>
      <c r="H35" s="127">
        <f t="shared" si="19"/>
        <v>0</v>
      </c>
      <c r="I35" s="128">
        <f t="shared" si="20"/>
        <v>0</v>
      </c>
      <c r="J35" s="127">
        <f t="shared" si="21"/>
        <v>-255.22786386369899</v>
      </c>
      <c r="K35" s="128">
        <f t="shared" si="22"/>
        <v>-618.16188627787892</v>
      </c>
      <c r="L35" s="129">
        <f t="shared" si="11"/>
        <v>274.52889526847662</v>
      </c>
      <c r="M35" s="129">
        <f t="shared" si="23"/>
        <v>42443.528895268479</v>
      </c>
      <c r="N35" s="129">
        <f t="shared" si="24"/>
        <v>17524.165522406474</v>
      </c>
      <c r="O35" s="130">
        <f t="shared" si="14"/>
        <v>0.97220848585826369</v>
      </c>
      <c r="P35" s="131">
        <v>1178.0502019514911</v>
      </c>
      <c r="Q35" s="133">
        <f t="shared" si="15"/>
        <v>9.1358472010145186E-2</v>
      </c>
      <c r="R35" s="133">
        <f t="shared" si="16"/>
        <v>0.10172232207465128</v>
      </c>
      <c r="S35" s="132">
        <v>2422</v>
      </c>
      <c r="T35" s="1">
        <v>38639</v>
      </c>
      <c r="U35" s="1">
        <v>15803.271983640081</v>
      </c>
      <c r="V35" s="12"/>
      <c r="Y35" s="1"/>
      <c r="Z35" s="1"/>
    </row>
    <row r="36" spans="1:26">
      <c r="A36" s="125">
        <v>1515</v>
      </c>
      <c r="B36" s="125" t="s">
        <v>55</v>
      </c>
      <c r="C36" s="1">
        <v>164448</v>
      </c>
      <c r="D36" s="125">
        <f t="shared" si="3"/>
        <v>18761.893896177979</v>
      </c>
      <c r="E36" s="126">
        <f t="shared" si="4"/>
        <v>1.0408753805317716</v>
      </c>
      <c r="F36" s="127">
        <f t="shared" si="17"/>
        <v>-442.06995391390592</v>
      </c>
      <c r="G36" s="127">
        <f t="shared" si="18"/>
        <v>-3874.7431460553853</v>
      </c>
      <c r="H36" s="127">
        <f t="shared" si="19"/>
        <v>0</v>
      </c>
      <c r="I36" s="128">
        <f t="shared" si="20"/>
        <v>0</v>
      </c>
      <c r="J36" s="127">
        <f t="shared" si="21"/>
        <v>-255.22786386369899</v>
      </c>
      <c r="K36" s="128">
        <f t="shared" si="22"/>
        <v>-2237.0722267653214</v>
      </c>
      <c r="L36" s="129">
        <f t="shared" si="11"/>
        <v>-6111.8153728207071</v>
      </c>
      <c r="M36" s="129">
        <f t="shared" si="23"/>
        <v>158336.18462717929</v>
      </c>
      <c r="N36" s="129">
        <f t="shared" si="24"/>
        <v>18064.596078400373</v>
      </c>
      <c r="O36" s="130">
        <f t="shared" si="14"/>
        <v>1.0021905795495483</v>
      </c>
      <c r="P36" s="131">
        <v>1843.6555822067967</v>
      </c>
      <c r="Q36" s="133">
        <f t="shared" si="15"/>
        <v>9.6692875577696416E-2</v>
      </c>
      <c r="R36" s="133">
        <f t="shared" si="16"/>
        <v>0.10832920614571977</v>
      </c>
      <c r="S36" s="132">
        <v>8765</v>
      </c>
      <c r="T36" s="1">
        <v>149949</v>
      </c>
      <c r="U36" s="1">
        <v>16928.087604425378</v>
      </c>
      <c r="V36" s="12"/>
      <c r="Y36" s="1"/>
      <c r="Z36" s="1"/>
    </row>
    <row r="37" spans="1:26">
      <c r="A37" s="125">
        <v>1516</v>
      </c>
      <c r="B37" s="125" t="s">
        <v>56</v>
      </c>
      <c r="C37" s="1">
        <v>149590</v>
      </c>
      <c r="D37" s="125">
        <f t="shared" si="3"/>
        <v>17481.594016594601</v>
      </c>
      <c r="E37" s="126">
        <f t="shared" si="4"/>
        <v>0.96984669698146109</v>
      </c>
      <c r="F37" s="127">
        <f t="shared" si="17"/>
        <v>326.10997383612045</v>
      </c>
      <c r="G37" s="127">
        <f t="shared" si="18"/>
        <v>2790.5230461156825</v>
      </c>
      <c r="H37" s="127">
        <f t="shared" si="19"/>
        <v>0</v>
      </c>
      <c r="I37" s="128">
        <f t="shared" si="20"/>
        <v>0</v>
      </c>
      <c r="J37" s="127">
        <f t="shared" si="21"/>
        <v>-255.22786386369899</v>
      </c>
      <c r="K37" s="128">
        <f t="shared" si="22"/>
        <v>-2183.9848310816719</v>
      </c>
      <c r="L37" s="129">
        <f t="shared" si="11"/>
        <v>606.53821503401059</v>
      </c>
      <c r="M37" s="129">
        <f t="shared" si="23"/>
        <v>150196.538215034</v>
      </c>
      <c r="N37" s="129">
        <f t="shared" si="24"/>
        <v>17552.47612656702</v>
      </c>
      <c r="O37" s="130">
        <f t="shared" si="14"/>
        <v>0.97377910612942387</v>
      </c>
      <c r="P37" s="131">
        <v>3576.4256722126047</v>
      </c>
      <c r="Q37" s="133">
        <f t="shared" si="15"/>
        <v>6.4576276011272735E-2</v>
      </c>
      <c r="R37" s="133">
        <f t="shared" si="16"/>
        <v>6.6815655813563565E-2</v>
      </c>
      <c r="S37" s="132">
        <v>8557</v>
      </c>
      <c r="T37" s="1">
        <v>140516</v>
      </c>
      <c r="U37" s="1">
        <v>16386.705539358602</v>
      </c>
      <c r="V37" s="12"/>
      <c r="Y37" s="1"/>
      <c r="Z37" s="1"/>
    </row>
    <row r="38" spans="1:26">
      <c r="A38" s="125">
        <v>1517</v>
      </c>
      <c r="B38" s="125" t="s">
        <v>57</v>
      </c>
      <c r="C38" s="1">
        <v>73283</v>
      </c>
      <c r="D38" s="125">
        <f t="shared" si="3"/>
        <v>14296.332422941865</v>
      </c>
      <c r="E38" s="126">
        <f t="shared" si="4"/>
        <v>0.79313423971391794</v>
      </c>
      <c r="F38" s="127">
        <f t="shared" si="17"/>
        <v>2237.2669300277621</v>
      </c>
      <c r="G38" s="127">
        <f t="shared" si="18"/>
        <v>11468.230283322308</v>
      </c>
      <c r="H38" s="127">
        <f t="shared" si="19"/>
        <v>674.19350346161013</v>
      </c>
      <c r="I38" s="128">
        <f t="shared" si="20"/>
        <v>3455.9158987442133</v>
      </c>
      <c r="J38" s="127">
        <f t="shared" si="21"/>
        <v>418.96563959791115</v>
      </c>
      <c r="K38" s="128">
        <f t="shared" si="22"/>
        <v>2147.6178685788927</v>
      </c>
      <c r="L38" s="129">
        <f t="shared" si="11"/>
        <v>13615.8481519012</v>
      </c>
      <c r="M38" s="129">
        <f t="shared" si="23"/>
        <v>86898.848151901198</v>
      </c>
      <c r="N38" s="129">
        <f t="shared" si="24"/>
        <v>16952.564992567539</v>
      </c>
      <c r="O38" s="130">
        <f t="shared" si="14"/>
        <v>0.94049713932253542</v>
      </c>
      <c r="P38" s="131">
        <v>6689.1959656063582</v>
      </c>
      <c r="Q38" s="133">
        <f t="shared" si="15"/>
        <v>9.4936425166967986E-2</v>
      </c>
      <c r="R38" s="133">
        <f t="shared" si="16"/>
        <v>9.7926887506479696E-2</v>
      </c>
      <c r="S38" s="132">
        <v>5126</v>
      </c>
      <c r="T38" s="1">
        <v>66929</v>
      </c>
      <c r="U38" s="1">
        <v>13021.206225680935</v>
      </c>
      <c r="V38" s="12"/>
      <c r="X38" s="12"/>
      <c r="Y38" s="13"/>
      <c r="Z38" s="1"/>
    </row>
    <row r="39" spans="1:26">
      <c r="A39" s="125">
        <v>1520</v>
      </c>
      <c r="B39" s="125" t="s">
        <v>58</v>
      </c>
      <c r="C39" s="1">
        <v>154481</v>
      </c>
      <c r="D39" s="125">
        <f t="shared" si="3"/>
        <v>14260.223391488969</v>
      </c>
      <c r="E39" s="126">
        <f t="shared" si="4"/>
        <v>0.79113097703360702</v>
      </c>
      <c r="F39" s="127">
        <f t="shared" si="17"/>
        <v>2258.9323488994996</v>
      </c>
      <c r="G39" s="127">
        <f t="shared" si="18"/>
        <v>24471.01413562828</v>
      </c>
      <c r="H39" s="127">
        <f t="shared" si="19"/>
        <v>686.83166447012354</v>
      </c>
      <c r="I39" s="128">
        <f t="shared" si="20"/>
        <v>7440.4474212048481</v>
      </c>
      <c r="J39" s="127">
        <f t="shared" si="21"/>
        <v>431.60380060642456</v>
      </c>
      <c r="K39" s="128">
        <f t="shared" si="22"/>
        <v>4675.5639719693972</v>
      </c>
      <c r="L39" s="129">
        <f t="shared" si="11"/>
        <v>29146.578107597677</v>
      </c>
      <c r="M39" s="129">
        <f t="shared" si="23"/>
        <v>183627.57810759768</v>
      </c>
      <c r="N39" s="129">
        <f t="shared" si="24"/>
        <v>16950.759540994895</v>
      </c>
      <c r="O39" s="130">
        <f t="shared" si="14"/>
        <v>0.94039697618852003</v>
      </c>
      <c r="P39" s="131">
        <v>13852.767634688582</v>
      </c>
      <c r="Q39" s="133">
        <f t="shared" si="15"/>
        <v>0.1087816256953167</v>
      </c>
      <c r="R39" s="134">
        <f t="shared" si="16"/>
        <v>0.10847456902799588</v>
      </c>
      <c r="S39" s="132">
        <v>10833</v>
      </c>
      <c r="T39" s="1">
        <v>139325</v>
      </c>
      <c r="U39" s="1">
        <v>12864.727608494923</v>
      </c>
      <c r="V39" s="13"/>
      <c r="W39" s="62"/>
      <c r="X39" s="13"/>
      <c r="Y39" s="13"/>
      <c r="Z39" s="1"/>
    </row>
    <row r="40" spans="1:26">
      <c r="A40" s="125">
        <v>1525</v>
      </c>
      <c r="B40" s="125" t="s">
        <v>59</v>
      </c>
      <c r="C40" s="1">
        <v>68349</v>
      </c>
      <c r="D40" s="125">
        <f t="shared" si="3"/>
        <v>15300.873069173942</v>
      </c>
      <c r="E40" s="126">
        <f t="shared" si="4"/>
        <v>0.84886430796781887</v>
      </c>
      <c r="F40" s="127">
        <f t="shared" si="17"/>
        <v>1634.542542288516</v>
      </c>
      <c r="G40" s="127">
        <f t="shared" si="18"/>
        <v>7301.5015364028013</v>
      </c>
      <c r="H40" s="127">
        <f t="shared" si="19"/>
        <v>322.6042772803832</v>
      </c>
      <c r="I40" s="128">
        <f t="shared" si="20"/>
        <v>1441.0733066114717</v>
      </c>
      <c r="J40" s="127">
        <f t="shared" si="21"/>
        <v>67.376413416684215</v>
      </c>
      <c r="K40" s="128">
        <f t="shared" si="22"/>
        <v>300.97043873232843</v>
      </c>
      <c r="L40" s="129">
        <f t="shared" si="11"/>
        <v>7602.4719751351295</v>
      </c>
      <c r="M40" s="129">
        <f t="shared" si="23"/>
        <v>75951.471975135122</v>
      </c>
      <c r="N40" s="129">
        <f t="shared" si="24"/>
        <v>17002.792024879142</v>
      </c>
      <c r="O40" s="130">
        <f t="shared" si="14"/>
        <v>0.94328364273523047</v>
      </c>
      <c r="P40" s="131">
        <v>4279.4352279289124</v>
      </c>
      <c r="Q40" s="133">
        <f t="shared" si="15"/>
        <v>6.2491255887702282E-2</v>
      </c>
      <c r="R40" s="133">
        <f t="shared" si="16"/>
        <v>6.6059057284235875E-2</v>
      </c>
      <c r="S40" s="132">
        <v>4467</v>
      </c>
      <c r="T40" s="1">
        <v>64329</v>
      </c>
      <c r="U40" s="1">
        <v>14352.744310575636</v>
      </c>
      <c r="V40" s="12"/>
      <c r="W40" s="10"/>
      <c r="X40" s="12"/>
      <c r="Y40" s="13"/>
      <c r="Z40" s="1"/>
    </row>
    <row r="41" spans="1:26">
      <c r="A41" s="125">
        <v>1528</v>
      </c>
      <c r="B41" s="125" t="s">
        <v>60</v>
      </c>
      <c r="C41" s="1">
        <v>108508</v>
      </c>
      <c r="D41" s="125">
        <f t="shared" si="3"/>
        <v>14356.708123842287</v>
      </c>
      <c r="E41" s="126">
        <f t="shared" si="4"/>
        <v>0.79648377260208769</v>
      </c>
      <c r="F41" s="127">
        <f t="shared" si="17"/>
        <v>2201.0415094875088</v>
      </c>
      <c r="G41" s="127">
        <f t="shared" si="18"/>
        <v>16635.471728706594</v>
      </c>
      <c r="H41" s="127">
        <f t="shared" si="19"/>
        <v>653.0620081464624</v>
      </c>
      <c r="I41" s="128">
        <f t="shared" si="20"/>
        <v>4935.8426575709627</v>
      </c>
      <c r="J41" s="127">
        <f t="shared" si="21"/>
        <v>397.83414428276342</v>
      </c>
      <c r="K41" s="128">
        <f t="shared" si="22"/>
        <v>3006.8304624891257</v>
      </c>
      <c r="L41" s="129">
        <f t="shared" si="11"/>
        <v>19642.302191195718</v>
      </c>
      <c r="M41" s="129">
        <f t="shared" si="23"/>
        <v>128150.30219119572</v>
      </c>
      <c r="N41" s="129">
        <f t="shared" si="24"/>
        <v>16955.583777612559</v>
      </c>
      <c r="O41" s="130">
        <f t="shared" si="14"/>
        <v>0.94066461596694395</v>
      </c>
      <c r="P41" s="131">
        <v>6974.8742114812412</v>
      </c>
      <c r="Q41" s="133">
        <f t="shared" si="15"/>
        <v>3.4700435781784895E-2</v>
      </c>
      <c r="R41" s="133">
        <f t="shared" si="16"/>
        <v>3.9902687245096477E-2</v>
      </c>
      <c r="S41" s="132">
        <v>7558</v>
      </c>
      <c r="T41" s="1">
        <v>104869</v>
      </c>
      <c r="U41" s="1">
        <v>13805.818852027382</v>
      </c>
      <c r="V41" s="12"/>
      <c r="W41" s="10"/>
      <c r="X41" s="12"/>
      <c r="Y41" s="13"/>
      <c r="Z41" s="1"/>
    </row>
    <row r="42" spans="1:26">
      <c r="A42" s="125">
        <v>1531</v>
      </c>
      <c r="B42" s="125" t="s">
        <v>61</v>
      </c>
      <c r="C42" s="1">
        <v>139295</v>
      </c>
      <c r="D42" s="125">
        <f t="shared" si="3"/>
        <v>14590.44726091966</v>
      </c>
      <c r="E42" s="126">
        <f t="shared" si="4"/>
        <v>0.80945119020912049</v>
      </c>
      <c r="F42" s="127">
        <f t="shared" si="17"/>
        <v>2060.798027241085</v>
      </c>
      <c r="G42" s="127">
        <f t="shared" si="18"/>
        <v>19674.438766070638</v>
      </c>
      <c r="H42" s="127">
        <f t="shared" si="19"/>
        <v>571.25331016938185</v>
      </c>
      <c r="I42" s="128">
        <f t="shared" si="20"/>
        <v>5453.7553521870886</v>
      </c>
      <c r="J42" s="127">
        <f t="shared" si="21"/>
        <v>316.02544630568286</v>
      </c>
      <c r="K42" s="128">
        <f t="shared" si="22"/>
        <v>3017.0949358803541</v>
      </c>
      <c r="L42" s="129">
        <f t="shared" si="11"/>
        <v>22691.533701950993</v>
      </c>
      <c r="M42" s="129">
        <f t="shared" si="23"/>
        <v>161986.533701951</v>
      </c>
      <c r="N42" s="129">
        <f t="shared" si="24"/>
        <v>16967.270734466427</v>
      </c>
      <c r="O42" s="130">
        <f t="shared" si="14"/>
        <v>0.94131298684729547</v>
      </c>
      <c r="P42" s="131">
        <v>11536.59258362153</v>
      </c>
      <c r="Q42" s="133">
        <f t="shared" si="15"/>
        <v>9.2861233808518823E-2</v>
      </c>
      <c r="R42" s="133">
        <f t="shared" si="16"/>
        <v>7.7064140452954108E-2</v>
      </c>
      <c r="S42" s="132">
        <v>9547</v>
      </c>
      <c r="T42" s="1">
        <v>127459</v>
      </c>
      <c r="U42" s="1">
        <v>13546.498033797428</v>
      </c>
      <c r="V42" s="12"/>
      <c r="W42" s="10"/>
      <c r="X42" s="12"/>
      <c r="Y42" s="13"/>
      <c r="Z42" s="1"/>
    </row>
    <row r="43" spans="1:26">
      <c r="A43" s="125">
        <v>1532</v>
      </c>
      <c r="B43" s="125" t="s">
        <v>62</v>
      </c>
      <c r="C43" s="1">
        <v>143561</v>
      </c>
      <c r="D43" s="125">
        <f t="shared" si="3"/>
        <v>16698.964755147146</v>
      </c>
      <c r="E43" s="126">
        <f t="shared" si="4"/>
        <v>0.92642786438213764</v>
      </c>
      <c r="F43" s="127">
        <f t="shared" si="17"/>
        <v>795.68753070459354</v>
      </c>
      <c r="G43" s="127">
        <f t="shared" si="18"/>
        <v>6840.5257014673907</v>
      </c>
      <c r="H43" s="127">
        <f t="shared" si="19"/>
        <v>0</v>
      </c>
      <c r="I43" s="128">
        <f t="shared" si="20"/>
        <v>0</v>
      </c>
      <c r="J43" s="127">
        <f t="shared" si="21"/>
        <v>-255.22786386369899</v>
      </c>
      <c r="K43" s="128">
        <f t="shared" si="22"/>
        <v>-2194.1939456362202</v>
      </c>
      <c r="L43" s="129">
        <f t="shared" si="11"/>
        <v>4646.3317558311701</v>
      </c>
      <c r="M43" s="129">
        <f t="shared" si="23"/>
        <v>148207.33175583117</v>
      </c>
      <c r="N43" s="129">
        <f t="shared" si="24"/>
        <v>17239.424421988038</v>
      </c>
      <c r="O43" s="130">
        <f t="shared" si="14"/>
        <v>0.95641157308969449</v>
      </c>
      <c r="P43" s="131">
        <v>4669.7006549037797</v>
      </c>
      <c r="Q43" s="133">
        <f t="shared" si="15"/>
        <v>0.14374830701572683</v>
      </c>
      <c r="R43" s="133">
        <f t="shared" si="16"/>
        <v>0.13164163074046464</v>
      </c>
      <c r="S43" s="132">
        <v>8597</v>
      </c>
      <c r="T43" s="1">
        <v>125518</v>
      </c>
      <c r="U43" s="1">
        <v>14756.407241946859</v>
      </c>
      <c r="V43" s="12"/>
      <c r="W43" s="10"/>
      <c r="X43" s="12"/>
      <c r="Y43" s="13"/>
      <c r="Z43" s="1"/>
    </row>
    <row r="44" spans="1:26">
      <c r="A44" s="125">
        <v>1535</v>
      </c>
      <c r="B44" s="125" t="s">
        <v>63</v>
      </c>
      <c r="C44" s="1">
        <v>110743</v>
      </c>
      <c r="D44" s="125">
        <f t="shared" si="3"/>
        <v>15966.407151095731</v>
      </c>
      <c r="E44" s="126">
        <f t="shared" si="4"/>
        <v>0.88578691528084308</v>
      </c>
      <c r="F44" s="127">
        <f t="shared" si="17"/>
        <v>1235.2220931354425</v>
      </c>
      <c r="G44" s="127">
        <f t="shared" si="18"/>
        <v>8567.5004379874299</v>
      </c>
      <c r="H44" s="127">
        <f t="shared" si="19"/>
        <v>89.667348607757049</v>
      </c>
      <c r="I44" s="128">
        <f t="shared" si="20"/>
        <v>621.93272994340293</v>
      </c>
      <c r="J44" s="127">
        <f t="shared" si="21"/>
        <v>-165.56051525594194</v>
      </c>
      <c r="K44" s="128">
        <f t="shared" si="22"/>
        <v>-1148.3277338152132</v>
      </c>
      <c r="L44" s="129">
        <f t="shared" si="11"/>
        <v>7419.172704172217</v>
      </c>
      <c r="M44" s="129">
        <f t="shared" si="23"/>
        <v>118162.17270417222</v>
      </c>
      <c r="N44" s="129">
        <f t="shared" si="24"/>
        <v>17036.068728975235</v>
      </c>
      <c r="O44" s="130">
        <f t="shared" si="14"/>
        <v>0.94512977310088186</v>
      </c>
      <c r="P44" s="131">
        <v>4454.4147285955823</v>
      </c>
      <c r="Q44" s="133">
        <f t="shared" si="15"/>
        <v>0.12900529111317274</v>
      </c>
      <c r="R44" s="133">
        <f t="shared" si="16"/>
        <v>0.13258633442408532</v>
      </c>
      <c r="S44" s="132">
        <v>6936</v>
      </c>
      <c r="T44" s="1">
        <v>98089</v>
      </c>
      <c r="U44" s="1">
        <v>14097.29807415924</v>
      </c>
      <c r="V44" s="12"/>
      <c r="W44" s="10"/>
      <c r="X44" s="12"/>
      <c r="Y44" s="13"/>
      <c r="Z44" s="1"/>
    </row>
    <row r="45" spans="1:26">
      <c r="A45" s="125">
        <v>1539</v>
      </c>
      <c r="B45" s="125" t="s">
        <v>64</v>
      </c>
      <c r="C45" s="1">
        <v>102773</v>
      </c>
      <c r="D45" s="125">
        <f t="shared" si="3"/>
        <v>14642.114261290782</v>
      </c>
      <c r="E45" s="126">
        <f t="shared" si="4"/>
        <v>0.81231758040244639</v>
      </c>
      <c r="F45" s="127">
        <f t="shared" si="17"/>
        <v>2029.7978270184117</v>
      </c>
      <c r="G45" s="127">
        <f t="shared" si="18"/>
        <v>14247.15094784223</v>
      </c>
      <c r="H45" s="127">
        <f t="shared" si="19"/>
        <v>553.16986003948898</v>
      </c>
      <c r="I45" s="128">
        <f t="shared" si="20"/>
        <v>3882.6992476171731</v>
      </c>
      <c r="J45" s="127">
        <f t="shared" si="21"/>
        <v>297.94199617579</v>
      </c>
      <c r="K45" s="128">
        <f t="shared" si="22"/>
        <v>2091.2548711578697</v>
      </c>
      <c r="L45" s="129">
        <f t="shared" si="11"/>
        <v>16338.4058190001</v>
      </c>
      <c r="M45" s="129">
        <f t="shared" si="23"/>
        <v>119111.40581900009</v>
      </c>
      <c r="N45" s="129">
        <f t="shared" si="24"/>
        <v>16969.854084484981</v>
      </c>
      <c r="O45" s="130">
        <f t="shared" si="14"/>
        <v>0.94145630635696176</v>
      </c>
      <c r="P45" s="131">
        <v>11554.625064883152</v>
      </c>
      <c r="Q45" s="133">
        <f t="shared" si="15"/>
        <v>3.7964328276809338E-2</v>
      </c>
      <c r="R45" s="133">
        <f t="shared" si="16"/>
        <v>3.8999482899681116E-2</v>
      </c>
      <c r="S45" s="132">
        <v>7019</v>
      </c>
      <c r="T45" s="1">
        <v>99014</v>
      </c>
      <c r="U45" s="1">
        <v>14092.513521206947</v>
      </c>
      <c r="V45" s="12"/>
      <c r="W45" s="10"/>
      <c r="X45" s="12"/>
      <c r="Y45" s="13"/>
      <c r="Z45" s="1"/>
    </row>
    <row r="46" spans="1:26">
      <c r="A46" s="125">
        <v>1547</v>
      </c>
      <c r="B46" s="125" t="s">
        <v>65</v>
      </c>
      <c r="C46" s="1">
        <v>58199</v>
      </c>
      <c r="D46" s="125">
        <f t="shared" si="3"/>
        <v>16543.206367254123</v>
      </c>
      <c r="E46" s="126">
        <f t="shared" si="4"/>
        <v>0.91778667537604308</v>
      </c>
      <c r="F46" s="127">
        <f t="shared" si="17"/>
        <v>889.14256344040768</v>
      </c>
      <c r="G46" s="127">
        <f t="shared" si="18"/>
        <v>3128.0035381833545</v>
      </c>
      <c r="H46" s="127">
        <f t="shared" si="19"/>
        <v>0</v>
      </c>
      <c r="I46" s="128">
        <f t="shared" si="20"/>
        <v>0</v>
      </c>
      <c r="J46" s="127">
        <f t="shared" si="21"/>
        <v>-255.22786386369899</v>
      </c>
      <c r="K46" s="128">
        <f t="shared" si="22"/>
        <v>-897.89162507249296</v>
      </c>
      <c r="L46" s="129">
        <f t="shared" si="11"/>
        <v>2230.1119131108617</v>
      </c>
      <c r="M46" s="129">
        <f t="shared" si="23"/>
        <v>60429.111913110864</v>
      </c>
      <c r="N46" s="129">
        <f t="shared" si="24"/>
        <v>17177.12106683083</v>
      </c>
      <c r="O46" s="130">
        <f t="shared" si="14"/>
        <v>0.95295509748725671</v>
      </c>
      <c r="P46" s="131">
        <v>2252.7847276900716</v>
      </c>
      <c r="Q46" s="133">
        <f t="shared" si="15"/>
        <v>0.11374988039422065</v>
      </c>
      <c r="R46" s="134">
        <f t="shared" si="16"/>
        <v>0.11501622477215623</v>
      </c>
      <c r="S46" s="132">
        <v>3518</v>
      </c>
      <c r="T46" s="1">
        <v>52255</v>
      </c>
      <c r="U46" s="1">
        <v>14836.740488358886</v>
      </c>
      <c r="V46" s="13"/>
      <c r="W46" s="62"/>
      <c r="X46" s="13"/>
      <c r="Y46" s="13"/>
      <c r="Z46" s="1"/>
    </row>
    <row r="47" spans="1:26">
      <c r="A47" s="125">
        <v>1554</v>
      </c>
      <c r="B47" s="125" t="s">
        <v>66</v>
      </c>
      <c r="C47" s="1">
        <v>93636</v>
      </c>
      <c r="D47" s="125">
        <f t="shared" si="3"/>
        <v>16066.575154426904</v>
      </c>
      <c r="E47" s="126">
        <f t="shared" si="4"/>
        <v>0.89134405195166078</v>
      </c>
      <c r="F47" s="127">
        <f t="shared" si="17"/>
        <v>1175.1212911367386</v>
      </c>
      <c r="G47" s="127">
        <f t="shared" si="18"/>
        <v>6848.6068847449123</v>
      </c>
      <c r="H47" s="127">
        <f t="shared" si="19"/>
        <v>54.60854744184644</v>
      </c>
      <c r="I47" s="128">
        <f t="shared" si="20"/>
        <v>318.25861449108106</v>
      </c>
      <c r="J47" s="127">
        <f t="shared" si="21"/>
        <v>-200.61931642185255</v>
      </c>
      <c r="K47" s="128">
        <f t="shared" si="22"/>
        <v>-1169.2093761065566</v>
      </c>
      <c r="L47" s="129">
        <f t="shared" si="11"/>
        <v>5679.3975086383562</v>
      </c>
      <c r="M47" s="129">
        <f t="shared" si="23"/>
        <v>99315.397508638358</v>
      </c>
      <c r="N47" s="129">
        <f t="shared" si="24"/>
        <v>17041.077129141791</v>
      </c>
      <c r="O47" s="130">
        <f t="shared" si="14"/>
        <v>0.94540762993442262</v>
      </c>
      <c r="P47" s="131">
        <v>3025.523592597322</v>
      </c>
      <c r="Q47" s="133">
        <f t="shared" si="15"/>
        <v>0.10607635607635607</v>
      </c>
      <c r="R47" s="134">
        <f t="shared" si="16"/>
        <v>0.1022806239003905</v>
      </c>
      <c r="S47" s="132">
        <v>5828</v>
      </c>
      <c r="T47" s="1">
        <v>84656</v>
      </c>
      <c r="U47" s="1">
        <v>14575.757575757576</v>
      </c>
      <c r="V47" s="12"/>
      <c r="W47" s="61"/>
      <c r="X47" s="12"/>
      <c r="Y47" s="13"/>
      <c r="Z47" s="1"/>
    </row>
    <row r="48" spans="1:26">
      <c r="A48" s="125">
        <v>1557</v>
      </c>
      <c r="B48" s="125" t="s">
        <v>67</v>
      </c>
      <c r="C48" s="1">
        <v>33594</v>
      </c>
      <c r="D48" s="125">
        <f t="shared" si="3"/>
        <v>12586.736605470212</v>
      </c>
      <c r="E48" s="126">
        <f t="shared" si="4"/>
        <v>0.69828900676923999</v>
      </c>
      <c r="F48" s="127">
        <f t="shared" si="17"/>
        <v>3263.0244205107538</v>
      </c>
      <c r="G48" s="127">
        <f t="shared" si="18"/>
        <v>8709.0121783432005</v>
      </c>
      <c r="H48" s="127">
        <f t="shared" si="19"/>
        <v>1272.5520395766885</v>
      </c>
      <c r="I48" s="128">
        <f t="shared" si="20"/>
        <v>3396.4413936301817</v>
      </c>
      <c r="J48" s="127">
        <f t="shared" si="21"/>
        <v>1017.3241757129895</v>
      </c>
      <c r="K48" s="128">
        <f t="shared" si="22"/>
        <v>2715.2382249779689</v>
      </c>
      <c r="L48" s="129">
        <f t="shared" si="11"/>
        <v>11424.25040332117</v>
      </c>
      <c r="M48" s="129">
        <f t="shared" si="23"/>
        <v>45018.250403321174</v>
      </c>
      <c r="N48" s="129">
        <f t="shared" si="24"/>
        <v>16867.085201693957</v>
      </c>
      <c r="O48" s="130">
        <f t="shared" si="14"/>
        <v>0.93575487767530163</v>
      </c>
      <c r="P48" s="131">
        <v>5717.0673882566098</v>
      </c>
      <c r="Q48" s="133">
        <f t="shared" si="15"/>
        <v>4.3713300400782924E-2</v>
      </c>
      <c r="R48" s="134">
        <f t="shared" si="16"/>
        <v>3.9411746895946412E-2</v>
      </c>
      <c r="S48" s="132">
        <v>2669</v>
      </c>
      <c r="T48" s="1">
        <v>32187</v>
      </c>
      <c r="U48" s="1">
        <v>12109.480812641083</v>
      </c>
      <c r="V48" s="12"/>
      <c r="W48" s="61"/>
      <c r="X48" s="12"/>
      <c r="Y48" s="13"/>
      <c r="Z48" s="1"/>
    </row>
    <row r="49" spans="1:26">
      <c r="A49" s="125">
        <v>1560</v>
      </c>
      <c r="B49" s="125" t="s">
        <v>68</v>
      </c>
      <c r="C49" s="1">
        <v>37865</v>
      </c>
      <c r="D49" s="125">
        <f t="shared" si="3"/>
        <v>12792.22972972973</v>
      </c>
      <c r="E49" s="126">
        <f t="shared" si="4"/>
        <v>0.70968938751405708</v>
      </c>
      <c r="F49" s="127">
        <f t="shared" si="17"/>
        <v>3139.728545955043</v>
      </c>
      <c r="G49" s="127">
        <f t="shared" si="18"/>
        <v>9293.5964960269284</v>
      </c>
      <c r="H49" s="127">
        <f t="shared" si="19"/>
        <v>1200.6294460858574</v>
      </c>
      <c r="I49" s="128">
        <f t="shared" si="20"/>
        <v>3553.8631604141378</v>
      </c>
      <c r="J49" s="127">
        <f t="shared" si="21"/>
        <v>945.40158222215837</v>
      </c>
      <c r="K49" s="128">
        <f t="shared" si="22"/>
        <v>2798.3886833775887</v>
      </c>
      <c r="L49" s="129">
        <f t="shared" si="11"/>
        <v>12091.985179404517</v>
      </c>
      <c r="M49" s="129">
        <f t="shared" si="23"/>
        <v>49956.985179404517</v>
      </c>
      <c r="N49" s="129">
        <f t="shared" si="24"/>
        <v>16877.359857906933</v>
      </c>
      <c r="O49" s="130">
        <f t="shared" si="14"/>
        <v>0.93632489671254249</v>
      </c>
      <c r="P49" s="131">
        <v>5650.0192466240405</v>
      </c>
      <c r="Q49" s="133">
        <f t="shared" si="15"/>
        <v>3.0508382320923143E-2</v>
      </c>
      <c r="R49" s="134">
        <f t="shared" si="16"/>
        <v>3.9212000414849894E-2</v>
      </c>
      <c r="S49" s="132">
        <v>2960</v>
      </c>
      <c r="T49" s="1">
        <v>36744</v>
      </c>
      <c r="U49" s="1">
        <v>12309.547738693467</v>
      </c>
      <c r="V49" s="12"/>
      <c r="W49" s="61"/>
      <c r="X49" s="12"/>
      <c r="Y49" s="13"/>
      <c r="Z49" s="1"/>
    </row>
    <row r="50" spans="1:26">
      <c r="A50" s="125">
        <v>1563</v>
      </c>
      <c r="B50" s="125" t="s">
        <v>69</v>
      </c>
      <c r="C50" s="1">
        <v>121212</v>
      </c>
      <c r="D50" s="125">
        <f t="shared" si="3"/>
        <v>17485.862665897286</v>
      </c>
      <c r="E50" s="126">
        <f t="shared" si="4"/>
        <v>0.97008351379707025</v>
      </c>
      <c r="F50" s="127">
        <f t="shared" si="17"/>
        <v>323.54878425450948</v>
      </c>
      <c r="G50" s="127">
        <f t="shared" si="18"/>
        <v>2242.8401724522596</v>
      </c>
      <c r="H50" s="127">
        <f t="shared" si="19"/>
        <v>0</v>
      </c>
      <c r="I50" s="128">
        <f t="shared" si="20"/>
        <v>0</v>
      </c>
      <c r="J50" s="127">
        <f t="shared" si="21"/>
        <v>-255.22786386369899</v>
      </c>
      <c r="K50" s="128">
        <f t="shared" si="22"/>
        <v>-1769.2395523031614</v>
      </c>
      <c r="L50" s="129">
        <f t="shared" si="11"/>
        <v>473.60062014909818</v>
      </c>
      <c r="M50" s="129">
        <f t="shared" si="23"/>
        <v>121685.6006201491</v>
      </c>
      <c r="N50" s="129">
        <f t="shared" si="24"/>
        <v>17554.183586288098</v>
      </c>
      <c r="O50" s="130">
        <f t="shared" si="14"/>
        <v>0.97387383285566764</v>
      </c>
      <c r="P50" s="131">
        <v>3049.0545003830553</v>
      </c>
      <c r="Q50" s="133">
        <f t="shared" si="15"/>
        <v>6.7853052594485069E-2</v>
      </c>
      <c r="R50" s="134">
        <f t="shared" si="16"/>
        <v>7.1550177992965536E-2</v>
      </c>
      <c r="S50" s="132">
        <v>6932</v>
      </c>
      <c r="T50" s="1">
        <v>113510</v>
      </c>
      <c r="U50" s="1">
        <v>16318.286371477861</v>
      </c>
      <c r="V50" s="12"/>
      <c r="W50" s="61"/>
      <c r="X50" s="12"/>
      <c r="Y50" s="13"/>
      <c r="Z50" s="1"/>
    </row>
    <row r="51" spans="1:26">
      <c r="A51" s="125">
        <v>1566</v>
      </c>
      <c r="B51" s="125" t="s">
        <v>70</v>
      </c>
      <c r="C51" s="1">
        <v>85372</v>
      </c>
      <c r="D51" s="125">
        <f t="shared" si="3"/>
        <v>14595.999316122414</v>
      </c>
      <c r="E51" s="126">
        <f t="shared" si="4"/>
        <v>0.80975920802458612</v>
      </c>
      <c r="F51" s="127">
        <f t="shared" si="17"/>
        <v>2057.466794119433</v>
      </c>
      <c r="G51" s="127">
        <f t="shared" si="18"/>
        <v>12034.123278804564</v>
      </c>
      <c r="H51" s="127">
        <f t="shared" si="19"/>
        <v>569.31009084841799</v>
      </c>
      <c r="I51" s="128">
        <f t="shared" si="20"/>
        <v>3329.8947213723968</v>
      </c>
      <c r="J51" s="127">
        <f t="shared" si="21"/>
        <v>314.082226984719</v>
      </c>
      <c r="K51" s="128">
        <f t="shared" si="22"/>
        <v>1837.0669456336213</v>
      </c>
      <c r="L51" s="129">
        <f t="shared" si="11"/>
        <v>13871.190224438185</v>
      </c>
      <c r="M51" s="129">
        <f t="shared" si="23"/>
        <v>99243.190224438178</v>
      </c>
      <c r="N51" s="129">
        <f t="shared" si="24"/>
        <v>16967.548337226563</v>
      </c>
      <c r="O51" s="130">
        <f t="shared" si="14"/>
        <v>0.94132838773806871</v>
      </c>
      <c r="P51" s="131">
        <v>8440.7995518594616</v>
      </c>
      <c r="Q51" s="133">
        <f t="shared" si="15"/>
        <v>0.11825421775123127</v>
      </c>
      <c r="R51" s="134">
        <f t="shared" si="16"/>
        <v>0.12265152447174391</v>
      </c>
      <c r="S51" s="132">
        <v>5849</v>
      </c>
      <c r="T51" s="1">
        <v>76344</v>
      </c>
      <c r="U51" s="1">
        <v>13001.362397820163</v>
      </c>
      <c r="V51" s="12"/>
      <c r="W51" s="61"/>
      <c r="X51" s="12"/>
      <c r="Y51" s="13"/>
      <c r="Z51" s="1"/>
    </row>
    <row r="52" spans="1:26">
      <c r="A52" s="125">
        <v>1573</v>
      </c>
      <c r="B52" s="125" t="s">
        <v>71</v>
      </c>
      <c r="C52" s="1">
        <v>30910</v>
      </c>
      <c r="D52" s="125">
        <f t="shared" si="3"/>
        <v>14580.188679245284</v>
      </c>
      <c r="E52" s="126">
        <f t="shared" si="4"/>
        <v>0.80888206295772891</v>
      </c>
      <c r="F52" s="127">
        <f t="shared" si="17"/>
        <v>2066.9531762457104</v>
      </c>
      <c r="G52" s="127">
        <f t="shared" si="18"/>
        <v>4381.9407336409067</v>
      </c>
      <c r="H52" s="127">
        <f t="shared" si="19"/>
        <v>574.84381375541341</v>
      </c>
      <c r="I52" s="128">
        <f t="shared" si="20"/>
        <v>1218.6688851614765</v>
      </c>
      <c r="J52" s="127">
        <f t="shared" si="21"/>
        <v>319.61594989171442</v>
      </c>
      <c r="K52" s="128">
        <f t="shared" si="22"/>
        <v>677.58581377043458</v>
      </c>
      <c r="L52" s="129">
        <f t="shared" si="11"/>
        <v>5059.5265474113412</v>
      </c>
      <c r="M52" s="129">
        <f t="shared" si="23"/>
        <v>35969.52654741134</v>
      </c>
      <c r="N52" s="129">
        <f t="shared" si="24"/>
        <v>16966.757805382709</v>
      </c>
      <c r="O52" s="130">
        <f t="shared" si="14"/>
        <v>0.94128453048472593</v>
      </c>
      <c r="P52" s="131">
        <v>3775.9881090685681</v>
      </c>
      <c r="Q52" s="133">
        <f t="shared" si="15"/>
        <v>5.6210490346830684E-2</v>
      </c>
      <c r="R52" s="134">
        <f t="shared" si="16"/>
        <v>6.0196190310403692E-2</v>
      </c>
      <c r="S52" s="132">
        <v>2120</v>
      </c>
      <c r="T52" s="1">
        <v>29265</v>
      </c>
      <c r="U52" s="1">
        <v>13752.349624060151</v>
      </c>
      <c r="V52" s="12"/>
      <c r="W52" s="61"/>
      <c r="X52" s="12"/>
      <c r="Y52" s="13"/>
      <c r="Z52" s="1"/>
    </row>
    <row r="53" spans="1:26">
      <c r="A53" s="125">
        <v>1576</v>
      </c>
      <c r="B53" s="125" t="s">
        <v>72</v>
      </c>
      <c r="C53" s="1">
        <v>50345</v>
      </c>
      <c r="D53" s="125">
        <f t="shared" si="3"/>
        <v>14877.364066193853</v>
      </c>
      <c r="E53" s="126">
        <f t="shared" si="4"/>
        <v>0.82536880708315974</v>
      </c>
      <c r="F53" s="127">
        <f t="shared" si="17"/>
        <v>1888.647944076569</v>
      </c>
      <c r="G53" s="127">
        <f t="shared" si="18"/>
        <v>6391.18464275511</v>
      </c>
      <c r="H53" s="127">
        <f t="shared" si="19"/>
        <v>470.83242832341415</v>
      </c>
      <c r="I53" s="128">
        <f t="shared" si="20"/>
        <v>1593.2969374464335</v>
      </c>
      <c r="J53" s="127">
        <f t="shared" si="21"/>
        <v>215.60456445971516</v>
      </c>
      <c r="K53" s="128">
        <f t="shared" si="22"/>
        <v>729.60584613167612</v>
      </c>
      <c r="L53" s="129">
        <f t="shared" si="11"/>
        <v>7120.7904888867861</v>
      </c>
      <c r="M53" s="129">
        <f t="shared" si="23"/>
        <v>57465.790488886785</v>
      </c>
      <c r="N53" s="129">
        <f t="shared" si="24"/>
        <v>16981.616574730135</v>
      </c>
      <c r="O53" s="130">
        <f t="shared" si="14"/>
        <v>0.94210886769099733</v>
      </c>
      <c r="P53" s="131">
        <v>4032.4968684377495</v>
      </c>
      <c r="Q53" s="133">
        <f t="shared" si="15"/>
        <v>5.0473646872261406E-2</v>
      </c>
      <c r="R53" s="134">
        <f t="shared" si="16"/>
        <v>7.6549233851360116E-2</v>
      </c>
      <c r="S53" s="132">
        <v>3384</v>
      </c>
      <c r="T53" s="1">
        <v>47926</v>
      </c>
      <c r="U53" s="1">
        <v>13819.492502883506</v>
      </c>
      <c r="V53" s="12"/>
      <c r="W53" s="61"/>
      <c r="X53" s="12"/>
      <c r="Y53" s="13"/>
      <c r="Z53" s="1"/>
    </row>
    <row r="54" spans="1:26">
      <c r="A54" s="125">
        <v>1577</v>
      </c>
      <c r="B54" s="125" t="s">
        <v>73</v>
      </c>
      <c r="C54" s="1">
        <v>145848</v>
      </c>
      <c r="D54" s="125">
        <f t="shared" si="3"/>
        <v>13493.200111018596</v>
      </c>
      <c r="E54" s="126">
        <f t="shared" si="4"/>
        <v>0.74857793556805619</v>
      </c>
      <c r="F54" s="127">
        <f t="shared" si="17"/>
        <v>2719.1463171817236</v>
      </c>
      <c r="G54" s="127">
        <f t="shared" si="18"/>
        <v>29391.252542417249</v>
      </c>
      <c r="H54" s="127">
        <f t="shared" si="19"/>
        <v>955.28981263475441</v>
      </c>
      <c r="I54" s="128">
        <f t="shared" si="20"/>
        <v>10325.727584769062</v>
      </c>
      <c r="J54" s="127">
        <f t="shared" si="21"/>
        <v>700.06194877105543</v>
      </c>
      <c r="K54" s="128">
        <f t="shared" si="22"/>
        <v>7566.9696042663381</v>
      </c>
      <c r="L54" s="129">
        <f t="shared" si="11"/>
        <v>36958.222146683591</v>
      </c>
      <c r="M54" s="129">
        <f t="shared" si="23"/>
        <v>182806.22214668361</v>
      </c>
      <c r="N54" s="129">
        <f t="shared" si="24"/>
        <v>16912.408376971376</v>
      </c>
      <c r="O54" s="130">
        <f t="shared" si="14"/>
        <v>0.93826932411524244</v>
      </c>
      <c r="P54" s="131">
        <v>16556.39531647271</v>
      </c>
      <c r="Q54" s="133">
        <f t="shared" si="15"/>
        <v>8.7046933345258592E-2</v>
      </c>
      <c r="R54" s="134">
        <f t="shared" si="16"/>
        <v>8.4231010120754207E-2</v>
      </c>
      <c r="S54" s="132">
        <v>10809</v>
      </c>
      <c r="T54" s="1">
        <v>134169</v>
      </c>
      <c r="U54" s="1">
        <v>12444.949448103145</v>
      </c>
      <c r="V54" s="13"/>
      <c r="W54" s="62"/>
      <c r="X54" s="13"/>
      <c r="Y54" s="13"/>
      <c r="Z54" s="13"/>
    </row>
    <row r="55" spans="1:26">
      <c r="A55" s="125">
        <v>1578</v>
      </c>
      <c r="B55" s="125" t="s">
        <v>74</v>
      </c>
      <c r="C55" s="1">
        <v>40275</v>
      </c>
      <c r="D55" s="125">
        <f t="shared" si="3"/>
        <v>16168.205539943798</v>
      </c>
      <c r="E55" s="126">
        <f t="shared" si="4"/>
        <v>0.89698231889762392</v>
      </c>
      <c r="F55" s="127">
        <f t="shared" si="17"/>
        <v>1114.1430598266027</v>
      </c>
      <c r="G55" s="127">
        <f t="shared" si="18"/>
        <v>2775.3303620280676</v>
      </c>
      <c r="H55" s="127">
        <f t="shared" si="19"/>
        <v>19.037912510933708</v>
      </c>
      <c r="I55" s="128">
        <f t="shared" si="20"/>
        <v>47.423440064735871</v>
      </c>
      <c r="J55" s="127">
        <f t="shared" si="21"/>
        <v>-236.18995135276526</v>
      </c>
      <c r="K55" s="128">
        <f t="shared" si="22"/>
        <v>-588.34916881973834</v>
      </c>
      <c r="L55" s="129">
        <f t="shared" si="11"/>
        <v>2186.9811932083294</v>
      </c>
      <c r="M55" s="129">
        <f t="shared" si="23"/>
        <v>42461.981193208332</v>
      </c>
      <c r="N55" s="129">
        <f t="shared" si="24"/>
        <v>17046.158648417637</v>
      </c>
      <c r="O55" s="130">
        <f t="shared" si="14"/>
        <v>0.94568954328172083</v>
      </c>
      <c r="P55" s="131">
        <v>3647.5479871585321</v>
      </c>
      <c r="Q55" s="133">
        <f t="shared" si="15"/>
        <v>3.2162993336750385E-2</v>
      </c>
      <c r="R55" s="133">
        <f t="shared" si="16"/>
        <v>3.6720919039963641E-2</v>
      </c>
      <c r="S55" s="132">
        <v>2491</v>
      </c>
      <c r="T55" s="1">
        <v>39020</v>
      </c>
      <c r="U55" s="1">
        <v>15595.523581135092</v>
      </c>
      <c r="V55" s="12"/>
      <c r="W55" s="10"/>
      <c r="X55" s="12"/>
      <c r="Y55" s="13"/>
      <c r="Z55" s="13"/>
    </row>
    <row r="56" spans="1:26">
      <c r="A56" s="125">
        <v>1579</v>
      </c>
      <c r="B56" s="125" t="s">
        <v>75</v>
      </c>
      <c r="C56" s="1">
        <v>186037</v>
      </c>
      <c r="D56" s="125">
        <f t="shared" si="3"/>
        <v>14001.429969142771</v>
      </c>
      <c r="E56" s="126">
        <f t="shared" si="4"/>
        <v>0.77677359374094312</v>
      </c>
      <c r="F56" s="127">
        <f t="shared" si="17"/>
        <v>2414.2084023072184</v>
      </c>
      <c r="G56" s="127">
        <f t="shared" si="18"/>
        <v>32077.587041456009</v>
      </c>
      <c r="H56" s="127">
        <f t="shared" si="19"/>
        <v>777.40936229129284</v>
      </c>
      <c r="I56" s="128">
        <f t="shared" si="20"/>
        <v>10329.438196764408</v>
      </c>
      <c r="J56" s="127">
        <f t="shared" si="21"/>
        <v>522.18149842759385</v>
      </c>
      <c r="K56" s="128">
        <f t="shared" si="22"/>
        <v>6938.2255696074399</v>
      </c>
      <c r="L56" s="129">
        <f t="shared" si="11"/>
        <v>39015.812611063448</v>
      </c>
      <c r="M56" s="129">
        <f t="shared" si="23"/>
        <v>225052.81261106345</v>
      </c>
      <c r="N56" s="129">
        <f t="shared" si="24"/>
        <v>16937.819869877581</v>
      </c>
      <c r="O56" s="130">
        <f t="shared" si="14"/>
        <v>0.93967910702388657</v>
      </c>
      <c r="P56" s="131">
        <v>19827.112172261332</v>
      </c>
      <c r="Q56" s="133">
        <f t="shared" si="15"/>
        <v>6.7644189383070305E-2</v>
      </c>
      <c r="R56" s="133">
        <f t="shared" si="16"/>
        <v>7.0054765561401902E-2</v>
      </c>
      <c r="S56" s="132">
        <v>13287</v>
      </c>
      <c r="T56" s="1">
        <v>174250</v>
      </c>
      <c r="U56" s="1">
        <v>13084.778854096268</v>
      </c>
      <c r="V56" s="12"/>
      <c r="Y56" s="13"/>
      <c r="Z56" s="13"/>
    </row>
    <row r="57" spans="1:26" ht="30.95" customHeight="1">
      <c r="A57" s="125">
        <v>1804</v>
      </c>
      <c r="B57" s="125" t="s">
        <v>76</v>
      </c>
      <c r="C57" s="1">
        <v>922514</v>
      </c>
      <c r="D57" s="125">
        <f t="shared" si="3"/>
        <v>17470.863397912995</v>
      </c>
      <c r="E57" s="126">
        <f t="shared" si="4"/>
        <v>0.96925138198472549</v>
      </c>
      <c r="F57" s="127">
        <f t="shared" si="17"/>
        <v>332.54834504508398</v>
      </c>
      <c r="G57" s="127">
        <f t="shared" si="18"/>
        <v>17559.550263415567</v>
      </c>
      <c r="H57" s="127">
        <f t="shared" si="19"/>
        <v>0</v>
      </c>
      <c r="I57" s="128">
        <f t="shared" si="20"/>
        <v>0</v>
      </c>
      <c r="J57" s="127">
        <f t="shared" si="21"/>
        <v>-255.22786386369899</v>
      </c>
      <c r="K57" s="128">
        <f t="shared" si="22"/>
        <v>-13476.796895594896</v>
      </c>
      <c r="L57" s="129">
        <f t="shared" si="11"/>
        <v>4082.753367820671</v>
      </c>
      <c r="M57" s="129">
        <f t="shared" si="23"/>
        <v>926596.75336782064</v>
      </c>
      <c r="N57" s="129">
        <f t="shared" si="24"/>
        <v>17548.18387909438</v>
      </c>
      <c r="O57" s="130">
        <f t="shared" si="14"/>
        <v>0.97354098013072965</v>
      </c>
      <c r="P57" s="131">
        <v>7059.5977760713704</v>
      </c>
      <c r="Q57" s="133">
        <f t="shared" si="15"/>
        <v>0.10262043181427014</v>
      </c>
      <c r="R57" s="133">
        <f t="shared" si="16"/>
        <v>9.7546160183285643E-2</v>
      </c>
      <c r="S57" s="132">
        <v>52803</v>
      </c>
      <c r="T57" s="1">
        <v>836656</v>
      </c>
      <c r="U57" s="1">
        <v>15918.112633181127</v>
      </c>
      <c r="V57" s="12"/>
      <c r="Y57" s="13"/>
      <c r="Z57" s="13"/>
    </row>
    <row r="58" spans="1:26">
      <c r="A58" s="125">
        <v>1806</v>
      </c>
      <c r="B58" s="125" t="s">
        <v>77</v>
      </c>
      <c r="C58" s="1">
        <v>332242</v>
      </c>
      <c r="D58" s="125">
        <f t="shared" si="3"/>
        <v>15431.5838365072</v>
      </c>
      <c r="E58" s="126">
        <f t="shared" si="4"/>
        <v>0.85611590103408808</v>
      </c>
      <c r="F58" s="127">
        <f t="shared" si="17"/>
        <v>1556.1160818885614</v>
      </c>
      <c r="G58" s="127">
        <f t="shared" si="18"/>
        <v>33503.179243060724</v>
      </c>
      <c r="H58" s="127">
        <f t="shared" si="19"/>
        <v>276.85550871374306</v>
      </c>
      <c r="I58" s="128">
        <f t="shared" si="20"/>
        <v>5960.6991026068881</v>
      </c>
      <c r="J58" s="127">
        <f t="shared" si="21"/>
        <v>21.627644850044078</v>
      </c>
      <c r="K58" s="128">
        <f t="shared" si="22"/>
        <v>465.64319362144897</v>
      </c>
      <c r="L58" s="129">
        <f t="shared" si="11"/>
        <v>33968.822436682174</v>
      </c>
      <c r="M58" s="129">
        <f t="shared" si="23"/>
        <v>366210.82243668218</v>
      </c>
      <c r="N58" s="129">
        <f t="shared" si="24"/>
        <v>17009.327563245806</v>
      </c>
      <c r="O58" s="130">
        <f t="shared" si="14"/>
        <v>0.94364622238854401</v>
      </c>
      <c r="P58" s="131">
        <v>24572.108536139349</v>
      </c>
      <c r="Q58" s="133">
        <f t="shared" si="15"/>
        <v>3.5721967810014868E-2</v>
      </c>
      <c r="R58" s="133">
        <f t="shared" si="16"/>
        <v>4.2023852518937768E-2</v>
      </c>
      <c r="S58" s="132">
        <v>21530</v>
      </c>
      <c r="T58" s="1">
        <v>320783</v>
      </c>
      <c r="U58" s="1">
        <v>14809.242417247589</v>
      </c>
      <c r="V58" s="12"/>
      <c r="Y58" s="13"/>
      <c r="Z58" s="13"/>
    </row>
    <row r="59" spans="1:26">
      <c r="A59" s="125">
        <v>1811</v>
      </c>
      <c r="B59" s="125" t="s">
        <v>78</v>
      </c>
      <c r="C59" s="1">
        <v>25157</v>
      </c>
      <c r="D59" s="125">
        <f t="shared" si="3"/>
        <v>17892.603129445233</v>
      </c>
      <c r="E59" s="126">
        <f t="shared" si="4"/>
        <v>0.99264872694217721</v>
      </c>
      <c r="F59" s="127">
        <f t="shared" si="17"/>
        <v>79.504506125741315</v>
      </c>
      <c r="G59" s="127">
        <f t="shared" si="18"/>
        <v>111.78333561279229</v>
      </c>
      <c r="H59" s="127">
        <f t="shared" si="19"/>
        <v>0</v>
      </c>
      <c r="I59" s="128">
        <f t="shared" si="20"/>
        <v>0</v>
      </c>
      <c r="J59" s="127">
        <f t="shared" si="21"/>
        <v>-255.22786386369899</v>
      </c>
      <c r="K59" s="128">
        <f t="shared" si="22"/>
        <v>-358.85037659236076</v>
      </c>
      <c r="L59" s="129">
        <f t="shared" si="11"/>
        <v>-247.06704097956847</v>
      </c>
      <c r="M59" s="129">
        <f t="shared" si="23"/>
        <v>24909.932959020432</v>
      </c>
      <c r="N59" s="129">
        <f t="shared" si="24"/>
        <v>17716.879771707278</v>
      </c>
      <c r="O59" s="130">
        <f t="shared" si="14"/>
        <v>0.98289991811371058</v>
      </c>
      <c r="P59" s="131">
        <v>-354.93435840470579</v>
      </c>
      <c r="Q59" s="133">
        <f t="shared" si="15"/>
        <v>0.11215738284703802</v>
      </c>
      <c r="R59" s="133">
        <f t="shared" si="16"/>
        <v>0.10503830998386339</v>
      </c>
      <c r="S59" s="132">
        <v>1406</v>
      </c>
      <c r="T59" s="1">
        <v>22620</v>
      </c>
      <c r="U59" s="1">
        <v>16191.839656406586</v>
      </c>
      <c r="V59" s="12"/>
      <c r="Y59" s="1"/>
      <c r="Z59" s="1"/>
    </row>
    <row r="60" spans="1:26">
      <c r="A60" s="125">
        <v>1812</v>
      </c>
      <c r="B60" s="125" t="s">
        <v>79</v>
      </c>
      <c r="C60" s="1">
        <v>28047</v>
      </c>
      <c r="D60" s="125">
        <f t="shared" si="3"/>
        <v>14158.001009591117</v>
      </c>
      <c r="E60" s="126">
        <f t="shared" si="4"/>
        <v>0.78545986721678485</v>
      </c>
      <c r="F60" s="127">
        <f t="shared" si="17"/>
        <v>2320.265778038211</v>
      </c>
      <c r="G60" s="127">
        <f t="shared" si="18"/>
        <v>4596.4465062936961</v>
      </c>
      <c r="H60" s="127">
        <f t="shared" si="19"/>
        <v>722.60949813437207</v>
      </c>
      <c r="I60" s="128">
        <f t="shared" si="20"/>
        <v>1431.4894158041911</v>
      </c>
      <c r="J60" s="127">
        <f t="shared" si="21"/>
        <v>467.38163427067309</v>
      </c>
      <c r="K60" s="128">
        <f t="shared" si="22"/>
        <v>925.88301749020343</v>
      </c>
      <c r="L60" s="129">
        <f t="shared" si="11"/>
        <v>5522.3295237838993</v>
      </c>
      <c r="M60" s="129">
        <f t="shared" si="23"/>
        <v>33569.329523783897</v>
      </c>
      <c r="N60" s="129">
        <f t="shared" si="24"/>
        <v>16945.648421900001</v>
      </c>
      <c r="O60" s="130">
        <f t="shared" si="14"/>
        <v>0.94011342069767878</v>
      </c>
      <c r="P60" s="131">
        <v>1811.4442660683148</v>
      </c>
      <c r="Q60" s="133">
        <f t="shared" si="15"/>
        <v>0.24636715104652712</v>
      </c>
      <c r="R60" s="133">
        <f t="shared" si="16"/>
        <v>0.25202959645764234</v>
      </c>
      <c r="S60" s="132">
        <v>1981</v>
      </c>
      <c r="T60" s="1">
        <v>22503</v>
      </c>
      <c r="U60" s="1">
        <v>11308.040201005024</v>
      </c>
      <c r="V60" s="12"/>
      <c r="Y60" s="1"/>
      <c r="Z60" s="1"/>
    </row>
    <row r="61" spans="1:26">
      <c r="A61" s="125">
        <v>1813</v>
      </c>
      <c r="B61" s="125" t="s">
        <v>80</v>
      </c>
      <c r="C61" s="1">
        <v>138829</v>
      </c>
      <c r="D61" s="125">
        <f t="shared" si="3"/>
        <v>17851.227979940853</v>
      </c>
      <c r="E61" s="126">
        <f t="shared" si="4"/>
        <v>0.99035330971387159</v>
      </c>
      <c r="F61" s="127">
        <f t="shared" si="17"/>
        <v>104.32959582836919</v>
      </c>
      <c r="G61" s="127">
        <f t="shared" si="18"/>
        <v>811.3712667572272</v>
      </c>
      <c r="H61" s="127">
        <f t="shared" si="19"/>
        <v>0</v>
      </c>
      <c r="I61" s="128">
        <f t="shared" si="20"/>
        <v>0</v>
      </c>
      <c r="J61" s="127">
        <f t="shared" si="21"/>
        <v>-255.22786386369899</v>
      </c>
      <c r="K61" s="128">
        <f t="shared" si="22"/>
        <v>-1984.907097267987</v>
      </c>
      <c r="L61" s="129">
        <f t="shared" si="11"/>
        <v>-1173.5358305107598</v>
      </c>
      <c r="M61" s="129">
        <f t="shared" si="23"/>
        <v>137655.46416948925</v>
      </c>
      <c r="N61" s="129">
        <f t="shared" si="24"/>
        <v>17700.329711905521</v>
      </c>
      <c r="O61" s="130">
        <f t="shared" si="14"/>
        <v>0.98198175122238796</v>
      </c>
      <c r="P61" s="131">
        <v>-5116.336490265594</v>
      </c>
      <c r="Q61" s="133">
        <f t="shared" si="15"/>
        <v>0.36974367069873909</v>
      </c>
      <c r="R61" s="133">
        <f t="shared" si="16"/>
        <v>0.3743229860437523</v>
      </c>
      <c r="S61" s="132">
        <v>7777</v>
      </c>
      <c r="T61" s="1">
        <v>101354</v>
      </c>
      <c r="U61" s="1">
        <v>12989.106753812637</v>
      </c>
      <c r="V61" s="12"/>
      <c r="Y61" s="1"/>
      <c r="Z61" s="1"/>
    </row>
    <row r="62" spans="1:26">
      <c r="A62" s="125">
        <v>1815</v>
      </c>
      <c r="B62" s="125" t="s">
        <v>81</v>
      </c>
      <c r="C62" s="1">
        <v>18980</v>
      </c>
      <c r="D62" s="125">
        <f t="shared" si="3"/>
        <v>16153.191489361703</v>
      </c>
      <c r="E62" s="126">
        <f t="shared" si="4"/>
        <v>0.89614936697393011</v>
      </c>
      <c r="F62" s="127">
        <f t="shared" si="17"/>
        <v>1123.1514901758594</v>
      </c>
      <c r="G62" s="127">
        <f t="shared" si="18"/>
        <v>1319.7030009566347</v>
      </c>
      <c r="H62" s="127">
        <f t="shared" si="19"/>
        <v>24.292830214666807</v>
      </c>
      <c r="I62" s="128">
        <f t="shared" si="20"/>
        <v>28.5440755022335</v>
      </c>
      <c r="J62" s="127">
        <f t="shared" si="21"/>
        <v>-230.93503364903216</v>
      </c>
      <c r="K62" s="128">
        <f t="shared" si="22"/>
        <v>-271.34866453761282</v>
      </c>
      <c r="L62" s="129">
        <f t="shared" si="11"/>
        <v>1048.3543364190218</v>
      </c>
      <c r="M62" s="129">
        <f t="shared" si="23"/>
        <v>20028.354336419023</v>
      </c>
      <c r="N62" s="129">
        <f t="shared" si="24"/>
        <v>17045.407945888532</v>
      </c>
      <c r="O62" s="130">
        <f t="shared" si="14"/>
        <v>0.94564789568553609</v>
      </c>
      <c r="P62" s="131">
        <v>-1138.8344206813376</v>
      </c>
      <c r="Q62" s="133">
        <f t="shared" si="15"/>
        <v>0.38631217588196626</v>
      </c>
      <c r="R62" s="133">
        <f t="shared" si="16"/>
        <v>0.39457105692977379</v>
      </c>
      <c r="S62" s="132">
        <v>1175</v>
      </c>
      <c r="T62" s="1">
        <v>13691</v>
      </c>
      <c r="U62" s="1">
        <v>11582.910321489002</v>
      </c>
      <c r="V62" s="12"/>
      <c r="Y62" s="1"/>
      <c r="Z62" s="1"/>
    </row>
    <row r="63" spans="1:26">
      <c r="A63" s="125">
        <v>1816</v>
      </c>
      <c r="B63" s="125" t="s">
        <v>82</v>
      </c>
      <c r="C63" s="1">
        <v>7095</v>
      </c>
      <c r="D63" s="125">
        <f t="shared" si="3"/>
        <v>15357.142857142857</v>
      </c>
      <c r="E63" s="126">
        <f t="shared" si="4"/>
        <v>0.85198605235506952</v>
      </c>
      <c r="F63" s="127">
        <f t="shared" si="17"/>
        <v>1600.780669507167</v>
      </c>
      <c r="G63" s="127">
        <f t="shared" si="18"/>
        <v>739.56066931231112</v>
      </c>
      <c r="H63" s="127">
        <f t="shared" si="19"/>
        <v>302.909851491263</v>
      </c>
      <c r="I63" s="128">
        <f t="shared" si="20"/>
        <v>139.9443513889635</v>
      </c>
      <c r="J63" s="127">
        <f t="shared" si="21"/>
        <v>47.681987627564013</v>
      </c>
      <c r="K63" s="128">
        <f t="shared" si="22"/>
        <v>22.029078283934574</v>
      </c>
      <c r="L63" s="129">
        <f t="shared" si="11"/>
        <v>761.58974759624573</v>
      </c>
      <c r="M63" s="129">
        <f t="shared" si="23"/>
        <v>7856.5897475962456</v>
      </c>
      <c r="N63" s="129">
        <f t="shared" si="24"/>
        <v>17005.605514277588</v>
      </c>
      <c r="O63" s="130">
        <f t="shared" si="14"/>
        <v>0.94343972995459302</v>
      </c>
      <c r="P63" s="131">
        <v>360.49212565550943</v>
      </c>
      <c r="Q63" s="133">
        <f t="shared" si="15"/>
        <v>0.34349555008521115</v>
      </c>
      <c r="R63" s="133">
        <f t="shared" si="16"/>
        <v>0.35221954716368642</v>
      </c>
      <c r="S63" s="132">
        <v>462</v>
      </c>
      <c r="T63" s="1">
        <v>5281</v>
      </c>
      <c r="U63" s="1">
        <v>11356.989247311829</v>
      </c>
      <c r="V63" s="12"/>
      <c r="Y63" s="1"/>
      <c r="Z63" s="1"/>
    </row>
    <row r="64" spans="1:26">
      <c r="A64" s="125">
        <v>1818</v>
      </c>
      <c r="B64" s="125" t="s">
        <v>55</v>
      </c>
      <c r="C64" s="1">
        <v>28465</v>
      </c>
      <c r="D64" s="125">
        <f t="shared" si="3"/>
        <v>15597.260273972603</v>
      </c>
      <c r="E64" s="126">
        <f t="shared" si="4"/>
        <v>0.86530732519660725</v>
      </c>
      <c r="F64" s="127">
        <f t="shared" si="17"/>
        <v>1456.7102194093197</v>
      </c>
      <c r="G64" s="127">
        <f t="shared" si="18"/>
        <v>2658.4961504220087</v>
      </c>
      <c r="H64" s="127">
        <f t="shared" si="19"/>
        <v>218.86875560085198</v>
      </c>
      <c r="I64" s="128">
        <f t="shared" si="20"/>
        <v>399.43547897155491</v>
      </c>
      <c r="J64" s="127">
        <f t="shared" si="21"/>
        <v>-36.359108262847002</v>
      </c>
      <c r="K64" s="128">
        <f t="shared" si="22"/>
        <v>-66.355372579695768</v>
      </c>
      <c r="L64" s="129">
        <f t="shared" si="11"/>
        <v>2592.1407778423127</v>
      </c>
      <c r="M64" s="129">
        <f t="shared" si="23"/>
        <v>31057.140777842313</v>
      </c>
      <c r="N64" s="129">
        <f t="shared" si="24"/>
        <v>17017.611385119075</v>
      </c>
      <c r="O64" s="130">
        <f t="shared" si="14"/>
        <v>0.94410579359666991</v>
      </c>
      <c r="P64" s="131">
        <v>1800.7815642570522</v>
      </c>
      <c r="Q64" s="133">
        <f t="shared" si="15"/>
        <v>0.10363678660049627</v>
      </c>
      <c r="R64" s="133">
        <f t="shared" si="16"/>
        <v>8.4285347054624454E-2</v>
      </c>
      <c r="S64" s="132">
        <v>1825</v>
      </c>
      <c r="T64" s="1">
        <v>25792</v>
      </c>
      <c r="U64" s="1">
        <v>14384.829894032349</v>
      </c>
      <c r="V64" s="12"/>
      <c r="Y64" s="1"/>
      <c r="Z64" s="1"/>
    </row>
    <row r="65" spans="1:26">
      <c r="A65" s="125">
        <v>1820</v>
      </c>
      <c r="B65" s="125" t="s">
        <v>83</v>
      </c>
      <c r="C65" s="1">
        <v>105537</v>
      </c>
      <c r="D65" s="125">
        <f t="shared" si="3"/>
        <v>14392.063275603437</v>
      </c>
      <c r="E65" s="126">
        <f t="shared" si="4"/>
        <v>0.79844521142307168</v>
      </c>
      <c r="F65" s="127">
        <f t="shared" si="17"/>
        <v>2179.8284184308186</v>
      </c>
      <c r="G65" s="127">
        <f t="shared" si="18"/>
        <v>15984.681792353193</v>
      </c>
      <c r="H65" s="127">
        <f t="shared" si="19"/>
        <v>640.68770503005976</v>
      </c>
      <c r="I65" s="128">
        <f t="shared" si="20"/>
        <v>4698.1629409854286</v>
      </c>
      <c r="J65" s="127">
        <f t="shared" si="21"/>
        <v>385.45984116636077</v>
      </c>
      <c r="K65" s="128">
        <f t="shared" si="22"/>
        <v>2826.5770152729237</v>
      </c>
      <c r="L65" s="129">
        <f t="shared" si="11"/>
        <v>18811.258807626116</v>
      </c>
      <c r="M65" s="129">
        <f t="shared" si="23"/>
        <v>124348.25880762612</v>
      </c>
      <c r="N65" s="129">
        <f t="shared" si="24"/>
        <v>16957.351535200614</v>
      </c>
      <c r="O65" s="130">
        <f t="shared" si="14"/>
        <v>0.940762687907993</v>
      </c>
      <c r="P65" s="131">
        <v>7903.7712282074554</v>
      </c>
      <c r="Q65" s="133">
        <f t="shared" si="15"/>
        <v>7.214913394625895E-2</v>
      </c>
      <c r="R65" s="133">
        <f t="shared" si="16"/>
        <v>8.1067870775758916E-2</v>
      </c>
      <c r="S65" s="132">
        <v>7333</v>
      </c>
      <c r="T65" s="1">
        <v>98435</v>
      </c>
      <c r="U65" s="1">
        <v>13312.821206383553</v>
      </c>
      <c r="V65" s="12"/>
      <c r="Y65" s="1"/>
      <c r="Z65" s="1"/>
    </row>
    <row r="66" spans="1:26">
      <c r="A66" s="125">
        <v>1822</v>
      </c>
      <c r="B66" s="125" t="s">
        <v>84</v>
      </c>
      <c r="C66" s="1">
        <v>26138</v>
      </c>
      <c r="D66" s="125">
        <f t="shared" si="3"/>
        <v>11580.859548072664</v>
      </c>
      <c r="E66" s="126">
        <f t="shared" si="4"/>
        <v>0.64248479688080562</v>
      </c>
      <c r="F66" s="127">
        <f t="shared" si="17"/>
        <v>3866.5506549492829</v>
      </c>
      <c r="G66" s="127">
        <f t="shared" si="18"/>
        <v>8726.8048282205309</v>
      </c>
      <c r="H66" s="127">
        <f t="shared" si="19"/>
        <v>1624.6090096658306</v>
      </c>
      <c r="I66" s="128">
        <f t="shared" si="20"/>
        <v>3666.7425348157799</v>
      </c>
      <c r="J66" s="127">
        <f t="shared" si="21"/>
        <v>1369.3811458021316</v>
      </c>
      <c r="K66" s="128">
        <f t="shared" si="22"/>
        <v>3090.6932460754115</v>
      </c>
      <c r="L66" s="129">
        <f t="shared" si="11"/>
        <v>11817.498074295941</v>
      </c>
      <c r="M66" s="129">
        <f t="shared" si="23"/>
        <v>37955.498074295945</v>
      </c>
      <c r="N66" s="129">
        <f t="shared" si="24"/>
        <v>16816.791348824077</v>
      </c>
      <c r="O66" s="130">
        <f t="shared" si="14"/>
        <v>0.93296466718087978</v>
      </c>
      <c r="P66" s="131">
        <v>5347.2259255508252</v>
      </c>
      <c r="Q66" s="133">
        <f t="shared" si="15"/>
        <v>6.5986949429037517E-2</v>
      </c>
      <c r="R66" s="133">
        <f t="shared" si="16"/>
        <v>7.5905303854385417E-2</v>
      </c>
      <c r="S66" s="132">
        <v>2257</v>
      </c>
      <c r="T66" s="1">
        <v>24520</v>
      </c>
      <c r="U66" s="1">
        <v>10763.827919227391</v>
      </c>
      <c r="V66" s="12"/>
      <c r="Y66" s="1"/>
      <c r="Z66" s="1"/>
    </row>
    <row r="67" spans="1:26">
      <c r="A67" s="125">
        <v>1824</v>
      </c>
      <c r="B67" s="125" t="s">
        <v>85</v>
      </c>
      <c r="C67" s="1">
        <v>192652</v>
      </c>
      <c r="D67" s="125">
        <f t="shared" si="3"/>
        <v>14558.452353963576</v>
      </c>
      <c r="E67" s="126">
        <f t="shared" si="4"/>
        <v>0.80767617159227512</v>
      </c>
      <c r="F67" s="127">
        <f t="shared" si="17"/>
        <v>2079.9949714147356</v>
      </c>
      <c r="G67" s="127">
        <f t="shared" si="18"/>
        <v>27524.573456731196</v>
      </c>
      <c r="H67" s="127">
        <f t="shared" si="19"/>
        <v>582.4515276040114</v>
      </c>
      <c r="I67" s="128">
        <f t="shared" si="20"/>
        <v>7707.5810647838834</v>
      </c>
      <c r="J67" s="127">
        <f t="shared" si="21"/>
        <v>327.22366374031242</v>
      </c>
      <c r="K67" s="128">
        <f t="shared" si="22"/>
        <v>4330.1507422755549</v>
      </c>
      <c r="L67" s="129">
        <f t="shared" si="11"/>
        <v>31854.724199006749</v>
      </c>
      <c r="M67" s="129">
        <f t="shared" si="23"/>
        <v>224506.72419900674</v>
      </c>
      <c r="N67" s="129">
        <f t="shared" si="24"/>
        <v>16965.670989118626</v>
      </c>
      <c r="O67" s="130">
        <f t="shared" si="14"/>
        <v>0.94122423591645343</v>
      </c>
      <c r="P67" s="131">
        <v>14595.29945627565</v>
      </c>
      <c r="Q67" s="133">
        <f t="shared" si="15"/>
        <v>7.587146638669541E-2</v>
      </c>
      <c r="R67" s="133">
        <f t="shared" si="16"/>
        <v>7.8717041942014329E-2</v>
      </c>
      <c r="S67" s="132">
        <v>13233</v>
      </c>
      <c r="T67" s="1">
        <v>179066</v>
      </c>
      <c r="U67" s="1">
        <v>13496.080795899908</v>
      </c>
      <c r="V67" s="12"/>
      <c r="Y67" s="1"/>
      <c r="Z67" s="1"/>
    </row>
    <row r="68" spans="1:26">
      <c r="A68" s="125">
        <v>1825</v>
      </c>
      <c r="B68" s="125" t="s">
        <v>86</v>
      </c>
      <c r="C68" s="1">
        <v>19919</v>
      </c>
      <c r="D68" s="125">
        <f t="shared" si="3"/>
        <v>13633.812457221082</v>
      </c>
      <c r="E68" s="126">
        <f t="shared" si="4"/>
        <v>0.75637885002641969</v>
      </c>
      <c r="F68" s="127">
        <f t="shared" si="17"/>
        <v>2634.7789094602322</v>
      </c>
      <c r="G68" s="127">
        <f t="shared" si="18"/>
        <v>3849.4119867213994</v>
      </c>
      <c r="H68" s="127">
        <f t="shared" si="19"/>
        <v>906.07549146388419</v>
      </c>
      <c r="I68" s="128">
        <f t="shared" si="20"/>
        <v>1323.7762930287349</v>
      </c>
      <c r="J68" s="127">
        <f t="shared" si="21"/>
        <v>650.84762760018521</v>
      </c>
      <c r="K68" s="128">
        <f t="shared" si="22"/>
        <v>950.88838392387061</v>
      </c>
      <c r="L68" s="129">
        <f t="shared" si="11"/>
        <v>4800.30037064527</v>
      </c>
      <c r="M68" s="129">
        <f t="shared" si="23"/>
        <v>24719.300370645269</v>
      </c>
      <c r="N68" s="129">
        <f t="shared" si="24"/>
        <v>16919.4389942815</v>
      </c>
      <c r="O68" s="130">
        <f t="shared" si="14"/>
        <v>0.93865936983816056</v>
      </c>
      <c r="P68" s="131">
        <v>3053.4273713911216</v>
      </c>
      <c r="Q68" s="133">
        <f t="shared" si="15"/>
        <v>9.294924554183813E-2</v>
      </c>
      <c r="R68" s="133">
        <f t="shared" si="16"/>
        <v>8.6964581637433855E-2</v>
      </c>
      <c r="S68" s="132">
        <v>1461</v>
      </c>
      <c r="T68" s="1">
        <v>18225</v>
      </c>
      <c r="U68" s="1">
        <v>12543.01445285616</v>
      </c>
      <c r="V68" s="12"/>
      <c r="Y68" s="1"/>
      <c r="Z68" s="1"/>
    </row>
    <row r="69" spans="1:26">
      <c r="A69" s="125">
        <v>1826</v>
      </c>
      <c r="B69" s="125" t="s">
        <v>87</v>
      </c>
      <c r="C69" s="1">
        <v>16545</v>
      </c>
      <c r="D69" s="125">
        <f t="shared" si="3"/>
        <v>12996.857816182248</v>
      </c>
      <c r="E69" s="126">
        <f t="shared" si="4"/>
        <v>0.72104177755167165</v>
      </c>
      <c r="F69" s="127">
        <f t="shared" si="17"/>
        <v>3016.9516940835324</v>
      </c>
      <c r="G69" s="127">
        <f t="shared" si="18"/>
        <v>3840.5795065683369</v>
      </c>
      <c r="H69" s="127">
        <f t="shared" si="19"/>
        <v>1129.009615827476</v>
      </c>
      <c r="I69" s="128">
        <f t="shared" si="20"/>
        <v>1437.2292409483769</v>
      </c>
      <c r="J69" s="127">
        <f t="shared" si="21"/>
        <v>873.78175196377697</v>
      </c>
      <c r="K69" s="128">
        <f t="shared" si="22"/>
        <v>1112.3241702498881</v>
      </c>
      <c r="L69" s="129">
        <f t="shared" si="11"/>
        <v>4952.903676818225</v>
      </c>
      <c r="M69" s="129">
        <f t="shared" si="23"/>
        <v>21497.903676818227</v>
      </c>
      <c r="N69" s="129">
        <f t="shared" si="24"/>
        <v>16887.591262229555</v>
      </c>
      <c r="O69" s="130">
        <f t="shared" si="14"/>
        <v>0.93689251621442293</v>
      </c>
      <c r="P69" s="131">
        <v>3365.4108787001351</v>
      </c>
      <c r="Q69" s="133">
        <f t="shared" si="15"/>
        <v>5.2681809505630846E-2</v>
      </c>
      <c r="R69" s="133">
        <f t="shared" si="16"/>
        <v>4.7720229885023127E-2</v>
      </c>
      <c r="S69" s="132">
        <v>1273</v>
      </c>
      <c r="T69" s="1">
        <v>15717</v>
      </c>
      <c r="U69" s="1">
        <v>12404.893449092344</v>
      </c>
      <c r="V69" s="12"/>
      <c r="Y69" s="1"/>
      <c r="Z69" s="1"/>
    </row>
    <row r="70" spans="1:26">
      <c r="A70" s="125">
        <v>1827</v>
      </c>
      <c r="B70" s="125" t="s">
        <v>88</v>
      </c>
      <c r="C70" s="1">
        <v>22992</v>
      </c>
      <c r="D70" s="125">
        <f t="shared" si="3"/>
        <v>16794.74068663258</v>
      </c>
      <c r="E70" s="126">
        <f t="shared" si="4"/>
        <v>0.93174133698156403</v>
      </c>
      <c r="F70" s="127">
        <f t="shared" si="17"/>
        <v>738.2219718133332</v>
      </c>
      <c r="G70" s="127">
        <f t="shared" si="18"/>
        <v>1010.6258794124532</v>
      </c>
      <c r="H70" s="127">
        <f t="shared" si="19"/>
        <v>0</v>
      </c>
      <c r="I70" s="128">
        <f t="shared" si="20"/>
        <v>0</v>
      </c>
      <c r="J70" s="127">
        <f t="shared" si="21"/>
        <v>-255.22786386369899</v>
      </c>
      <c r="K70" s="128">
        <f t="shared" si="22"/>
        <v>-349.40694562940394</v>
      </c>
      <c r="L70" s="129">
        <f t="shared" si="11"/>
        <v>661.21893378304924</v>
      </c>
      <c r="M70" s="129">
        <f t="shared" si="23"/>
        <v>23653.21893378305</v>
      </c>
      <c r="N70" s="129">
        <f t="shared" si="24"/>
        <v>17277.734794582211</v>
      </c>
      <c r="O70" s="130">
        <f t="shared" si="14"/>
        <v>0.95853696212946493</v>
      </c>
      <c r="P70" s="131">
        <v>201.21128260594242</v>
      </c>
      <c r="Q70" s="133">
        <f t="shared" si="15"/>
        <v>0.32175912618568553</v>
      </c>
      <c r="R70" s="133">
        <f t="shared" si="16"/>
        <v>0.32369011103036888</v>
      </c>
      <c r="S70" s="132">
        <v>1369</v>
      </c>
      <c r="T70" s="1">
        <v>17395</v>
      </c>
      <c r="U70" s="1">
        <v>12687.819110138586</v>
      </c>
      <c r="V70" s="12"/>
      <c r="Y70" s="1"/>
      <c r="Z70" s="1"/>
    </row>
    <row r="71" spans="1:26">
      <c r="A71" s="125">
        <v>1828</v>
      </c>
      <c r="B71" s="125" t="s">
        <v>89</v>
      </c>
      <c r="C71" s="1">
        <v>20821</v>
      </c>
      <c r="D71" s="125">
        <f t="shared" si="3"/>
        <v>12262.073027090695</v>
      </c>
      <c r="E71" s="126">
        <f t="shared" si="4"/>
        <v>0.68027726831892144</v>
      </c>
      <c r="F71" s="127">
        <f t="shared" si="17"/>
        <v>3457.8225675384642</v>
      </c>
      <c r="G71" s="127">
        <f t="shared" si="18"/>
        <v>5871.3827196803122</v>
      </c>
      <c r="H71" s="127">
        <f t="shared" si="19"/>
        <v>1386.1842920095196</v>
      </c>
      <c r="I71" s="128">
        <f t="shared" si="20"/>
        <v>2353.7409278321643</v>
      </c>
      <c r="J71" s="127">
        <f t="shared" si="21"/>
        <v>1130.9564281458206</v>
      </c>
      <c r="K71" s="128">
        <f t="shared" si="22"/>
        <v>1920.3640149916034</v>
      </c>
      <c r="L71" s="129">
        <f t="shared" si="11"/>
        <v>7791.7467346719159</v>
      </c>
      <c r="M71" s="129">
        <f t="shared" si="23"/>
        <v>28612.746734671917</v>
      </c>
      <c r="N71" s="129">
        <f t="shared" si="24"/>
        <v>16850.85202277498</v>
      </c>
      <c r="O71" s="130">
        <f t="shared" si="14"/>
        <v>0.93485429075278559</v>
      </c>
      <c r="P71" s="131">
        <v>2638.5165137728445</v>
      </c>
      <c r="Q71" s="133">
        <f t="shared" si="15"/>
        <v>-2.5781396219352423E-2</v>
      </c>
      <c r="R71" s="133">
        <f t="shared" si="16"/>
        <v>-2.406016193705449E-2</v>
      </c>
      <c r="S71" s="132">
        <v>1698</v>
      </c>
      <c r="T71" s="1">
        <v>21372</v>
      </c>
      <c r="U71" s="1">
        <v>12564.373897707232</v>
      </c>
      <c r="V71" s="12"/>
      <c r="Y71" s="1"/>
      <c r="Z71" s="1"/>
    </row>
    <row r="72" spans="1:26">
      <c r="A72" s="125">
        <v>1832</v>
      </c>
      <c r="B72" s="125" t="s">
        <v>90</v>
      </c>
      <c r="C72" s="1">
        <v>86517</v>
      </c>
      <c r="D72" s="125">
        <f t="shared" ref="D72:D135" si="25">C72/S72*1000</f>
        <v>19573.981900452487</v>
      </c>
      <c r="E72" s="126">
        <f t="shared" ref="E72:E135" si="26">D72/D$364</f>
        <v>1.0859285300246759</v>
      </c>
      <c r="F72" s="127">
        <f t="shared" si="17"/>
        <v>-929.32275647861093</v>
      </c>
      <c r="G72" s="127">
        <f t="shared" si="18"/>
        <v>-4107.6065836354601</v>
      </c>
      <c r="H72" s="127">
        <f t="shared" si="19"/>
        <v>0</v>
      </c>
      <c r="I72" s="128">
        <f t="shared" si="20"/>
        <v>0</v>
      </c>
      <c r="J72" s="127">
        <f t="shared" si="21"/>
        <v>-255.22786386369899</v>
      </c>
      <c r="K72" s="128">
        <f t="shared" si="22"/>
        <v>-1128.1071582775496</v>
      </c>
      <c r="L72" s="129">
        <f t="shared" ref="L72:L135" si="27">+G72+K72</f>
        <v>-5235.7137419130095</v>
      </c>
      <c r="M72" s="129">
        <f t="shared" si="23"/>
        <v>81281.286258086984</v>
      </c>
      <c r="N72" s="129">
        <f t="shared" si="24"/>
        <v>18389.431280110177</v>
      </c>
      <c r="O72" s="130">
        <f t="shared" ref="O72:O135" si="28">N72/N$364</f>
        <v>1.0202118393467099</v>
      </c>
      <c r="P72" s="131">
        <v>6767.5855873763876</v>
      </c>
      <c r="Q72" s="133">
        <f t="shared" ref="Q72:Q135" si="29">(C72-T72)/T72</f>
        <v>3.0528622817257069E-2</v>
      </c>
      <c r="R72" s="133">
        <f t="shared" ref="R72:R135" si="30">(D72-U72)/U72</f>
        <v>3.2393832994301756E-2</v>
      </c>
      <c r="S72" s="132">
        <v>4420</v>
      </c>
      <c r="T72" s="1">
        <v>83954</v>
      </c>
      <c r="U72" s="1">
        <v>18959.801264679314</v>
      </c>
      <c r="V72" s="12"/>
      <c r="Y72" s="1"/>
      <c r="Z72" s="1"/>
    </row>
    <row r="73" spans="1:26">
      <c r="A73" s="125">
        <v>1833</v>
      </c>
      <c r="B73" s="125" t="s">
        <v>91</v>
      </c>
      <c r="C73" s="1">
        <v>403328</v>
      </c>
      <c r="D73" s="125">
        <f t="shared" si="25"/>
        <v>15457.918135827073</v>
      </c>
      <c r="E73" s="126">
        <f t="shared" si="26"/>
        <v>0.8575768795460279</v>
      </c>
      <c r="F73" s="127">
        <f t="shared" si="17"/>
        <v>1540.3155022966378</v>
      </c>
      <c r="G73" s="127">
        <f t="shared" si="18"/>
        <v>40189.912085923876</v>
      </c>
      <c r="H73" s="127">
        <f t="shared" si="19"/>
        <v>267.63850395178753</v>
      </c>
      <c r="I73" s="128">
        <f t="shared" si="20"/>
        <v>6983.2238451100402</v>
      </c>
      <c r="J73" s="127">
        <f t="shared" si="21"/>
        <v>12.410640088088542</v>
      </c>
      <c r="K73" s="128">
        <f t="shared" si="22"/>
        <v>323.8184211784062</v>
      </c>
      <c r="L73" s="129">
        <f t="shared" si="27"/>
        <v>40513.730507102278</v>
      </c>
      <c r="M73" s="129">
        <f t="shared" si="23"/>
        <v>443841.73050710227</v>
      </c>
      <c r="N73" s="129">
        <f t="shared" si="24"/>
        <v>17010.644278211799</v>
      </c>
      <c r="O73" s="130">
        <f t="shared" si="28"/>
        <v>0.94371927131414102</v>
      </c>
      <c r="P73" s="131">
        <v>30931.395054572662</v>
      </c>
      <c r="Q73" s="133">
        <f t="shared" si="29"/>
        <v>4.5853051381451855E-2</v>
      </c>
      <c r="R73" s="133">
        <f t="shared" si="30"/>
        <v>4.5492301823639801E-2</v>
      </c>
      <c r="S73" s="132">
        <v>26092</v>
      </c>
      <c r="T73" s="1">
        <v>385645</v>
      </c>
      <c r="U73" s="1">
        <v>14785.300770616876</v>
      </c>
      <c r="V73" s="12"/>
      <c r="Y73" s="1"/>
      <c r="Z73" s="1"/>
    </row>
    <row r="74" spans="1:26">
      <c r="A74" s="125">
        <v>1834</v>
      </c>
      <c r="B74" s="125" t="s">
        <v>92</v>
      </c>
      <c r="C74" s="1">
        <v>42583</v>
      </c>
      <c r="D74" s="125">
        <f t="shared" si="25"/>
        <v>22783.841626538255</v>
      </c>
      <c r="E74" s="126">
        <f t="shared" si="26"/>
        <v>1.2640056464571352</v>
      </c>
      <c r="F74" s="127">
        <f t="shared" si="17"/>
        <v>-2855.2385921300715</v>
      </c>
      <c r="G74" s="127">
        <f t="shared" si="18"/>
        <v>-5336.4409286911041</v>
      </c>
      <c r="H74" s="127">
        <f t="shared" si="19"/>
        <v>0</v>
      </c>
      <c r="I74" s="128">
        <f t="shared" si="20"/>
        <v>0</v>
      </c>
      <c r="J74" s="127">
        <f t="shared" si="21"/>
        <v>-255.22786386369899</v>
      </c>
      <c r="K74" s="128">
        <f t="shared" si="22"/>
        <v>-477.02087756125337</v>
      </c>
      <c r="L74" s="129">
        <f t="shared" si="27"/>
        <v>-5813.4618062523577</v>
      </c>
      <c r="M74" s="129">
        <f t="shared" si="23"/>
        <v>36769.538193747641</v>
      </c>
      <c r="N74" s="129">
        <f t="shared" si="24"/>
        <v>19673.375170544485</v>
      </c>
      <c r="O74" s="130">
        <f t="shared" si="28"/>
        <v>1.0914426859196937</v>
      </c>
      <c r="P74" s="131">
        <v>-4025.7514337541934</v>
      </c>
      <c r="Q74" s="133">
        <f t="shared" si="29"/>
        <v>0.21298353557796387</v>
      </c>
      <c r="R74" s="133">
        <f t="shared" si="30"/>
        <v>0.21752654507451061</v>
      </c>
      <c r="S74" s="132">
        <v>1869</v>
      </c>
      <c r="T74" s="1">
        <v>35106</v>
      </c>
      <c r="U74" s="1">
        <v>18713.219616204689</v>
      </c>
      <c r="V74" s="12"/>
      <c r="Y74" s="1"/>
      <c r="Z74" s="1"/>
    </row>
    <row r="75" spans="1:26">
      <c r="A75" s="125">
        <v>1835</v>
      </c>
      <c r="B75" s="125" t="s">
        <v>93</v>
      </c>
      <c r="C75" s="1">
        <v>6662</v>
      </c>
      <c r="D75" s="125">
        <f t="shared" si="25"/>
        <v>14804.444444444443</v>
      </c>
      <c r="E75" s="126">
        <f t="shared" si="26"/>
        <v>0.82132336052767563</v>
      </c>
      <c r="F75" s="127">
        <f t="shared" si="17"/>
        <v>1932.3997171262151</v>
      </c>
      <c r="G75" s="127">
        <f t="shared" si="18"/>
        <v>869.57987270679689</v>
      </c>
      <c r="H75" s="127">
        <f t="shared" si="19"/>
        <v>496.35429593570768</v>
      </c>
      <c r="I75" s="128">
        <f t="shared" si="20"/>
        <v>223.35943317106847</v>
      </c>
      <c r="J75" s="127">
        <f t="shared" si="21"/>
        <v>241.1264320720087</v>
      </c>
      <c r="K75" s="128">
        <f t="shared" si="22"/>
        <v>108.50689443240393</v>
      </c>
      <c r="L75" s="129">
        <f t="shared" si="27"/>
        <v>978.08676713920079</v>
      </c>
      <c r="M75" s="129">
        <f t="shared" si="23"/>
        <v>7640.0867671392007</v>
      </c>
      <c r="N75" s="129">
        <f t="shared" si="24"/>
        <v>16977.970593642665</v>
      </c>
      <c r="O75" s="130">
        <f t="shared" si="28"/>
        <v>0.94190659536322319</v>
      </c>
      <c r="P75" s="131">
        <v>603.65596654757348</v>
      </c>
      <c r="Q75" s="133">
        <f t="shared" si="29"/>
        <v>-9.9486347661530139E-2</v>
      </c>
      <c r="R75" s="133">
        <f t="shared" si="30"/>
        <v>-0.11549547925865862</v>
      </c>
      <c r="S75" s="132">
        <v>450</v>
      </c>
      <c r="T75" s="1">
        <v>7398</v>
      </c>
      <c r="U75" s="1">
        <v>16737.556561085974</v>
      </c>
      <c r="V75" s="12"/>
      <c r="Y75" s="1"/>
      <c r="Z75" s="1"/>
    </row>
    <row r="76" spans="1:26">
      <c r="A76" s="125">
        <v>1836</v>
      </c>
      <c r="B76" s="125" t="s">
        <v>94</v>
      </c>
      <c r="C76" s="1">
        <v>15643</v>
      </c>
      <c r="D76" s="125">
        <f t="shared" si="25"/>
        <v>13567.215958369472</v>
      </c>
      <c r="E76" s="126">
        <f t="shared" si="26"/>
        <v>0.75268419870455217</v>
      </c>
      <c r="F76" s="127">
        <f t="shared" si="17"/>
        <v>2674.736808771198</v>
      </c>
      <c r="G76" s="127">
        <f t="shared" si="18"/>
        <v>3083.9715405131915</v>
      </c>
      <c r="H76" s="127">
        <f t="shared" si="19"/>
        <v>929.38426606194764</v>
      </c>
      <c r="I76" s="128">
        <f t="shared" si="20"/>
        <v>1071.5800587694257</v>
      </c>
      <c r="J76" s="127">
        <f t="shared" si="21"/>
        <v>674.15640219824866</v>
      </c>
      <c r="K76" s="128">
        <f t="shared" si="22"/>
        <v>777.30233173458066</v>
      </c>
      <c r="L76" s="129">
        <f t="shared" si="27"/>
        <v>3861.273872247772</v>
      </c>
      <c r="M76" s="129">
        <f t="shared" si="23"/>
        <v>19504.273872247773</v>
      </c>
      <c r="N76" s="129">
        <f t="shared" si="24"/>
        <v>16916.109169338921</v>
      </c>
      <c r="O76" s="130">
        <f t="shared" si="28"/>
        <v>0.93847463727206726</v>
      </c>
      <c r="P76" s="131">
        <v>2377.0492876207813</v>
      </c>
      <c r="Q76" s="133">
        <f t="shared" si="29"/>
        <v>-9.2469440749889161E-3</v>
      </c>
      <c r="R76" s="133">
        <f t="shared" si="30"/>
        <v>3.6295043751572886E-2</v>
      </c>
      <c r="S76" s="132">
        <v>1153</v>
      </c>
      <c r="T76" s="1">
        <v>15789</v>
      </c>
      <c r="U76" s="1">
        <v>13092.039800995024</v>
      </c>
      <c r="V76" s="12"/>
      <c r="Y76" s="1"/>
      <c r="Z76" s="1"/>
    </row>
    <row r="77" spans="1:26">
      <c r="A77" s="125">
        <v>1837</v>
      </c>
      <c r="B77" s="125" t="s">
        <v>95</v>
      </c>
      <c r="C77" s="1">
        <v>102439</v>
      </c>
      <c r="D77" s="125">
        <f t="shared" si="25"/>
        <v>16485.194721596396</v>
      </c>
      <c r="E77" s="126">
        <f t="shared" si="26"/>
        <v>0.91456829592653766</v>
      </c>
      <c r="F77" s="127">
        <f t="shared" si="17"/>
        <v>923.94955083504385</v>
      </c>
      <c r="G77" s="127">
        <f t="shared" si="18"/>
        <v>5741.4225088889625</v>
      </c>
      <c r="H77" s="127">
        <f t="shared" si="19"/>
        <v>0</v>
      </c>
      <c r="I77" s="128">
        <f t="shared" si="20"/>
        <v>0</v>
      </c>
      <c r="J77" s="127">
        <f t="shared" si="21"/>
        <v>-255.22786386369899</v>
      </c>
      <c r="K77" s="128">
        <f t="shared" si="22"/>
        <v>-1585.9859460490254</v>
      </c>
      <c r="L77" s="129">
        <f t="shared" si="27"/>
        <v>4155.4365628399373</v>
      </c>
      <c r="M77" s="129">
        <f t="shared" si="23"/>
        <v>106594.43656283994</v>
      </c>
      <c r="N77" s="129">
        <f t="shared" si="24"/>
        <v>17153.91640856774</v>
      </c>
      <c r="O77" s="130">
        <f t="shared" si="28"/>
        <v>0.9516677457074546</v>
      </c>
      <c r="P77" s="131">
        <v>5768.9185610762088</v>
      </c>
      <c r="Q77" s="133">
        <f t="shared" si="29"/>
        <v>-4.5133807477558935E-2</v>
      </c>
      <c r="R77" s="133">
        <f t="shared" si="30"/>
        <v>-4.0062905586145912E-2</v>
      </c>
      <c r="S77" s="132">
        <v>6214</v>
      </c>
      <c r="T77" s="1">
        <v>107281</v>
      </c>
      <c r="U77" s="1">
        <v>17173.203137506003</v>
      </c>
      <c r="V77" s="12"/>
      <c r="Y77" s="1"/>
      <c r="Z77" s="1"/>
    </row>
    <row r="78" spans="1:26">
      <c r="A78" s="125">
        <v>1838</v>
      </c>
      <c r="B78" s="125" t="s">
        <v>96</v>
      </c>
      <c r="C78" s="1">
        <v>30589</v>
      </c>
      <c r="D78" s="125">
        <f t="shared" si="25"/>
        <v>16150.475184794086</v>
      </c>
      <c r="E78" s="126">
        <f t="shared" si="26"/>
        <v>0.89599867139031242</v>
      </c>
      <c r="F78" s="127">
        <f t="shared" si="17"/>
        <v>1124.7812729164295</v>
      </c>
      <c r="G78" s="127">
        <f t="shared" si="18"/>
        <v>2130.3357309037178</v>
      </c>
      <c r="H78" s="127">
        <f t="shared" si="19"/>
        <v>25.243536813332774</v>
      </c>
      <c r="I78" s="128">
        <f t="shared" si="20"/>
        <v>47.811258724452273</v>
      </c>
      <c r="J78" s="127">
        <f t="shared" si="21"/>
        <v>-229.9843270503662</v>
      </c>
      <c r="K78" s="128">
        <f t="shared" si="22"/>
        <v>-435.59031543339358</v>
      </c>
      <c r="L78" s="129">
        <f t="shared" si="27"/>
        <v>1694.7454154703241</v>
      </c>
      <c r="M78" s="129">
        <f t="shared" si="23"/>
        <v>32283.745415470323</v>
      </c>
      <c r="N78" s="129">
        <f t="shared" si="24"/>
        <v>17045.272130660149</v>
      </c>
      <c r="O78" s="130">
        <f t="shared" si="28"/>
        <v>0.94564036090635517</v>
      </c>
      <c r="P78" s="131">
        <v>1839.6316891522515</v>
      </c>
      <c r="Q78" s="133">
        <f t="shared" si="29"/>
        <v>4.531319413593958E-2</v>
      </c>
      <c r="R78" s="133">
        <f t="shared" si="30"/>
        <v>5.9662794477826873E-2</v>
      </c>
      <c r="S78" s="132">
        <v>1894</v>
      </c>
      <c r="T78" s="1">
        <v>29263</v>
      </c>
      <c r="U78" s="1">
        <v>15241.145833333332</v>
      </c>
      <c r="V78" s="12"/>
      <c r="Y78" s="1"/>
      <c r="Z78" s="1"/>
    </row>
    <row r="79" spans="1:26">
      <c r="A79" s="125">
        <v>1839</v>
      </c>
      <c r="B79" s="125" t="s">
        <v>97</v>
      </c>
      <c r="C79" s="1">
        <v>16203</v>
      </c>
      <c r="D79" s="125">
        <f t="shared" si="25"/>
        <v>16010.86956521739</v>
      </c>
      <c r="E79" s="126">
        <f t="shared" si="26"/>
        <v>0.88825360827432975</v>
      </c>
      <c r="F79" s="127">
        <f t="shared" si="17"/>
        <v>1208.5446446624471</v>
      </c>
      <c r="G79" s="127">
        <f t="shared" si="18"/>
        <v>1223.0471803983964</v>
      </c>
      <c r="H79" s="127">
        <f t="shared" si="19"/>
        <v>74.105503665176357</v>
      </c>
      <c r="I79" s="128">
        <f t="shared" si="20"/>
        <v>74.994769709158476</v>
      </c>
      <c r="J79" s="127">
        <f t="shared" si="21"/>
        <v>-181.12236019852264</v>
      </c>
      <c r="K79" s="128">
        <f t="shared" si="22"/>
        <v>-183.29582852090491</v>
      </c>
      <c r="L79" s="129">
        <f t="shared" si="27"/>
        <v>1039.7513518774915</v>
      </c>
      <c r="M79" s="129">
        <f t="shared" si="23"/>
        <v>17242.75135187749</v>
      </c>
      <c r="N79" s="129">
        <f t="shared" si="24"/>
        <v>17038.291849681314</v>
      </c>
      <c r="O79" s="130">
        <f t="shared" si="28"/>
        <v>0.94525310775055604</v>
      </c>
      <c r="P79" s="131">
        <v>1921.9518317962411</v>
      </c>
      <c r="Q79" s="133">
        <f t="shared" si="29"/>
        <v>-4.6209088768542503E-2</v>
      </c>
      <c r="R79" s="133">
        <f t="shared" si="30"/>
        <v>-5.8461343557089158E-2</v>
      </c>
      <c r="S79" s="132">
        <v>1012</v>
      </c>
      <c r="T79" s="1">
        <v>16988</v>
      </c>
      <c r="U79" s="1">
        <v>17005.005005005009</v>
      </c>
      <c r="V79" s="12"/>
      <c r="Y79" s="1"/>
      <c r="Z79" s="1"/>
    </row>
    <row r="80" spans="1:26">
      <c r="A80" s="125">
        <v>1840</v>
      </c>
      <c r="B80" s="125" t="s">
        <v>98</v>
      </c>
      <c r="C80" s="1">
        <v>62701</v>
      </c>
      <c r="D80" s="125">
        <f t="shared" si="25"/>
        <v>13580.463504440113</v>
      </c>
      <c r="E80" s="126">
        <f t="shared" si="26"/>
        <v>0.75341914820558309</v>
      </c>
      <c r="F80" s="127">
        <f t="shared" si="17"/>
        <v>2666.7882811288132</v>
      </c>
      <c r="G80" s="127">
        <f t="shared" si="18"/>
        <v>12312.561493971729</v>
      </c>
      <c r="H80" s="127">
        <f t="shared" si="19"/>
        <v>924.74762493722335</v>
      </c>
      <c r="I80" s="128">
        <f t="shared" si="20"/>
        <v>4269.5597843351607</v>
      </c>
      <c r="J80" s="127">
        <f t="shared" si="21"/>
        <v>669.51976107352436</v>
      </c>
      <c r="K80" s="128">
        <f t="shared" si="22"/>
        <v>3091.1727368764623</v>
      </c>
      <c r="L80" s="129">
        <f t="shared" si="27"/>
        <v>15403.734230848191</v>
      </c>
      <c r="M80" s="129">
        <f t="shared" si="23"/>
        <v>78104.734230848189</v>
      </c>
      <c r="N80" s="129">
        <f t="shared" si="24"/>
        <v>16916.771546642452</v>
      </c>
      <c r="O80" s="130">
        <f t="shared" si="28"/>
        <v>0.93851138474711882</v>
      </c>
      <c r="P80" s="131">
        <v>7212.537216778097</v>
      </c>
      <c r="Q80" s="133">
        <f t="shared" si="29"/>
        <v>7.3445070277858626E-2</v>
      </c>
      <c r="R80" s="133">
        <f t="shared" si="30"/>
        <v>7.6932546139709942E-2</v>
      </c>
      <c r="S80" s="132">
        <v>4617</v>
      </c>
      <c r="T80" s="1">
        <v>58411</v>
      </c>
      <c r="U80" s="1">
        <v>12610.319516407601</v>
      </c>
      <c r="V80" s="12"/>
      <c r="Y80" s="1"/>
      <c r="Z80" s="1"/>
    </row>
    <row r="81" spans="1:28">
      <c r="A81" s="125">
        <v>1841</v>
      </c>
      <c r="B81" s="125" t="s">
        <v>99</v>
      </c>
      <c r="C81" s="1">
        <v>148161</v>
      </c>
      <c r="D81" s="125">
        <f t="shared" si="25"/>
        <v>15428.616057482037</v>
      </c>
      <c r="E81" s="126">
        <f t="shared" si="26"/>
        <v>0.85595125410988926</v>
      </c>
      <c r="F81" s="127">
        <f t="shared" si="17"/>
        <v>1557.8967493036591</v>
      </c>
      <c r="G81" s="127">
        <f t="shared" si="18"/>
        <v>14960.482483563039</v>
      </c>
      <c r="H81" s="127">
        <f t="shared" si="19"/>
        <v>277.89423137254994</v>
      </c>
      <c r="I81" s="128">
        <f t="shared" si="20"/>
        <v>2668.6183038705967</v>
      </c>
      <c r="J81" s="127">
        <f t="shared" si="21"/>
        <v>22.666367508850954</v>
      </c>
      <c r="K81" s="128">
        <f t="shared" si="22"/>
        <v>217.6651271874957</v>
      </c>
      <c r="L81" s="129">
        <f t="shared" si="27"/>
        <v>15178.147610750535</v>
      </c>
      <c r="M81" s="129">
        <f t="shared" si="23"/>
        <v>163339.14761075054</v>
      </c>
      <c r="N81" s="129">
        <f t="shared" si="24"/>
        <v>17009.17917429455</v>
      </c>
      <c r="O81" s="130">
        <f t="shared" si="28"/>
        <v>0.94363799004233417</v>
      </c>
      <c r="P81" s="131">
        <v>11465.834773457795</v>
      </c>
      <c r="Q81" s="130">
        <f t="shared" si="29"/>
        <v>5.5458197982561123E-2</v>
      </c>
      <c r="R81" s="130">
        <f t="shared" si="30"/>
        <v>5.9524838961979562E-2</v>
      </c>
      <c r="S81" s="132">
        <v>9603</v>
      </c>
      <c r="T81" s="1">
        <v>140376</v>
      </c>
      <c r="U81" s="1">
        <v>14561.825726141078</v>
      </c>
      <c r="Y81" s="1"/>
      <c r="Z81" s="1"/>
    </row>
    <row r="82" spans="1:28">
      <c r="A82" s="125">
        <v>1845</v>
      </c>
      <c r="B82" s="125" t="s">
        <v>100</v>
      </c>
      <c r="C82" s="1">
        <v>38072</v>
      </c>
      <c r="D82" s="125">
        <f t="shared" si="25"/>
        <v>20370.251471375068</v>
      </c>
      <c r="E82" s="126">
        <f t="shared" si="26"/>
        <v>1.1301041019166347</v>
      </c>
      <c r="F82" s="127">
        <f t="shared" si="17"/>
        <v>-1407.0844990321596</v>
      </c>
      <c r="G82" s="127">
        <f t="shared" si="18"/>
        <v>-2629.8409286911065</v>
      </c>
      <c r="H82" s="127">
        <f t="shared" si="19"/>
        <v>0</v>
      </c>
      <c r="I82" s="128">
        <f t="shared" si="20"/>
        <v>0</v>
      </c>
      <c r="J82" s="127">
        <f t="shared" si="21"/>
        <v>-255.22786386369899</v>
      </c>
      <c r="K82" s="128">
        <f t="shared" si="22"/>
        <v>-477.02087756125337</v>
      </c>
      <c r="L82" s="129">
        <f t="shared" si="27"/>
        <v>-3106.8618062523597</v>
      </c>
      <c r="M82" s="129">
        <f t="shared" si="23"/>
        <v>34965.13819374764</v>
      </c>
      <c r="N82" s="129">
        <f t="shared" si="24"/>
        <v>18707.939108479208</v>
      </c>
      <c r="O82" s="130">
        <f t="shared" si="28"/>
        <v>1.0378820681034933</v>
      </c>
      <c r="P82" s="131">
        <v>2089.4485662458042</v>
      </c>
      <c r="Q82" s="130">
        <f t="shared" si="29"/>
        <v>-2.0932983593066914E-2</v>
      </c>
      <c r="R82" s="130">
        <f t="shared" si="30"/>
        <v>1.5923677742409271E-3</v>
      </c>
      <c r="S82" s="132">
        <v>1869</v>
      </c>
      <c r="T82" s="1">
        <v>38886</v>
      </c>
      <c r="U82" s="1">
        <v>20337.866108786609</v>
      </c>
      <c r="Y82" s="1"/>
      <c r="Z82" s="1"/>
    </row>
    <row r="83" spans="1:28">
      <c r="A83" s="125">
        <v>1848</v>
      </c>
      <c r="B83" s="125" t="s">
        <v>101</v>
      </c>
      <c r="C83" s="1">
        <v>36555</v>
      </c>
      <c r="D83" s="125">
        <f t="shared" si="25"/>
        <v>14108.45233500579</v>
      </c>
      <c r="E83" s="126">
        <f t="shared" si="26"/>
        <v>0.78271099784361597</v>
      </c>
      <c r="F83" s="127">
        <f t="shared" si="17"/>
        <v>2349.9949827894075</v>
      </c>
      <c r="G83" s="127">
        <f t="shared" si="18"/>
        <v>6088.8370004073549</v>
      </c>
      <c r="H83" s="127">
        <f t="shared" si="19"/>
        <v>739.95153423923648</v>
      </c>
      <c r="I83" s="128">
        <f t="shared" si="20"/>
        <v>1917.2144252138617</v>
      </c>
      <c r="J83" s="127">
        <f t="shared" si="21"/>
        <v>484.72367037553749</v>
      </c>
      <c r="K83" s="128">
        <f t="shared" si="22"/>
        <v>1255.9190299430177</v>
      </c>
      <c r="L83" s="129">
        <f t="shared" si="27"/>
        <v>7344.7560303503724</v>
      </c>
      <c r="M83" s="129">
        <f t="shared" si="23"/>
        <v>43899.756030350371</v>
      </c>
      <c r="N83" s="129">
        <f t="shared" si="24"/>
        <v>16943.170988170736</v>
      </c>
      <c r="O83" s="130">
        <f t="shared" si="28"/>
        <v>0.93997597722902038</v>
      </c>
      <c r="P83" s="131">
        <v>3704.7323540550256</v>
      </c>
      <c r="Q83" s="130">
        <f t="shared" si="29"/>
        <v>8.6265303696659926E-2</v>
      </c>
      <c r="R83" s="130">
        <f t="shared" si="30"/>
        <v>8.4169075785242353E-2</v>
      </c>
      <c r="S83" s="132">
        <v>2591</v>
      </c>
      <c r="T83" s="1">
        <v>33652</v>
      </c>
      <c r="U83" s="1">
        <v>13013.147718484144</v>
      </c>
      <c r="Y83" s="1"/>
      <c r="Z83" s="1"/>
    </row>
    <row r="84" spans="1:28">
      <c r="A84" s="125">
        <v>1851</v>
      </c>
      <c r="B84" s="125" t="s">
        <v>102</v>
      </c>
      <c r="C84" s="1">
        <v>31170</v>
      </c>
      <c r="D84" s="125">
        <f t="shared" si="25"/>
        <v>15774.291497975708</v>
      </c>
      <c r="E84" s="126">
        <f t="shared" si="26"/>
        <v>0.87512869204101595</v>
      </c>
      <c r="F84" s="127">
        <f t="shared" si="17"/>
        <v>1350.4914850074565</v>
      </c>
      <c r="G84" s="127">
        <f t="shared" si="18"/>
        <v>2668.5711743747343</v>
      </c>
      <c r="H84" s="127">
        <f t="shared" si="19"/>
        <v>156.90782719976514</v>
      </c>
      <c r="I84" s="128">
        <f t="shared" si="20"/>
        <v>310.04986654673593</v>
      </c>
      <c r="J84" s="127">
        <f t="shared" si="21"/>
        <v>-98.320036663933848</v>
      </c>
      <c r="K84" s="128">
        <f t="shared" si="22"/>
        <v>-194.28039244793328</v>
      </c>
      <c r="L84" s="129">
        <f t="shared" si="27"/>
        <v>2474.2907819268012</v>
      </c>
      <c r="M84" s="129">
        <f t="shared" si="23"/>
        <v>33644.2907819268</v>
      </c>
      <c r="N84" s="129">
        <f t="shared" si="24"/>
        <v>17026.462946319232</v>
      </c>
      <c r="O84" s="130">
        <f t="shared" si="28"/>
        <v>0.94459686193889048</v>
      </c>
      <c r="P84" s="131">
        <v>-411.09580022665341</v>
      </c>
      <c r="Q84" s="130">
        <f t="shared" si="29"/>
        <v>0.22379269729093051</v>
      </c>
      <c r="R84" s="130">
        <f t="shared" si="30"/>
        <v>0.24051456106970337</v>
      </c>
      <c r="S84" s="132">
        <v>1976</v>
      </c>
      <c r="T84" s="1">
        <v>25470</v>
      </c>
      <c r="U84" s="1">
        <v>12715.926110833749</v>
      </c>
      <c r="Y84" s="1"/>
      <c r="Z84" s="1"/>
    </row>
    <row r="85" spans="1:28">
      <c r="A85" s="125">
        <v>1853</v>
      </c>
      <c r="B85" s="125" t="s">
        <v>103</v>
      </c>
      <c r="C85" s="1">
        <v>17641</v>
      </c>
      <c r="D85" s="125">
        <f t="shared" si="25"/>
        <v>13224.137931034482</v>
      </c>
      <c r="E85" s="126">
        <f t="shared" si="26"/>
        <v>0.73365086048025152</v>
      </c>
      <c r="F85" s="127">
        <f t="shared" si="17"/>
        <v>2880.5836251721921</v>
      </c>
      <c r="G85" s="127">
        <f t="shared" si="18"/>
        <v>3842.6985559797045</v>
      </c>
      <c r="H85" s="127">
        <f t="shared" si="19"/>
        <v>1049.4615756291942</v>
      </c>
      <c r="I85" s="128">
        <f t="shared" si="20"/>
        <v>1399.9817418893449</v>
      </c>
      <c r="J85" s="127">
        <f t="shared" si="21"/>
        <v>794.23371176549517</v>
      </c>
      <c r="K85" s="128">
        <f t="shared" si="22"/>
        <v>1059.5077714951706</v>
      </c>
      <c r="L85" s="129">
        <f t="shared" si="27"/>
        <v>4902.2063274748753</v>
      </c>
      <c r="M85" s="129">
        <f t="shared" si="23"/>
        <v>22543.206327474876</v>
      </c>
      <c r="N85" s="129">
        <f t="shared" si="24"/>
        <v>16898.955267972171</v>
      </c>
      <c r="O85" s="130">
        <f t="shared" si="28"/>
        <v>0.93752297036085219</v>
      </c>
      <c r="P85" s="131">
        <v>1969.569687498808</v>
      </c>
      <c r="Q85" s="130">
        <f t="shared" si="29"/>
        <v>0.13695540087651456</v>
      </c>
      <c r="R85" s="130">
        <f t="shared" si="30"/>
        <v>0.12843249682196792</v>
      </c>
      <c r="S85" s="132">
        <v>1334</v>
      </c>
      <c r="T85" s="1">
        <v>15516</v>
      </c>
      <c r="U85" s="1">
        <v>11719.033232628399</v>
      </c>
      <c r="Y85" s="1"/>
      <c r="Z85" s="1"/>
    </row>
    <row r="86" spans="1:28">
      <c r="A86" s="125">
        <v>1856</v>
      </c>
      <c r="B86" s="125" t="s">
        <v>104</v>
      </c>
      <c r="C86" s="1">
        <v>7608</v>
      </c>
      <c r="D86" s="125">
        <f t="shared" si="25"/>
        <v>16221.748400852877</v>
      </c>
      <c r="E86" s="126">
        <f t="shared" si="26"/>
        <v>0.8999527783849175</v>
      </c>
      <c r="F86" s="127">
        <f t="shared" si="17"/>
        <v>1082.0173432811548</v>
      </c>
      <c r="G86" s="127">
        <f t="shared" si="18"/>
        <v>507.46613399886161</v>
      </c>
      <c r="H86" s="127">
        <f t="shared" si="19"/>
        <v>0.2979111927558733</v>
      </c>
      <c r="I86" s="128">
        <f t="shared" si="20"/>
        <v>0.13972034940250458</v>
      </c>
      <c r="J86" s="127">
        <f t="shared" si="21"/>
        <v>-254.92995267094312</v>
      </c>
      <c r="K86" s="128">
        <f t="shared" si="22"/>
        <v>-119.56214780267231</v>
      </c>
      <c r="L86" s="129">
        <f t="shared" si="27"/>
        <v>387.90398619618929</v>
      </c>
      <c r="M86" s="129">
        <f t="shared" si="23"/>
        <v>7995.9039861961892</v>
      </c>
      <c r="N86" s="129">
        <f t="shared" si="24"/>
        <v>17048.835791463091</v>
      </c>
      <c r="O86" s="130">
        <f t="shared" si="28"/>
        <v>0.94583806625608546</v>
      </c>
      <c r="P86" s="131">
        <v>-551.01178153152819</v>
      </c>
      <c r="Q86" s="130">
        <f t="shared" si="29"/>
        <v>-5.1016589746788077E-2</v>
      </c>
      <c r="R86" s="130">
        <f t="shared" si="30"/>
        <v>-1.2571632828214389E-2</v>
      </c>
      <c r="S86" s="132">
        <v>469</v>
      </c>
      <c r="T86" s="1">
        <v>8017</v>
      </c>
      <c r="U86" s="1">
        <v>16428.278688524588</v>
      </c>
      <c r="Y86" s="1"/>
      <c r="Z86" s="1"/>
    </row>
    <row r="87" spans="1:28">
      <c r="A87" s="125">
        <v>1857</v>
      </c>
      <c r="B87" s="125" t="s">
        <v>105</v>
      </c>
      <c r="C87" s="1">
        <v>11019</v>
      </c>
      <c r="D87" s="125">
        <f t="shared" si="25"/>
        <v>16252.212389380531</v>
      </c>
      <c r="E87" s="126">
        <f t="shared" si="26"/>
        <v>0.90164286446187247</v>
      </c>
      <c r="F87" s="127">
        <f t="shared" si="17"/>
        <v>1063.7389501645625</v>
      </c>
      <c r="G87" s="127">
        <f t="shared" si="18"/>
        <v>721.21500821157338</v>
      </c>
      <c r="H87" s="127">
        <f t="shared" si="19"/>
        <v>0</v>
      </c>
      <c r="I87" s="128">
        <f t="shared" si="20"/>
        <v>0</v>
      </c>
      <c r="J87" s="127">
        <f t="shared" si="21"/>
        <v>-255.22786386369899</v>
      </c>
      <c r="K87" s="128">
        <f t="shared" si="22"/>
        <v>-173.04449169958789</v>
      </c>
      <c r="L87" s="129">
        <f t="shared" si="27"/>
        <v>548.17051651198551</v>
      </c>
      <c r="M87" s="129">
        <f t="shared" si="23"/>
        <v>11567.170516511986</v>
      </c>
      <c r="N87" s="129">
        <f t="shared" si="24"/>
        <v>17060.723475681396</v>
      </c>
      <c r="O87" s="130">
        <f t="shared" si="28"/>
        <v>0.94649757312158866</v>
      </c>
      <c r="P87" s="131">
        <v>295.06095661565274</v>
      </c>
      <c r="Q87" s="130">
        <f t="shared" si="29"/>
        <v>1.3707451701931923E-2</v>
      </c>
      <c r="R87" s="130">
        <f t="shared" si="30"/>
        <v>4.3610326383404799E-2</v>
      </c>
      <c r="S87" s="132">
        <v>678</v>
      </c>
      <c r="T87" s="1">
        <v>10870</v>
      </c>
      <c r="U87" s="1">
        <v>15573.065902578797</v>
      </c>
      <c r="Y87" s="1"/>
      <c r="Z87" s="1"/>
    </row>
    <row r="88" spans="1:28">
      <c r="A88" s="125">
        <v>1859</v>
      </c>
      <c r="B88" s="125" t="s">
        <v>106</v>
      </c>
      <c r="C88" s="1">
        <v>17941</v>
      </c>
      <c r="D88" s="125">
        <f t="shared" si="25"/>
        <v>14754.111842105263</v>
      </c>
      <c r="E88" s="126">
        <f t="shared" si="26"/>
        <v>0.81853100028393599</v>
      </c>
      <c r="F88" s="127">
        <f t="shared" si="17"/>
        <v>1962.5992785297231</v>
      </c>
      <c r="G88" s="127">
        <f t="shared" si="18"/>
        <v>2386.520722692143</v>
      </c>
      <c r="H88" s="127">
        <f t="shared" si="19"/>
        <v>513.97070675442069</v>
      </c>
      <c r="I88" s="128">
        <f t="shared" si="20"/>
        <v>624.98837941337547</v>
      </c>
      <c r="J88" s="127">
        <f t="shared" si="21"/>
        <v>258.7428428907217</v>
      </c>
      <c r="K88" s="128">
        <f t="shared" si="22"/>
        <v>314.63129695511759</v>
      </c>
      <c r="L88" s="129">
        <f t="shared" si="27"/>
        <v>2701.1520196472607</v>
      </c>
      <c r="M88" s="129">
        <f t="shared" si="23"/>
        <v>20642.152019647259</v>
      </c>
      <c r="N88" s="129">
        <f t="shared" si="24"/>
        <v>16975.453963525706</v>
      </c>
      <c r="O88" s="130">
        <f t="shared" si="28"/>
        <v>0.94176697735103621</v>
      </c>
      <c r="P88" s="131">
        <v>1679.464122937442</v>
      </c>
      <c r="Q88" s="130">
        <f t="shared" si="29"/>
        <v>9.6229600450196962E-3</v>
      </c>
      <c r="R88" s="130">
        <f t="shared" si="30"/>
        <v>2.788916491425537E-2</v>
      </c>
      <c r="S88" s="132">
        <v>1216</v>
      </c>
      <c r="T88" s="1">
        <v>17770</v>
      </c>
      <c r="U88" s="1">
        <v>14353.796445880451</v>
      </c>
      <c r="Y88" s="1"/>
      <c r="Z88" s="1"/>
    </row>
    <row r="89" spans="1:28">
      <c r="A89" s="125">
        <v>1860</v>
      </c>
      <c r="B89" s="125" t="s">
        <v>107</v>
      </c>
      <c r="C89" s="1">
        <v>166930</v>
      </c>
      <c r="D89" s="125">
        <f t="shared" si="25"/>
        <v>14432.82033546602</v>
      </c>
      <c r="E89" s="126">
        <f t="shared" si="26"/>
        <v>0.8007063381743782</v>
      </c>
      <c r="F89" s="127">
        <f t="shared" si="17"/>
        <v>2155.3741825132693</v>
      </c>
      <c r="G89" s="127">
        <f t="shared" si="18"/>
        <v>24929.057794948472</v>
      </c>
      <c r="H89" s="127">
        <f t="shared" si="19"/>
        <v>626.42273407815583</v>
      </c>
      <c r="I89" s="128">
        <f t="shared" si="20"/>
        <v>7245.205342347951</v>
      </c>
      <c r="J89" s="127">
        <f t="shared" si="21"/>
        <v>371.19487021445684</v>
      </c>
      <c r="K89" s="128">
        <f t="shared" si="22"/>
        <v>4293.2398689004076</v>
      </c>
      <c r="L89" s="129">
        <f t="shared" si="27"/>
        <v>29222.29766384888</v>
      </c>
      <c r="M89" s="129">
        <f t="shared" si="23"/>
        <v>196152.29766384888</v>
      </c>
      <c r="N89" s="129">
        <f t="shared" si="24"/>
        <v>16959.389388193744</v>
      </c>
      <c r="O89" s="130">
        <f t="shared" si="28"/>
        <v>0.94087574424555831</v>
      </c>
      <c r="P89" s="131">
        <v>13317.751353531654</v>
      </c>
      <c r="Q89" s="130">
        <f t="shared" si="29"/>
        <v>0.12334371908668179</v>
      </c>
      <c r="R89" s="130">
        <f t="shared" si="30"/>
        <v>0.11897310976981329</v>
      </c>
      <c r="S89" s="132">
        <v>11566</v>
      </c>
      <c r="T89" s="1">
        <v>148601</v>
      </c>
      <c r="U89" s="1">
        <v>12898.272719381997</v>
      </c>
      <c r="Y89" s="1"/>
      <c r="Z89" s="1"/>
    </row>
    <row r="90" spans="1:28">
      <c r="A90" s="125">
        <v>1865</v>
      </c>
      <c r="B90" s="125" t="s">
        <v>108</v>
      </c>
      <c r="C90" s="1">
        <v>162806</v>
      </c>
      <c r="D90" s="125">
        <f t="shared" si="25"/>
        <v>16742.698477992599</v>
      </c>
      <c r="E90" s="126">
        <f t="shared" si="26"/>
        <v>0.92885413092328384</v>
      </c>
      <c r="F90" s="127">
        <f t="shared" si="17"/>
        <v>769.44729699732193</v>
      </c>
      <c r="G90" s="127">
        <f t="shared" si="18"/>
        <v>7482.1055160019587</v>
      </c>
      <c r="H90" s="127">
        <f t="shared" si="19"/>
        <v>0</v>
      </c>
      <c r="I90" s="128">
        <f t="shared" si="20"/>
        <v>0</v>
      </c>
      <c r="J90" s="127">
        <f t="shared" si="21"/>
        <v>-255.22786386369899</v>
      </c>
      <c r="K90" s="128">
        <f t="shared" si="22"/>
        <v>-2481.8357482106089</v>
      </c>
      <c r="L90" s="129">
        <f t="shared" si="27"/>
        <v>5000.2697677913493</v>
      </c>
      <c r="M90" s="129">
        <f t="shared" si="23"/>
        <v>167806.26976779135</v>
      </c>
      <c r="N90" s="129">
        <f t="shared" si="24"/>
        <v>17256.91791112622</v>
      </c>
      <c r="O90" s="130">
        <f t="shared" si="28"/>
        <v>0.95738207970615297</v>
      </c>
      <c r="P90" s="131">
        <v>-1109.4944654374922</v>
      </c>
      <c r="Q90" s="130">
        <f t="shared" si="29"/>
        <v>0.2242985734589672</v>
      </c>
      <c r="R90" s="130">
        <f t="shared" si="30"/>
        <v>0.21749971260265469</v>
      </c>
      <c r="S90" s="132">
        <v>9724</v>
      </c>
      <c r="T90" s="1">
        <v>132979</v>
      </c>
      <c r="U90" s="1">
        <v>13751.706308169598</v>
      </c>
      <c r="Y90" s="1"/>
      <c r="Z90" s="1"/>
    </row>
    <row r="91" spans="1:28">
      <c r="A91" s="125">
        <v>1866</v>
      </c>
      <c r="B91" s="125" t="s">
        <v>109</v>
      </c>
      <c r="C91" s="1">
        <v>158129</v>
      </c>
      <c r="D91" s="125">
        <f t="shared" si="25"/>
        <v>19505.242383125693</v>
      </c>
      <c r="E91" s="126">
        <f t="shared" si="26"/>
        <v>1.0821149879776404</v>
      </c>
      <c r="F91" s="127">
        <f t="shared" si="17"/>
        <v>-888.07904608253443</v>
      </c>
      <c r="G91" s="127">
        <f t="shared" si="18"/>
        <v>-7199.6568265911073</v>
      </c>
      <c r="H91" s="127">
        <f t="shared" si="19"/>
        <v>0</v>
      </c>
      <c r="I91" s="128">
        <f t="shared" si="20"/>
        <v>0</v>
      </c>
      <c r="J91" s="127">
        <f t="shared" si="21"/>
        <v>-255.22786386369899</v>
      </c>
      <c r="K91" s="128">
        <f t="shared" si="22"/>
        <v>-2069.1322923430075</v>
      </c>
      <c r="L91" s="129">
        <f t="shared" si="27"/>
        <v>-9268.7891189341153</v>
      </c>
      <c r="M91" s="129">
        <f t="shared" si="23"/>
        <v>148860.2108810659</v>
      </c>
      <c r="N91" s="129">
        <f t="shared" si="24"/>
        <v>18361.935473179459</v>
      </c>
      <c r="O91" s="130">
        <f t="shared" si="28"/>
        <v>1.0186864225278958</v>
      </c>
      <c r="P91" s="131">
        <v>-12413.067883063259</v>
      </c>
      <c r="Q91" s="130">
        <f t="shared" si="29"/>
        <v>0.40520389936995138</v>
      </c>
      <c r="R91" s="130">
        <f t="shared" si="30"/>
        <v>0.39792394824456118</v>
      </c>
      <c r="S91" s="132">
        <v>8107</v>
      </c>
      <c r="T91" s="1">
        <v>112531</v>
      </c>
      <c r="U91" s="1">
        <v>13953.006819590824</v>
      </c>
      <c r="Y91" s="1"/>
      <c r="Z91" s="1"/>
    </row>
    <row r="92" spans="1:28">
      <c r="A92" s="125">
        <v>1867</v>
      </c>
      <c r="B92" s="125" t="s">
        <v>110</v>
      </c>
      <c r="C92" s="1">
        <v>65370</v>
      </c>
      <c r="D92" s="125">
        <f t="shared" si="25"/>
        <v>25485.380116959062</v>
      </c>
      <c r="E92" s="126">
        <f t="shared" si="26"/>
        <v>1.4138820352587378</v>
      </c>
      <c r="F92" s="127">
        <f t="shared" si="17"/>
        <v>-4476.1616863825557</v>
      </c>
      <c r="G92" s="127">
        <f t="shared" si="18"/>
        <v>-11481.354725571256</v>
      </c>
      <c r="H92" s="127">
        <f t="shared" si="19"/>
        <v>0</v>
      </c>
      <c r="I92" s="128">
        <f t="shared" si="20"/>
        <v>0</v>
      </c>
      <c r="J92" s="127">
        <f t="shared" si="21"/>
        <v>-255.22786386369899</v>
      </c>
      <c r="K92" s="128">
        <f t="shared" si="22"/>
        <v>-654.65947081038792</v>
      </c>
      <c r="L92" s="129">
        <f t="shared" si="27"/>
        <v>-12136.014196381644</v>
      </c>
      <c r="M92" s="129">
        <f t="shared" si="23"/>
        <v>53233.985803618358</v>
      </c>
      <c r="N92" s="129">
        <f t="shared" si="24"/>
        <v>20753.990566712811</v>
      </c>
      <c r="O92" s="130">
        <f t="shared" si="28"/>
        <v>1.1513932414403349</v>
      </c>
      <c r="P92" s="131">
        <v>-12010.566734927503</v>
      </c>
      <c r="Q92" s="130">
        <f t="shared" si="29"/>
        <v>0.6746938566378029</v>
      </c>
      <c r="R92" s="130">
        <f t="shared" si="30"/>
        <v>0.68187577960973877</v>
      </c>
      <c r="S92" s="132">
        <v>2565</v>
      </c>
      <c r="T92" s="1">
        <v>39034</v>
      </c>
      <c r="U92" s="1">
        <v>15152.950310559007</v>
      </c>
      <c r="Y92" s="1"/>
      <c r="Z92" s="1"/>
    </row>
    <row r="93" spans="1:28">
      <c r="A93" s="125">
        <v>1868</v>
      </c>
      <c r="B93" s="125" t="s">
        <v>111</v>
      </c>
      <c r="C93" s="1">
        <v>71098</v>
      </c>
      <c r="D93" s="125">
        <f t="shared" si="25"/>
        <v>15948.407357559443</v>
      </c>
      <c r="E93" s="126">
        <f t="shared" si="26"/>
        <v>0.88478831982719364</v>
      </c>
      <c r="F93" s="127">
        <f t="shared" si="17"/>
        <v>1246.0219692572155</v>
      </c>
      <c r="G93" s="127">
        <f t="shared" si="18"/>
        <v>5554.7659389486671</v>
      </c>
      <c r="H93" s="127">
        <f t="shared" si="19"/>
        <v>95.967276345457861</v>
      </c>
      <c r="I93" s="128">
        <f t="shared" si="20"/>
        <v>427.82211794805113</v>
      </c>
      <c r="J93" s="127">
        <f t="shared" si="21"/>
        <v>-159.26058751824112</v>
      </c>
      <c r="K93" s="128">
        <f t="shared" si="22"/>
        <v>-709.98369915631895</v>
      </c>
      <c r="L93" s="129">
        <f t="shared" si="27"/>
        <v>4844.7822397923483</v>
      </c>
      <c r="M93" s="129">
        <f t="shared" si="23"/>
        <v>75942.782239792345</v>
      </c>
      <c r="N93" s="129">
        <f t="shared" si="24"/>
        <v>17035.168739298417</v>
      </c>
      <c r="O93" s="130">
        <f t="shared" si="28"/>
        <v>0.94507984332819917</v>
      </c>
      <c r="P93" s="131">
        <v>2391.2831085979628</v>
      </c>
      <c r="Q93" s="130">
        <f t="shared" si="29"/>
        <v>0.12468362439888636</v>
      </c>
      <c r="R93" s="130">
        <f t="shared" si="30"/>
        <v>0.11408768177332478</v>
      </c>
      <c r="S93" s="132">
        <v>4458</v>
      </c>
      <c r="T93" s="1">
        <v>63216</v>
      </c>
      <c r="U93" s="1">
        <v>14315.217391304348</v>
      </c>
      <c r="Y93" s="1"/>
      <c r="Z93" s="1"/>
    </row>
    <row r="94" spans="1:28">
      <c r="A94" s="125">
        <v>1870</v>
      </c>
      <c r="B94" s="125" t="s">
        <v>112</v>
      </c>
      <c r="C94" s="1">
        <v>173582</v>
      </c>
      <c r="D94" s="125">
        <f t="shared" si="25"/>
        <v>16582.155139472678</v>
      </c>
      <c r="E94" s="126">
        <f t="shared" si="26"/>
        <v>0.91994748165330775</v>
      </c>
      <c r="F94" s="127">
        <f t="shared" si="17"/>
        <v>865.77330010927471</v>
      </c>
      <c r="G94" s="127">
        <f t="shared" si="18"/>
        <v>9062.9149055438884</v>
      </c>
      <c r="H94" s="127">
        <f t="shared" si="19"/>
        <v>0</v>
      </c>
      <c r="I94" s="128">
        <f t="shared" si="20"/>
        <v>0</v>
      </c>
      <c r="J94" s="127">
        <f t="shared" si="21"/>
        <v>-255.22786386369899</v>
      </c>
      <c r="K94" s="128">
        <f t="shared" si="22"/>
        <v>-2671.7252789252011</v>
      </c>
      <c r="L94" s="129">
        <f t="shared" si="27"/>
        <v>6391.1896266186868</v>
      </c>
      <c r="M94" s="129">
        <f t="shared" si="23"/>
        <v>179973.1896266187</v>
      </c>
      <c r="N94" s="129">
        <f t="shared" si="24"/>
        <v>17192.700575718256</v>
      </c>
      <c r="O94" s="130">
        <f t="shared" si="28"/>
        <v>0.95381941999816278</v>
      </c>
      <c r="P94" s="131">
        <v>-2560.3675302549909</v>
      </c>
      <c r="Q94" s="130">
        <f t="shared" si="29"/>
        <v>0.22833386406255529</v>
      </c>
      <c r="R94" s="130">
        <f t="shared" si="30"/>
        <v>0.23373158643042655</v>
      </c>
      <c r="S94" s="132">
        <v>10468</v>
      </c>
      <c r="T94" s="1">
        <v>141315</v>
      </c>
      <c r="U94" s="1">
        <v>13440.650561156554</v>
      </c>
      <c r="Y94" s="13"/>
      <c r="Z94" s="13"/>
      <c r="AA94" s="13"/>
      <c r="AB94" s="13"/>
    </row>
    <row r="95" spans="1:28">
      <c r="A95" s="125">
        <v>1871</v>
      </c>
      <c r="B95" s="125" t="s">
        <v>113</v>
      </c>
      <c r="C95" s="1">
        <v>70092</v>
      </c>
      <c r="D95" s="125">
        <f t="shared" si="25"/>
        <v>15330.708661417322</v>
      </c>
      <c r="E95" s="126">
        <f t="shared" si="26"/>
        <v>0.85051953177419826</v>
      </c>
      <c r="F95" s="127">
        <f t="shared" ref="F95:F158" si="31">($D$364-D95)*0.6</f>
        <v>1616.6411869424878</v>
      </c>
      <c r="G95" s="127">
        <f t="shared" ref="G95:G158" si="32">F95*S95/1000</f>
        <v>7391.2835067010537</v>
      </c>
      <c r="H95" s="127">
        <f t="shared" ref="H95:H158" si="33">IF(D95&lt;D$364*0.9,(D$364*0.9-D95)*0.35,0)</f>
        <v>312.16181999520012</v>
      </c>
      <c r="I95" s="128">
        <f t="shared" ref="I95:I158" si="34">H95*S95/1000</f>
        <v>1427.2038410180548</v>
      </c>
      <c r="J95" s="127">
        <f t="shared" ref="J95:J158" si="35">H95+I$366</f>
        <v>56.933956131501134</v>
      </c>
      <c r="K95" s="128">
        <f t="shared" ref="K95:K158" si="36">J95*S95/1000</f>
        <v>260.30204743322321</v>
      </c>
      <c r="L95" s="129">
        <f t="shared" si="27"/>
        <v>7651.5855541342771</v>
      </c>
      <c r="M95" s="129">
        <f t="shared" ref="M95:M158" si="37">C95+L95</f>
        <v>77743.585554134275</v>
      </c>
      <c r="N95" s="129">
        <f t="shared" ref="N95:N158" si="38">M95/S95*1000</f>
        <v>17004.283804491311</v>
      </c>
      <c r="O95" s="130">
        <f t="shared" si="28"/>
        <v>0.94336640392554949</v>
      </c>
      <c r="P95" s="131">
        <v>2373.5766201233473</v>
      </c>
      <c r="Q95" s="130">
        <f t="shared" si="29"/>
        <v>7.0384679993280699E-2</v>
      </c>
      <c r="R95" s="130">
        <f t="shared" si="30"/>
        <v>7.4130558138488983E-2</v>
      </c>
      <c r="S95" s="132">
        <v>4572</v>
      </c>
      <c r="T95" s="1">
        <v>65483</v>
      </c>
      <c r="U95" s="1">
        <v>14272.667829119442</v>
      </c>
      <c r="Y95" s="13"/>
      <c r="Z95" s="13"/>
      <c r="AA95" s="12"/>
      <c r="AB95" s="12"/>
    </row>
    <row r="96" spans="1:28">
      <c r="A96" s="125">
        <v>1874</v>
      </c>
      <c r="B96" s="125" t="s">
        <v>114</v>
      </c>
      <c r="C96" s="1">
        <v>18151</v>
      </c>
      <c r="D96" s="125">
        <f t="shared" si="25"/>
        <v>18483.706720977596</v>
      </c>
      <c r="E96" s="126">
        <f t="shared" si="26"/>
        <v>1.0254420674852278</v>
      </c>
      <c r="F96" s="127">
        <f t="shared" si="31"/>
        <v>-275.15764879367634</v>
      </c>
      <c r="G96" s="127">
        <f t="shared" si="32"/>
        <v>-270.20481111539016</v>
      </c>
      <c r="H96" s="127">
        <f t="shared" si="33"/>
        <v>0</v>
      </c>
      <c r="I96" s="128">
        <f t="shared" si="34"/>
        <v>0</v>
      </c>
      <c r="J96" s="127">
        <f t="shared" si="35"/>
        <v>-255.22786386369899</v>
      </c>
      <c r="K96" s="128">
        <f t="shared" si="36"/>
        <v>-250.63376231415242</v>
      </c>
      <c r="L96" s="129">
        <f t="shared" si="27"/>
        <v>-520.83857342954252</v>
      </c>
      <c r="M96" s="129">
        <f t="shared" si="37"/>
        <v>17630.161426570456</v>
      </c>
      <c r="N96" s="129">
        <f t="shared" si="38"/>
        <v>17953.32120832022</v>
      </c>
      <c r="O96" s="130">
        <f t="shared" si="28"/>
        <v>0.99601725433093058</v>
      </c>
      <c r="P96" s="131">
        <v>-294.64917493131054</v>
      </c>
      <c r="Q96" s="130">
        <f t="shared" si="29"/>
        <v>0.25136159944846603</v>
      </c>
      <c r="R96" s="130">
        <f t="shared" si="30"/>
        <v>0.260281692316225</v>
      </c>
      <c r="S96" s="132">
        <v>982</v>
      </c>
      <c r="T96" s="1">
        <v>14505</v>
      </c>
      <c r="U96" s="1">
        <v>14666.329625884731</v>
      </c>
      <c r="Y96" s="13"/>
      <c r="Z96" s="13"/>
      <c r="AA96" s="12"/>
      <c r="AB96" s="12"/>
    </row>
    <row r="97" spans="1:28">
      <c r="A97" s="125">
        <v>1875</v>
      </c>
      <c r="B97" s="125" t="s">
        <v>115</v>
      </c>
      <c r="C97" s="1">
        <v>39895</v>
      </c>
      <c r="D97" s="125">
        <f t="shared" si="25"/>
        <v>14732.274741506646</v>
      </c>
      <c r="E97" s="126">
        <f t="shared" si="26"/>
        <v>0.81731951808917069</v>
      </c>
      <c r="F97" s="127">
        <f t="shared" si="31"/>
        <v>1975.7015388888935</v>
      </c>
      <c r="G97" s="127">
        <f t="shared" si="32"/>
        <v>5350.1997673111246</v>
      </c>
      <c r="H97" s="127">
        <f t="shared" si="33"/>
        <v>521.61369196393673</v>
      </c>
      <c r="I97" s="128">
        <f t="shared" si="34"/>
        <v>1412.5298778383406</v>
      </c>
      <c r="J97" s="127">
        <f t="shared" si="35"/>
        <v>266.38582810023775</v>
      </c>
      <c r="K97" s="128">
        <f t="shared" si="36"/>
        <v>721.37282249544387</v>
      </c>
      <c r="L97" s="129">
        <f t="shared" si="27"/>
        <v>6071.5725898065684</v>
      </c>
      <c r="M97" s="129">
        <f t="shared" si="37"/>
        <v>45966.572589806572</v>
      </c>
      <c r="N97" s="129">
        <f t="shared" si="38"/>
        <v>16974.362108495778</v>
      </c>
      <c r="O97" s="130">
        <f t="shared" si="28"/>
        <v>0.94170640324129806</v>
      </c>
      <c r="P97" s="131">
        <v>4986.9462060318347</v>
      </c>
      <c r="Q97" s="130">
        <f t="shared" si="29"/>
        <v>1.282051282051282E-2</v>
      </c>
      <c r="R97" s="130">
        <f t="shared" si="30"/>
        <v>1.0202439116766956E-2</v>
      </c>
      <c r="S97" s="132">
        <v>2708</v>
      </c>
      <c r="T97" s="1">
        <v>39390</v>
      </c>
      <c r="U97" s="1">
        <v>14583.487597186228</v>
      </c>
      <c r="V97" s="1"/>
      <c r="W97" s="89"/>
      <c r="Y97" s="12"/>
      <c r="Z97" s="12"/>
      <c r="AA97" s="12"/>
      <c r="AB97" s="12"/>
    </row>
    <row r="98" spans="1:28" ht="29.1" customHeight="1">
      <c r="A98" s="125">
        <v>3001</v>
      </c>
      <c r="B98" s="125" t="s">
        <v>116</v>
      </c>
      <c r="C98" s="1">
        <v>423258</v>
      </c>
      <c r="D98" s="125">
        <f t="shared" si="25"/>
        <v>13460.692023915533</v>
      </c>
      <c r="E98" s="126">
        <f t="shared" si="26"/>
        <v>0.74677444666011317</v>
      </c>
      <c r="F98" s="127">
        <f t="shared" si="31"/>
        <v>2738.6511694435612</v>
      </c>
      <c r="G98" s="127">
        <f t="shared" si="32"/>
        <v>86114.14737198333</v>
      </c>
      <c r="H98" s="127">
        <f t="shared" si="33"/>
        <v>966.66764312082614</v>
      </c>
      <c r="I98" s="128">
        <f t="shared" si="34"/>
        <v>30395.897370291255</v>
      </c>
      <c r="J98" s="127">
        <f t="shared" si="35"/>
        <v>711.43977925712716</v>
      </c>
      <c r="K98" s="128">
        <f t="shared" si="36"/>
        <v>22370.512418961109</v>
      </c>
      <c r="L98" s="129">
        <f t="shared" si="27"/>
        <v>108484.65979094444</v>
      </c>
      <c r="M98" s="129">
        <f t="shared" si="37"/>
        <v>531742.65979094442</v>
      </c>
      <c r="N98" s="129">
        <f t="shared" si="38"/>
        <v>16910.78297261622</v>
      </c>
      <c r="O98" s="130">
        <f t="shared" si="28"/>
        <v>0.93817914966984506</v>
      </c>
      <c r="P98" s="131">
        <v>47349.648915826401</v>
      </c>
      <c r="Q98" s="130">
        <f t="shared" si="29"/>
        <v>9.2744007125614772E-2</v>
      </c>
      <c r="R98" s="130">
        <f t="shared" si="30"/>
        <v>9.0763139284177383E-2</v>
      </c>
      <c r="S98" s="132">
        <v>31444</v>
      </c>
      <c r="T98" s="1">
        <v>387335</v>
      </c>
      <c r="U98" s="1">
        <v>12340.618727498646</v>
      </c>
      <c r="Y98" s="13"/>
      <c r="Z98" s="13"/>
      <c r="AA98" s="12"/>
      <c r="AB98" s="12"/>
    </row>
    <row r="99" spans="1:28">
      <c r="A99" s="125">
        <v>3002</v>
      </c>
      <c r="B99" s="125" t="s">
        <v>117</v>
      </c>
      <c r="C99" s="1">
        <v>840041</v>
      </c>
      <c r="D99" s="125">
        <f t="shared" si="25"/>
        <v>16703.937164446212</v>
      </c>
      <c r="E99" s="126">
        <f t="shared" si="26"/>
        <v>0.92670372450851757</v>
      </c>
      <c r="F99" s="127">
        <f t="shared" si="31"/>
        <v>792.70408512515417</v>
      </c>
      <c r="G99" s="127">
        <f t="shared" si="32"/>
        <v>39865.088440944004</v>
      </c>
      <c r="H99" s="127">
        <f t="shared" si="33"/>
        <v>0</v>
      </c>
      <c r="I99" s="128">
        <f t="shared" si="34"/>
        <v>0</v>
      </c>
      <c r="J99" s="127">
        <f t="shared" si="35"/>
        <v>-255.22786386369899</v>
      </c>
      <c r="K99" s="128">
        <f t="shared" si="36"/>
        <v>-12835.409273705423</v>
      </c>
      <c r="L99" s="129">
        <f t="shared" si="27"/>
        <v>27029.679167238581</v>
      </c>
      <c r="M99" s="129">
        <f t="shared" si="37"/>
        <v>867070.67916723853</v>
      </c>
      <c r="N99" s="129">
        <f t="shared" si="38"/>
        <v>17241.413385707667</v>
      </c>
      <c r="O99" s="130">
        <f t="shared" si="28"/>
        <v>0.95652191714024648</v>
      </c>
      <c r="P99" s="131">
        <v>-14274.999636656845</v>
      </c>
      <c r="Q99" s="130">
        <f t="shared" si="29"/>
        <v>0.18596925665945707</v>
      </c>
      <c r="R99" s="130">
        <f t="shared" si="30"/>
        <v>0.17130087571608499</v>
      </c>
      <c r="S99" s="132">
        <v>50290</v>
      </c>
      <c r="T99" s="1">
        <v>708316</v>
      </c>
      <c r="U99" s="1">
        <v>14261.013127164371</v>
      </c>
      <c r="Y99" s="13"/>
      <c r="Z99" s="13"/>
      <c r="AA99" s="12"/>
      <c r="AB99" s="12"/>
    </row>
    <row r="100" spans="1:28">
      <c r="A100" s="125">
        <v>3003</v>
      </c>
      <c r="B100" s="125" t="s">
        <v>118</v>
      </c>
      <c r="C100" s="1">
        <v>819311</v>
      </c>
      <c r="D100" s="125">
        <f t="shared" si="25"/>
        <v>14081.863806675605</v>
      </c>
      <c r="E100" s="126">
        <f t="shared" si="26"/>
        <v>0.78123591517357172</v>
      </c>
      <c r="F100" s="127">
        <f t="shared" si="31"/>
        <v>2365.9480997875185</v>
      </c>
      <c r="G100" s="127">
        <f t="shared" si="32"/>
        <v>137655.59234183742</v>
      </c>
      <c r="H100" s="127">
        <f t="shared" si="33"/>
        <v>749.25751915480123</v>
      </c>
      <c r="I100" s="128">
        <f t="shared" si="34"/>
        <v>43593.300979464642</v>
      </c>
      <c r="J100" s="127">
        <f t="shared" si="35"/>
        <v>494.02965529110224</v>
      </c>
      <c r="K100" s="128">
        <f t="shared" si="36"/>
        <v>28743.633404146909</v>
      </c>
      <c r="L100" s="129">
        <f t="shared" si="27"/>
        <v>166399.22574598432</v>
      </c>
      <c r="M100" s="129">
        <f t="shared" si="37"/>
        <v>985710.22574598435</v>
      </c>
      <c r="N100" s="129">
        <f t="shared" si="38"/>
        <v>16941.841561754227</v>
      </c>
      <c r="O100" s="130">
        <f t="shared" si="28"/>
        <v>0.93990222309551819</v>
      </c>
      <c r="P100" s="131">
        <v>72138.767434824287</v>
      </c>
      <c r="Q100" s="130">
        <f t="shared" si="29"/>
        <v>9.7812979022178392E-2</v>
      </c>
      <c r="R100" s="130">
        <f t="shared" si="30"/>
        <v>8.252941171600188E-2</v>
      </c>
      <c r="S100" s="132">
        <v>58182</v>
      </c>
      <c r="T100" s="1">
        <v>746312</v>
      </c>
      <c r="U100" s="1">
        <v>13008.29673011225</v>
      </c>
      <c r="Y100" s="1"/>
      <c r="Z100" s="1"/>
    </row>
    <row r="101" spans="1:28">
      <c r="A101" s="125">
        <v>3004</v>
      </c>
      <c r="B101" s="125" t="s">
        <v>119</v>
      </c>
      <c r="C101" s="1">
        <v>1251487</v>
      </c>
      <c r="D101" s="125">
        <f t="shared" si="25"/>
        <v>14917.834835264388</v>
      </c>
      <c r="E101" s="126">
        <f t="shared" si="26"/>
        <v>0.82761405094765506</v>
      </c>
      <c r="F101" s="127">
        <f t="shared" si="31"/>
        <v>1864.3654826342483</v>
      </c>
      <c r="G101" s="127">
        <f t="shared" si="32"/>
        <v>156405.34906915235</v>
      </c>
      <c r="H101" s="127">
        <f t="shared" si="33"/>
        <v>456.66765914872707</v>
      </c>
      <c r="I101" s="128">
        <f t="shared" si="34"/>
        <v>38310.763261305008</v>
      </c>
      <c r="J101" s="127">
        <f t="shared" si="35"/>
        <v>201.43979528502808</v>
      </c>
      <c r="K101" s="128">
        <f t="shared" si="36"/>
        <v>16899.187306051575</v>
      </c>
      <c r="L101" s="129">
        <f t="shared" si="27"/>
        <v>173304.53637520393</v>
      </c>
      <c r="M101" s="129">
        <f t="shared" si="37"/>
        <v>1424791.5363752039</v>
      </c>
      <c r="N101" s="129">
        <f t="shared" si="38"/>
        <v>16983.640113183665</v>
      </c>
      <c r="O101" s="130">
        <f t="shared" si="28"/>
        <v>0.94222112988422235</v>
      </c>
      <c r="P101" s="131">
        <v>74409.788323575485</v>
      </c>
      <c r="Q101" s="130">
        <f t="shared" si="29"/>
        <v>0.11209580029519942</v>
      </c>
      <c r="R101" s="130">
        <f t="shared" si="30"/>
        <v>0.10282966092069008</v>
      </c>
      <c r="S101" s="132">
        <v>83892</v>
      </c>
      <c r="T101" s="1">
        <v>1125341</v>
      </c>
      <c r="U101" s="1">
        <v>13526.871251186998</v>
      </c>
      <c r="Y101" s="1"/>
      <c r="Z101" s="1"/>
    </row>
    <row r="102" spans="1:28">
      <c r="A102" s="125">
        <v>3005</v>
      </c>
      <c r="B102" s="125" t="s">
        <v>120</v>
      </c>
      <c r="C102" s="1">
        <v>1668870</v>
      </c>
      <c r="D102" s="125">
        <f t="shared" si="25"/>
        <v>16317.796485876037</v>
      </c>
      <c r="E102" s="126">
        <f t="shared" si="26"/>
        <v>0.90528134956227591</v>
      </c>
      <c r="F102" s="127">
        <f t="shared" si="31"/>
        <v>1024.3884922672589</v>
      </c>
      <c r="G102" s="127">
        <f t="shared" si="32"/>
        <v>104767.28426964938</v>
      </c>
      <c r="H102" s="127">
        <f t="shared" si="33"/>
        <v>0</v>
      </c>
      <c r="I102" s="128">
        <f t="shared" si="34"/>
        <v>0</v>
      </c>
      <c r="J102" s="127">
        <f t="shared" si="35"/>
        <v>-255.22786386369899</v>
      </c>
      <c r="K102" s="128">
        <f t="shared" si="36"/>
        <v>-26102.919320932087</v>
      </c>
      <c r="L102" s="129">
        <f t="shared" si="27"/>
        <v>78664.364948717295</v>
      </c>
      <c r="M102" s="129">
        <f t="shared" si="37"/>
        <v>1747534.3649487174</v>
      </c>
      <c r="N102" s="129">
        <f t="shared" si="38"/>
        <v>17086.957114279598</v>
      </c>
      <c r="O102" s="130">
        <f t="shared" si="28"/>
        <v>0.94795296716174993</v>
      </c>
      <c r="P102" s="131">
        <v>24740.282619399281</v>
      </c>
      <c r="Q102" s="130">
        <f t="shared" si="29"/>
        <v>0.1033741814130769</v>
      </c>
      <c r="R102" s="130">
        <f t="shared" si="30"/>
        <v>9.8907734637241465E-2</v>
      </c>
      <c r="S102" s="132">
        <v>102273</v>
      </c>
      <c r="T102" s="1">
        <v>1512515</v>
      </c>
      <c r="U102" s="1">
        <v>14849.105135530488</v>
      </c>
      <c r="Y102" s="13"/>
      <c r="Z102" s="13"/>
    </row>
    <row r="103" spans="1:28">
      <c r="A103" s="125">
        <v>3006</v>
      </c>
      <c r="B103" s="125" t="s">
        <v>121</v>
      </c>
      <c r="C103" s="1">
        <v>499463</v>
      </c>
      <c r="D103" s="125">
        <f t="shared" si="25"/>
        <v>17915.384339466982</v>
      </c>
      <c r="E103" s="126">
        <f t="shared" si="26"/>
        <v>0.99391258659203874</v>
      </c>
      <c r="F103" s="127">
        <f t="shared" si="31"/>
        <v>65.835780112692007</v>
      </c>
      <c r="G103" s="127">
        <f t="shared" si="32"/>
        <v>1835.4357137617403</v>
      </c>
      <c r="H103" s="127">
        <f t="shared" si="33"/>
        <v>0</v>
      </c>
      <c r="I103" s="128">
        <f t="shared" si="34"/>
        <v>0</v>
      </c>
      <c r="J103" s="127">
        <f t="shared" si="35"/>
        <v>-255.22786386369899</v>
      </c>
      <c r="K103" s="128">
        <f t="shared" si="36"/>
        <v>-7115.4976166560637</v>
      </c>
      <c r="L103" s="129">
        <f t="shared" si="27"/>
        <v>-5280.0619028943238</v>
      </c>
      <c r="M103" s="129">
        <f t="shared" si="37"/>
        <v>494182.93809710565</v>
      </c>
      <c r="N103" s="129">
        <f t="shared" si="38"/>
        <v>17725.992255715977</v>
      </c>
      <c r="O103" s="130">
        <f t="shared" si="28"/>
        <v>0.98340546197365508</v>
      </c>
      <c r="P103" s="131">
        <v>-7091.1439388085564</v>
      </c>
      <c r="Q103" s="130">
        <f t="shared" si="29"/>
        <v>7.2536312177356316E-2</v>
      </c>
      <c r="R103" s="130">
        <f t="shared" si="30"/>
        <v>6.5419155258069114E-2</v>
      </c>
      <c r="S103" s="132">
        <v>27879</v>
      </c>
      <c r="T103" s="1">
        <v>465684</v>
      </c>
      <c r="U103" s="1">
        <v>16815.339062612838</v>
      </c>
      <c r="Y103" s="13"/>
      <c r="Z103" s="13"/>
    </row>
    <row r="104" spans="1:28">
      <c r="A104" s="125">
        <v>3007</v>
      </c>
      <c r="B104" s="125" t="s">
        <v>122</v>
      </c>
      <c r="C104" s="1">
        <v>496211</v>
      </c>
      <c r="D104" s="125">
        <f t="shared" si="25"/>
        <v>16001.12863177582</v>
      </c>
      <c r="E104" s="126">
        <f t="shared" si="26"/>
        <v>0.88771319919522318</v>
      </c>
      <c r="F104" s="127">
        <f t="shared" si="31"/>
        <v>1214.3892047273889</v>
      </c>
      <c r="G104" s="127">
        <f t="shared" si="32"/>
        <v>37659.423627801058</v>
      </c>
      <c r="H104" s="127">
        <f t="shared" si="33"/>
        <v>77.514830369725757</v>
      </c>
      <c r="I104" s="128">
        <f t="shared" si="34"/>
        <v>2403.8124045955656</v>
      </c>
      <c r="J104" s="127">
        <f t="shared" si="35"/>
        <v>-177.71303349397323</v>
      </c>
      <c r="K104" s="128">
        <f t="shared" si="36"/>
        <v>-5511.0588816816035</v>
      </c>
      <c r="L104" s="129">
        <f t="shared" si="27"/>
        <v>32148.364746119456</v>
      </c>
      <c r="M104" s="129">
        <f t="shared" si="37"/>
        <v>528359.36474611948</v>
      </c>
      <c r="N104" s="129">
        <f t="shared" si="38"/>
        <v>17037.804803009236</v>
      </c>
      <c r="O104" s="130">
        <f t="shared" si="28"/>
        <v>0.94522608729660074</v>
      </c>
      <c r="P104" s="131">
        <v>3564.2691746817909</v>
      </c>
      <c r="Q104" s="130">
        <f t="shared" si="29"/>
        <v>0.15667439009039669</v>
      </c>
      <c r="R104" s="130">
        <f t="shared" si="30"/>
        <v>0.15010979389369511</v>
      </c>
      <c r="S104" s="132">
        <v>31011</v>
      </c>
      <c r="T104" s="1">
        <v>428998</v>
      </c>
      <c r="U104" s="1">
        <v>13912.696610994</v>
      </c>
      <c r="Y104" s="13"/>
      <c r="Z104" s="13"/>
    </row>
    <row r="105" spans="1:28">
      <c r="A105" s="125">
        <v>3011</v>
      </c>
      <c r="B105" s="125" t="s">
        <v>123</v>
      </c>
      <c r="C105" s="1">
        <v>87976</v>
      </c>
      <c r="D105" s="125">
        <f t="shared" si="25"/>
        <v>18556.422695633832</v>
      </c>
      <c r="E105" s="126">
        <f t="shared" si="26"/>
        <v>1.0294762160743778</v>
      </c>
      <c r="F105" s="127">
        <f t="shared" si="31"/>
        <v>-318.78723358741769</v>
      </c>
      <c r="G105" s="127">
        <f t="shared" si="32"/>
        <v>-1511.3702744379473</v>
      </c>
      <c r="H105" s="127">
        <f t="shared" si="33"/>
        <v>0</v>
      </c>
      <c r="I105" s="128">
        <f t="shared" si="34"/>
        <v>0</v>
      </c>
      <c r="J105" s="127">
        <f t="shared" si="35"/>
        <v>-255.22786386369899</v>
      </c>
      <c r="K105" s="128">
        <f t="shared" si="36"/>
        <v>-1210.0353025777968</v>
      </c>
      <c r="L105" s="129">
        <f t="shared" si="27"/>
        <v>-2721.4055770157438</v>
      </c>
      <c r="M105" s="129">
        <f t="shared" si="37"/>
        <v>85254.594422984257</v>
      </c>
      <c r="N105" s="129">
        <f t="shared" si="38"/>
        <v>17982.407598182719</v>
      </c>
      <c r="O105" s="130">
        <f t="shared" si="28"/>
        <v>0.99763091376659085</v>
      </c>
      <c r="P105" s="131">
        <v>-1306.8076765268222</v>
      </c>
      <c r="Q105" s="130">
        <f t="shared" si="29"/>
        <v>5.2545941807044409E-2</v>
      </c>
      <c r="R105" s="130">
        <f t="shared" si="30"/>
        <v>4.2111506189045883E-2</v>
      </c>
      <c r="S105" s="132">
        <v>4741</v>
      </c>
      <c r="T105" s="1">
        <v>83584</v>
      </c>
      <c r="U105" s="1">
        <v>17806.561567959096</v>
      </c>
      <c r="Y105" s="13"/>
      <c r="Z105" s="13"/>
    </row>
    <row r="106" spans="1:28">
      <c r="A106" s="125">
        <v>3012</v>
      </c>
      <c r="B106" s="125" t="s">
        <v>124</v>
      </c>
      <c r="C106" s="1">
        <v>18738</v>
      </c>
      <c r="D106" s="125">
        <f t="shared" si="25"/>
        <v>14249.429657794677</v>
      </c>
      <c r="E106" s="126">
        <f t="shared" si="26"/>
        <v>0.79053216053200148</v>
      </c>
      <c r="F106" s="127">
        <f t="shared" si="31"/>
        <v>2265.4085891160748</v>
      </c>
      <c r="G106" s="127">
        <f t="shared" si="32"/>
        <v>2979.0122946876386</v>
      </c>
      <c r="H106" s="127">
        <f t="shared" si="33"/>
        <v>690.6094712631259</v>
      </c>
      <c r="I106" s="128">
        <f t="shared" si="34"/>
        <v>908.15145471101062</v>
      </c>
      <c r="J106" s="127">
        <f t="shared" si="35"/>
        <v>435.38160739942691</v>
      </c>
      <c r="K106" s="128">
        <f t="shared" si="36"/>
        <v>572.52681373024643</v>
      </c>
      <c r="L106" s="129">
        <f t="shared" si="27"/>
        <v>3551.539108417885</v>
      </c>
      <c r="M106" s="129">
        <f t="shared" si="37"/>
        <v>22289.539108417885</v>
      </c>
      <c r="N106" s="129">
        <f t="shared" si="38"/>
        <v>16950.219854310177</v>
      </c>
      <c r="O106" s="130">
        <f t="shared" si="28"/>
        <v>0.94036703536343946</v>
      </c>
      <c r="P106" s="131">
        <v>774.88743557790713</v>
      </c>
      <c r="Q106" s="130">
        <f t="shared" si="29"/>
        <v>0.11264176711596699</v>
      </c>
      <c r="R106" s="130">
        <f t="shared" si="30"/>
        <v>0.12110292123852194</v>
      </c>
      <c r="S106" s="132">
        <v>1315</v>
      </c>
      <c r="T106" s="1">
        <v>16841</v>
      </c>
      <c r="U106" s="1">
        <v>12710.188679245282</v>
      </c>
      <c r="Y106" s="13"/>
      <c r="Z106" s="13"/>
    </row>
    <row r="107" spans="1:28">
      <c r="A107" s="125">
        <v>3013</v>
      </c>
      <c r="B107" s="125" t="s">
        <v>125</v>
      </c>
      <c r="C107" s="1">
        <v>49626</v>
      </c>
      <c r="D107" s="125">
        <f t="shared" si="25"/>
        <v>13869.759642258245</v>
      </c>
      <c r="E107" s="126">
        <f t="shared" si="26"/>
        <v>0.76946876607487291</v>
      </c>
      <c r="F107" s="127">
        <f t="shared" si="31"/>
        <v>2493.2105984379346</v>
      </c>
      <c r="G107" s="127">
        <f t="shared" si="32"/>
        <v>8920.7075212109303</v>
      </c>
      <c r="H107" s="127">
        <f t="shared" si="33"/>
        <v>823.49397670087728</v>
      </c>
      <c r="I107" s="128">
        <f t="shared" si="34"/>
        <v>2946.4614486357386</v>
      </c>
      <c r="J107" s="127">
        <f t="shared" si="35"/>
        <v>568.2661128371783</v>
      </c>
      <c r="K107" s="128">
        <f t="shared" si="36"/>
        <v>2033.2561517314241</v>
      </c>
      <c r="L107" s="129">
        <f t="shared" si="27"/>
        <v>10953.963672942355</v>
      </c>
      <c r="M107" s="129">
        <f t="shared" si="37"/>
        <v>60579.963672942351</v>
      </c>
      <c r="N107" s="129">
        <f t="shared" si="38"/>
        <v>16931.236353533357</v>
      </c>
      <c r="O107" s="130">
        <f t="shared" si="28"/>
        <v>0.93931386564058317</v>
      </c>
      <c r="P107" s="131">
        <v>4478.6314406827096</v>
      </c>
      <c r="Q107" s="130">
        <f t="shared" si="29"/>
        <v>0.10811897106109325</v>
      </c>
      <c r="R107" s="130">
        <f t="shared" si="30"/>
        <v>0.11524215058440372</v>
      </c>
      <c r="S107" s="132">
        <v>3578</v>
      </c>
      <c r="T107" s="1">
        <v>44784</v>
      </c>
      <c r="U107" s="1">
        <v>12436.54540405443</v>
      </c>
      <c r="Y107" s="13"/>
      <c r="Z107" s="13"/>
    </row>
    <row r="108" spans="1:28">
      <c r="A108" s="125">
        <v>3014</v>
      </c>
      <c r="B108" s="125" t="s">
        <v>126</v>
      </c>
      <c r="C108" s="1">
        <v>680227</v>
      </c>
      <c r="D108" s="125">
        <f t="shared" si="25"/>
        <v>14914.642168040695</v>
      </c>
      <c r="E108" s="126">
        <f t="shared" si="26"/>
        <v>0.82743692763964771</v>
      </c>
      <c r="F108" s="127">
        <f t="shared" si="31"/>
        <v>1866.2810829684643</v>
      </c>
      <c r="G108" s="127">
        <f t="shared" si="32"/>
        <v>85117.347632025718</v>
      </c>
      <c r="H108" s="127">
        <f t="shared" si="33"/>
        <v>457.78509267701969</v>
      </c>
      <c r="I108" s="128">
        <f t="shared" si="34"/>
        <v>20878.662506813514</v>
      </c>
      <c r="J108" s="127">
        <f t="shared" si="35"/>
        <v>202.55722881332071</v>
      </c>
      <c r="K108" s="128">
        <f t="shared" si="36"/>
        <v>9238.2300917179309</v>
      </c>
      <c r="L108" s="129">
        <f t="shared" si="27"/>
        <v>94355.577723743656</v>
      </c>
      <c r="M108" s="129">
        <f t="shared" si="37"/>
        <v>774582.57772374363</v>
      </c>
      <c r="N108" s="129">
        <f t="shared" si="38"/>
        <v>16983.48047982248</v>
      </c>
      <c r="O108" s="130">
        <f t="shared" si="28"/>
        <v>0.94221227371882188</v>
      </c>
      <c r="P108" s="131">
        <v>42491.278716226108</v>
      </c>
      <c r="Q108" s="130">
        <f t="shared" si="29"/>
        <v>0.11591468726263966</v>
      </c>
      <c r="R108" s="130">
        <f t="shared" si="30"/>
        <v>0.10595640630938821</v>
      </c>
      <c r="S108" s="132">
        <v>45608</v>
      </c>
      <c r="T108" s="1">
        <v>609569</v>
      </c>
      <c r="U108" s="1">
        <v>13485.741465896772</v>
      </c>
      <c r="Y108" s="13"/>
      <c r="Z108" s="13"/>
    </row>
    <row r="109" spans="1:28">
      <c r="A109" s="125">
        <v>3015</v>
      </c>
      <c r="B109" s="125" t="s">
        <v>127</v>
      </c>
      <c r="C109" s="1">
        <v>54015</v>
      </c>
      <c r="D109" s="125">
        <f t="shared" si="25"/>
        <v>14044.461778471139</v>
      </c>
      <c r="E109" s="126">
        <f t="shared" si="26"/>
        <v>0.77916091941059529</v>
      </c>
      <c r="F109" s="127">
        <f t="shared" si="31"/>
        <v>2388.3893167101978</v>
      </c>
      <c r="G109" s="127">
        <f t="shared" si="32"/>
        <v>9185.7453120674218</v>
      </c>
      <c r="H109" s="127">
        <f t="shared" si="33"/>
        <v>762.34822902636415</v>
      </c>
      <c r="I109" s="128">
        <f t="shared" si="34"/>
        <v>2931.9912888353965</v>
      </c>
      <c r="J109" s="127">
        <f t="shared" si="35"/>
        <v>507.12036516266517</v>
      </c>
      <c r="K109" s="128">
        <f t="shared" si="36"/>
        <v>1950.3849244156102</v>
      </c>
      <c r="L109" s="129">
        <f t="shared" si="27"/>
        <v>11136.130236483032</v>
      </c>
      <c r="M109" s="129">
        <f t="shared" si="37"/>
        <v>65151.130236483034</v>
      </c>
      <c r="N109" s="129">
        <f t="shared" si="38"/>
        <v>16939.971460344001</v>
      </c>
      <c r="O109" s="130">
        <f t="shared" si="28"/>
        <v>0.93979847330736921</v>
      </c>
      <c r="P109" s="131">
        <v>6460.1889940932624</v>
      </c>
      <c r="Q109" s="130">
        <f t="shared" si="29"/>
        <v>8.1597917501001205E-2</v>
      </c>
      <c r="R109" s="130">
        <f t="shared" si="30"/>
        <v>7.5692156641011421E-2</v>
      </c>
      <c r="S109" s="132">
        <v>3846</v>
      </c>
      <c r="T109" s="1">
        <v>49940</v>
      </c>
      <c r="U109" s="1">
        <v>13056.209150326797</v>
      </c>
      <c r="Y109" s="13"/>
      <c r="Z109" s="13"/>
    </row>
    <row r="110" spans="1:28">
      <c r="A110" s="125">
        <v>3016</v>
      </c>
      <c r="B110" s="125" t="s">
        <v>128</v>
      </c>
      <c r="C110" s="1">
        <v>112735</v>
      </c>
      <c r="D110" s="125">
        <f t="shared" si="25"/>
        <v>13562.921077959576</v>
      </c>
      <c r="E110" s="126">
        <f t="shared" si="26"/>
        <v>0.7524459266353396</v>
      </c>
      <c r="F110" s="127">
        <f t="shared" si="31"/>
        <v>2677.3137370171357</v>
      </c>
      <c r="G110" s="127">
        <f t="shared" si="32"/>
        <v>22253.831782086432</v>
      </c>
      <c r="H110" s="127">
        <f t="shared" si="33"/>
        <v>930.88747420541119</v>
      </c>
      <c r="I110" s="128">
        <f t="shared" si="34"/>
        <v>7737.536685595378</v>
      </c>
      <c r="J110" s="127">
        <f t="shared" si="35"/>
        <v>675.65961034171221</v>
      </c>
      <c r="K110" s="128">
        <f t="shared" si="36"/>
        <v>5616.0826811603119</v>
      </c>
      <c r="L110" s="129">
        <f t="shared" si="27"/>
        <v>27869.914463246743</v>
      </c>
      <c r="M110" s="129">
        <f t="shared" si="37"/>
        <v>140604.91446324674</v>
      </c>
      <c r="N110" s="129">
        <f t="shared" si="38"/>
        <v>16915.894425318424</v>
      </c>
      <c r="O110" s="130">
        <f t="shared" si="28"/>
        <v>0.9384627236686065</v>
      </c>
      <c r="P110" s="131">
        <v>11519.096208763187</v>
      </c>
      <c r="Q110" s="130">
        <f t="shared" si="29"/>
        <v>8.4292735474314956E-2</v>
      </c>
      <c r="R110" s="130">
        <f t="shared" si="30"/>
        <v>7.2552318463645057E-2</v>
      </c>
      <c r="S110" s="132">
        <v>8312</v>
      </c>
      <c r="T110" s="1">
        <v>103971</v>
      </c>
      <c r="U110" s="1">
        <v>12645.463390902456</v>
      </c>
      <c r="Y110" s="13"/>
      <c r="Z110" s="13"/>
    </row>
    <row r="111" spans="1:28">
      <c r="A111" s="125">
        <v>3017</v>
      </c>
      <c r="B111" s="125" t="s">
        <v>129</v>
      </c>
      <c r="C111" s="1">
        <v>114133</v>
      </c>
      <c r="D111" s="125">
        <f t="shared" si="25"/>
        <v>14952.574348224813</v>
      </c>
      <c r="E111" s="126">
        <f t="shared" si="26"/>
        <v>0.82954133525979667</v>
      </c>
      <c r="F111" s="127">
        <f t="shared" si="31"/>
        <v>1843.5217748579935</v>
      </c>
      <c r="G111" s="127">
        <f t="shared" si="32"/>
        <v>14071.601707491065</v>
      </c>
      <c r="H111" s="127">
        <f t="shared" si="33"/>
        <v>444.50882961257844</v>
      </c>
      <c r="I111" s="128">
        <f t="shared" si="34"/>
        <v>3392.9358964328112</v>
      </c>
      <c r="J111" s="127">
        <f t="shared" si="35"/>
        <v>189.28096574887945</v>
      </c>
      <c r="K111" s="128">
        <f t="shared" si="36"/>
        <v>1444.7816115611968</v>
      </c>
      <c r="L111" s="129">
        <f t="shared" si="27"/>
        <v>15516.383319052262</v>
      </c>
      <c r="M111" s="129">
        <f t="shared" si="37"/>
        <v>129649.38331905226</v>
      </c>
      <c r="N111" s="129">
        <f t="shared" si="38"/>
        <v>16985.377088831687</v>
      </c>
      <c r="O111" s="130">
        <f t="shared" si="28"/>
        <v>0.94231749409982946</v>
      </c>
      <c r="P111" s="131">
        <v>6676.3252059058541</v>
      </c>
      <c r="Q111" s="130">
        <f t="shared" si="29"/>
        <v>8.1603836166865673E-2</v>
      </c>
      <c r="R111" s="130">
        <f t="shared" si="30"/>
        <v>7.2393270288332132E-2</v>
      </c>
      <c r="S111" s="132">
        <v>7633</v>
      </c>
      <c r="T111" s="1">
        <v>105522</v>
      </c>
      <c r="U111" s="1">
        <v>13943.181818181818</v>
      </c>
      <c r="Y111" s="13"/>
      <c r="Z111" s="13"/>
    </row>
    <row r="112" spans="1:28">
      <c r="A112" s="125">
        <v>3018</v>
      </c>
      <c r="B112" s="125" t="s">
        <v>130</v>
      </c>
      <c r="C112" s="1">
        <v>84165</v>
      </c>
      <c r="D112" s="125">
        <f t="shared" si="25"/>
        <v>14233.891425672247</v>
      </c>
      <c r="E112" s="126">
        <f t="shared" si="26"/>
        <v>0.78967012798013203</v>
      </c>
      <c r="F112" s="127">
        <f t="shared" si="31"/>
        <v>2274.7315283895327</v>
      </c>
      <c r="G112" s="127">
        <f t="shared" si="32"/>
        <v>13450.487527367306</v>
      </c>
      <c r="H112" s="127">
        <f t="shared" si="33"/>
        <v>696.04785250597627</v>
      </c>
      <c r="I112" s="128">
        <f t="shared" si="34"/>
        <v>4115.7309518678376</v>
      </c>
      <c r="J112" s="127">
        <f t="shared" si="35"/>
        <v>440.81998864227728</v>
      </c>
      <c r="K112" s="128">
        <f t="shared" si="36"/>
        <v>2606.5685928417852</v>
      </c>
      <c r="L112" s="129">
        <f t="shared" si="27"/>
        <v>16057.05612020909</v>
      </c>
      <c r="M112" s="129">
        <f t="shared" si="37"/>
        <v>100222.05612020909</v>
      </c>
      <c r="N112" s="129">
        <f t="shared" si="38"/>
        <v>16949.442942704056</v>
      </c>
      <c r="O112" s="130">
        <f t="shared" si="28"/>
        <v>0.94032393373584611</v>
      </c>
      <c r="P112" s="131">
        <v>6689.1924004351094</v>
      </c>
      <c r="Q112" s="130">
        <f t="shared" si="29"/>
        <v>9.6026878149783182E-2</v>
      </c>
      <c r="R112" s="130">
        <f t="shared" si="30"/>
        <v>7.6008122384490256E-2</v>
      </c>
      <c r="S112" s="132">
        <v>5913</v>
      </c>
      <c r="T112" s="1">
        <v>76791</v>
      </c>
      <c r="U112" s="1">
        <v>13228.42377260982</v>
      </c>
      <c r="Y112" s="13"/>
      <c r="Z112" s="13"/>
    </row>
    <row r="113" spans="1:26">
      <c r="A113" s="125">
        <v>3019</v>
      </c>
      <c r="B113" s="125" t="s">
        <v>131</v>
      </c>
      <c r="C113" s="1">
        <v>318423</v>
      </c>
      <c r="D113" s="125">
        <f t="shared" si="25"/>
        <v>17028.878549655063</v>
      </c>
      <c r="E113" s="126">
        <f t="shared" si="26"/>
        <v>0.94473087517099319</v>
      </c>
      <c r="F113" s="127">
        <f t="shared" si="31"/>
        <v>597.73925399984364</v>
      </c>
      <c r="G113" s="127">
        <f t="shared" si="32"/>
        <v>11177.126310543077</v>
      </c>
      <c r="H113" s="127">
        <f t="shared" si="33"/>
        <v>0</v>
      </c>
      <c r="I113" s="128">
        <f t="shared" si="34"/>
        <v>0</v>
      </c>
      <c r="J113" s="127">
        <f t="shared" si="35"/>
        <v>-255.22786386369899</v>
      </c>
      <c r="K113" s="128">
        <f t="shared" si="36"/>
        <v>-4772.5058263873079</v>
      </c>
      <c r="L113" s="129">
        <f t="shared" si="27"/>
        <v>6404.6204841557692</v>
      </c>
      <c r="M113" s="129">
        <f t="shared" si="37"/>
        <v>324827.62048415578</v>
      </c>
      <c r="N113" s="129">
        <f t="shared" si="38"/>
        <v>17371.389939791206</v>
      </c>
      <c r="O113" s="130">
        <f t="shared" si="28"/>
        <v>0.96373277740523677</v>
      </c>
      <c r="P113" s="131">
        <v>2944.3475335635749</v>
      </c>
      <c r="Q113" s="130">
        <f t="shared" si="29"/>
        <v>0.11472741212178497</v>
      </c>
      <c r="R113" s="130">
        <f t="shared" si="30"/>
        <v>9.034517181172512E-2</v>
      </c>
      <c r="S113" s="132">
        <v>18699</v>
      </c>
      <c r="T113" s="1">
        <v>285651</v>
      </c>
      <c r="U113" s="1">
        <v>15617.878622197923</v>
      </c>
      <c r="Y113" s="13"/>
      <c r="Z113" s="13"/>
    </row>
    <row r="114" spans="1:26">
      <c r="A114" s="125">
        <v>3020</v>
      </c>
      <c r="B114" s="125" t="s">
        <v>132</v>
      </c>
      <c r="C114" s="1">
        <v>1226871</v>
      </c>
      <c r="D114" s="125">
        <f t="shared" si="25"/>
        <v>20102.093983484076</v>
      </c>
      <c r="E114" s="126">
        <f t="shared" si="26"/>
        <v>1.1152272174829241</v>
      </c>
      <c r="F114" s="127">
        <f t="shared" si="31"/>
        <v>-1246.190006297564</v>
      </c>
      <c r="G114" s="127">
        <f t="shared" si="32"/>
        <v>-76057.468464352918</v>
      </c>
      <c r="H114" s="127">
        <f t="shared" si="33"/>
        <v>0</v>
      </c>
      <c r="I114" s="128">
        <f t="shared" si="34"/>
        <v>0</v>
      </c>
      <c r="J114" s="127">
        <f t="shared" si="35"/>
        <v>-255.22786386369899</v>
      </c>
      <c r="K114" s="128">
        <f t="shared" si="36"/>
        <v>-15577.066987329275</v>
      </c>
      <c r="L114" s="129">
        <f t="shared" si="27"/>
        <v>-91634.535451682197</v>
      </c>
      <c r="M114" s="129">
        <f t="shared" si="37"/>
        <v>1135236.4645483177</v>
      </c>
      <c r="N114" s="129">
        <f t="shared" si="38"/>
        <v>18600.67611332281</v>
      </c>
      <c r="O114" s="130">
        <f t="shared" si="28"/>
        <v>1.0319313143300091</v>
      </c>
      <c r="P114" s="131">
        <v>-39589.631409783848</v>
      </c>
      <c r="Q114" s="133">
        <f t="shared" si="29"/>
        <v>0.11825999772131708</v>
      </c>
      <c r="R114" s="134">
        <f t="shared" si="30"/>
        <v>9.9974123463126868E-2</v>
      </c>
      <c r="S114" s="132">
        <v>61032</v>
      </c>
      <c r="T114" s="1">
        <v>1097125</v>
      </c>
      <c r="U114" s="1">
        <v>18275.060798880633</v>
      </c>
      <c r="V114" s="62"/>
      <c r="W114" s="62"/>
      <c r="X114" s="13"/>
      <c r="Y114" s="13"/>
      <c r="Z114" s="13"/>
    </row>
    <row r="115" spans="1:26">
      <c r="A115" s="125">
        <v>3021</v>
      </c>
      <c r="B115" s="125" t="s">
        <v>133</v>
      </c>
      <c r="C115" s="1">
        <v>337963</v>
      </c>
      <c r="D115" s="125">
        <f t="shared" si="25"/>
        <v>16263.859480269488</v>
      </c>
      <c r="E115" s="126">
        <f t="shared" si="26"/>
        <v>0.90228902365178254</v>
      </c>
      <c r="F115" s="127">
        <f t="shared" si="31"/>
        <v>1056.7506956311884</v>
      </c>
      <c r="G115" s="127">
        <f t="shared" si="32"/>
        <v>21959.279455216096</v>
      </c>
      <c r="H115" s="127">
        <f t="shared" si="33"/>
        <v>0</v>
      </c>
      <c r="I115" s="128">
        <f t="shared" si="34"/>
        <v>0</v>
      </c>
      <c r="J115" s="127">
        <f t="shared" si="35"/>
        <v>-255.22786386369899</v>
      </c>
      <c r="K115" s="128">
        <f t="shared" si="36"/>
        <v>-5303.6350110876656</v>
      </c>
      <c r="L115" s="129">
        <f t="shared" si="27"/>
        <v>16655.644444128429</v>
      </c>
      <c r="M115" s="129">
        <f t="shared" si="37"/>
        <v>354618.64444412844</v>
      </c>
      <c r="N115" s="129">
        <f t="shared" si="38"/>
        <v>17065.382312036982</v>
      </c>
      <c r="O115" s="130">
        <f t="shared" si="28"/>
        <v>0.94675603679755271</v>
      </c>
      <c r="P115" s="131">
        <v>6969.2535080727012</v>
      </c>
      <c r="Q115" s="133">
        <f t="shared" si="29"/>
        <v>0.10452282984891219</v>
      </c>
      <c r="R115" s="134">
        <f t="shared" si="30"/>
        <v>8.6397599580457771E-2</v>
      </c>
      <c r="S115" s="132">
        <v>20780</v>
      </c>
      <c r="T115" s="1">
        <v>305981</v>
      </c>
      <c r="U115" s="1">
        <v>14970.448652086698</v>
      </c>
      <c r="V115" s="62"/>
      <c r="W115" s="62"/>
      <c r="X115" s="13"/>
      <c r="Y115" s="13"/>
      <c r="Z115" s="13"/>
    </row>
    <row r="116" spans="1:26">
      <c r="A116" s="125">
        <v>3022</v>
      </c>
      <c r="B116" s="125" t="s">
        <v>134</v>
      </c>
      <c r="C116" s="1">
        <v>345894</v>
      </c>
      <c r="D116" s="125">
        <f t="shared" si="25"/>
        <v>21505.47127580204</v>
      </c>
      <c r="E116" s="126">
        <f t="shared" si="26"/>
        <v>1.1930840096199204</v>
      </c>
      <c r="F116" s="127">
        <f t="shared" si="31"/>
        <v>-2088.2163816883426</v>
      </c>
      <c r="G116" s="127">
        <f t="shared" si="32"/>
        <v>-33586.872283075303</v>
      </c>
      <c r="H116" s="127">
        <f t="shared" si="33"/>
        <v>0</v>
      </c>
      <c r="I116" s="128">
        <f t="shared" si="34"/>
        <v>0</v>
      </c>
      <c r="J116" s="127">
        <f t="shared" si="35"/>
        <v>-255.22786386369899</v>
      </c>
      <c r="K116" s="128">
        <f t="shared" si="36"/>
        <v>-4105.0849623837348</v>
      </c>
      <c r="L116" s="129">
        <f t="shared" si="27"/>
        <v>-37691.957245459038</v>
      </c>
      <c r="M116" s="129">
        <f t="shared" si="37"/>
        <v>308202.04275454098</v>
      </c>
      <c r="N116" s="129">
        <f t="shared" si="38"/>
        <v>19162.027030249999</v>
      </c>
      <c r="O116" s="130">
        <f t="shared" si="28"/>
        <v>1.0630740311848077</v>
      </c>
      <c r="P116" s="131">
        <v>-18315.629459872915</v>
      </c>
      <c r="Q116" s="133">
        <f t="shared" si="29"/>
        <v>0.15987740429755615</v>
      </c>
      <c r="R116" s="133">
        <f t="shared" si="30"/>
        <v>0.15043050427498852</v>
      </c>
      <c r="S116" s="132">
        <v>16084</v>
      </c>
      <c r="T116" s="1">
        <v>298216</v>
      </c>
      <c r="U116" s="1">
        <v>18693.411897448754</v>
      </c>
      <c r="W116" s="10"/>
      <c r="X116" s="12"/>
      <c r="Y116" s="13"/>
      <c r="Z116" s="13"/>
    </row>
    <row r="117" spans="1:26">
      <c r="A117" s="125">
        <v>3023</v>
      </c>
      <c r="B117" s="125" t="s">
        <v>135</v>
      </c>
      <c r="C117" s="1">
        <v>371268</v>
      </c>
      <c r="D117" s="125">
        <f t="shared" si="25"/>
        <v>18620.191584332213</v>
      </c>
      <c r="E117" s="126">
        <f t="shared" si="26"/>
        <v>1.0330139967833678</v>
      </c>
      <c r="F117" s="127">
        <f t="shared" si="31"/>
        <v>-357.04856680644662</v>
      </c>
      <c r="G117" s="127">
        <f t="shared" si="32"/>
        <v>-7119.1913735537391</v>
      </c>
      <c r="H117" s="127">
        <f t="shared" si="33"/>
        <v>0</v>
      </c>
      <c r="I117" s="128">
        <f t="shared" si="34"/>
        <v>0</v>
      </c>
      <c r="J117" s="127">
        <f t="shared" si="35"/>
        <v>-255.22786386369899</v>
      </c>
      <c r="K117" s="128">
        <f t="shared" si="36"/>
        <v>-5088.9883775782937</v>
      </c>
      <c r="L117" s="129">
        <f t="shared" si="27"/>
        <v>-12208.179751132033</v>
      </c>
      <c r="M117" s="129">
        <f t="shared" si="37"/>
        <v>359059.82024886797</v>
      </c>
      <c r="N117" s="129">
        <f t="shared" si="38"/>
        <v>18007.91515366207</v>
      </c>
      <c r="O117" s="130">
        <f t="shared" si="28"/>
        <v>0.99904602605018678</v>
      </c>
      <c r="P117" s="131">
        <v>-5905.1280030095622</v>
      </c>
      <c r="Q117" s="133">
        <f t="shared" si="29"/>
        <v>0.10997237536025639</v>
      </c>
      <c r="R117" s="133">
        <f t="shared" si="30"/>
        <v>0.10251280876723387</v>
      </c>
      <c r="S117" s="132">
        <v>19939</v>
      </c>
      <c r="T117" s="1">
        <v>334484</v>
      </c>
      <c r="U117" s="1">
        <v>16888.866447866701</v>
      </c>
      <c r="W117" s="10"/>
      <c r="X117" s="12"/>
      <c r="Y117" s="13"/>
      <c r="Z117" s="13"/>
    </row>
    <row r="118" spans="1:26">
      <c r="A118" s="125">
        <v>3024</v>
      </c>
      <c r="B118" s="125" t="s">
        <v>136</v>
      </c>
      <c r="C118" s="1">
        <v>4001930</v>
      </c>
      <c r="D118" s="125">
        <f t="shared" si="25"/>
        <v>31027.042533066629</v>
      </c>
      <c r="E118" s="126">
        <f t="shared" si="26"/>
        <v>1.7213232780279248</v>
      </c>
      <c r="F118" s="127">
        <f t="shared" si="31"/>
        <v>-7801.1591360470957</v>
      </c>
      <c r="G118" s="127">
        <f t="shared" si="32"/>
        <v>-1006209.1076856265</v>
      </c>
      <c r="H118" s="127">
        <f t="shared" si="33"/>
        <v>0</v>
      </c>
      <c r="I118" s="128">
        <f t="shared" si="34"/>
        <v>0</v>
      </c>
      <c r="J118" s="127">
        <f t="shared" si="35"/>
        <v>-255.22786386369899</v>
      </c>
      <c r="K118" s="128">
        <f t="shared" si="36"/>
        <v>-32919.800336867622</v>
      </c>
      <c r="L118" s="129">
        <f t="shared" si="27"/>
        <v>-1039128.9080224941</v>
      </c>
      <c r="M118" s="129">
        <f t="shared" si="37"/>
        <v>2962801.0919775059</v>
      </c>
      <c r="N118" s="129">
        <f t="shared" si="38"/>
        <v>22970.655533155834</v>
      </c>
      <c r="O118" s="130">
        <f t="shared" si="28"/>
        <v>1.2743697385480095</v>
      </c>
      <c r="P118" s="131">
        <v>-549666.10456312657</v>
      </c>
      <c r="Q118" s="133">
        <f t="shared" si="29"/>
        <v>0.21301409266959306</v>
      </c>
      <c r="R118" s="133">
        <f t="shared" si="30"/>
        <v>0.20597010548215963</v>
      </c>
      <c r="S118" s="132">
        <v>128982</v>
      </c>
      <c r="T118" s="1">
        <v>3299162</v>
      </c>
      <c r="U118" s="1">
        <v>25727.870360983525</v>
      </c>
      <c r="W118" s="10"/>
      <c r="X118" s="12"/>
      <c r="Y118" s="13"/>
      <c r="Z118" s="13"/>
    </row>
    <row r="119" spans="1:26">
      <c r="A119" s="125">
        <v>3025</v>
      </c>
      <c r="B119" s="125" t="s">
        <v>137</v>
      </c>
      <c r="C119" s="1">
        <v>2301668</v>
      </c>
      <c r="D119" s="125">
        <f t="shared" si="25"/>
        <v>23953.750728498875</v>
      </c>
      <c r="E119" s="126">
        <f t="shared" si="26"/>
        <v>1.3289100526130038</v>
      </c>
      <c r="F119" s="127">
        <f t="shared" si="31"/>
        <v>-3557.1840533064437</v>
      </c>
      <c r="G119" s="127">
        <f t="shared" si="32"/>
        <v>-341802.70131410955</v>
      </c>
      <c r="H119" s="127">
        <f t="shared" si="33"/>
        <v>0</v>
      </c>
      <c r="I119" s="128">
        <f t="shared" si="34"/>
        <v>0</v>
      </c>
      <c r="J119" s="127">
        <f t="shared" si="35"/>
        <v>-255.22786386369899</v>
      </c>
      <c r="K119" s="128">
        <f t="shared" si="36"/>
        <v>-24524.33498293511</v>
      </c>
      <c r="L119" s="129">
        <f t="shared" si="27"/>
        <v>-366327.03629704466</v>
      </c>
      <c r="M119" s="129">
        <f t="shared" si="37"/>
        <v>1935340.9637029553</v>
      </c>
      <c r="N119" s="129">
        <f t="shared" si="38"/>
        <v>20141.338811328733</v>
      </c>
      <c r="O119" s="130">
        <f t="shared" si="28"/>
        <v>1.1174044483820411</v>
      </c>
      <c r="P119" s="131">
        <v>-162675.23657922572</v>
      </c>
      <c r="Q119" s="133">
        <f t="shared" si="29"/>
        <v>0.13841784576516225</v>
      </c>
      <c r="R119" s="133">
        <f t="shared" si="30"/>
        <v>0.12452054190742205</v>
      </c>
      <c r="S119" s="132">
        <v>96088</v>
      </c>
      <c r="T119" s="1">
        <v>2021813</v>
      </c>
      <c r="U119" s="1">
        <v>21301.301164199547</v>
      </c>
      <c r="W119" s="10"/>
      <c r="X119" s="12"/>
      <c r="Y119" s="13"/>
      <c r="Z119" s="13"/>
    </row>
    <row r="120" spans="1:26">
      <c r="A120" s="125">
        <v>3026</v>
      </c>
      <c r="B120" s="125" t="s">
        <v>138</v>
      </c>
      <c r="C120" s="1">
        <v>242686</v>
      </c>
      <c r="D120" s="125">
        <f t="shared" si="25"/>
        <v>13669.370282753182</v>
      </c>
      <c r="E120" s="126">
        <f t="shared" si="26"/>
        <v>0.75835153281561007</v>
      </c>
      <c r="F120" s="127">
        <f t="shared" si="31"/>
        <v>2613.4442141409722</v>
      </c>
      <c r="G120" s="127">
        <f t="shared" si="32"/>
        <v>46399.08857785882</v>
      </c>
      <c r="H120" s="127">
        <f t="shared" si="33"/>
        <v>893.6302525276493</v>
      </c>
      <c r="I120" s="128">
        <f t="shared" si="34"/>
        <v>15865.511503375887</v>
      </c>
      <c r="J120" s="127">
        <f t="shared" si="35"/>
        <v>638.40238866395032</v>
      </c>
      <c r="K120" s="128">
        <f t="shared" si="36"/>
        <v>11334.196008339773</v>
      </c>
      <c r="L120" s="129">
        <f t="shared" si="27"/>
        <v>57733.284586198592</v>
      </c>
      <c r="M120" s="129">
        <f t="shared" si="37"/>
        <v>300419.28458619857</v>
      </c>
      <c r="N120" s="129">
        <f t="shared" si="38"/>
        <v>16921.216885558104</v>
      </c>
      <c r="O120" s="130">
        <f t="shared" si="28"/>
        <v>0.93875800397761999</v>
      </c>
      <c r="P120" s="131">
        <v>25828.897400190268</v>
      </c>
      <c r="Q120" s="133">
        <f t="shared" si="29"/>
        <v>9.0277684183098145E-2</v>
      </c>
      <c r="R120" s="133">
        <f t="shared" si="30"/>
        <v>8.0267812462818486E-2</v>
      </c>
      <c r="S120" s="132">
        <v>17754</v>
      </c>
      <c r="T120" s="1">
        <v>222591</v>
      </c>
      <c r="U120" s="1">
        <v>12653.686544255585</v>
      </c>
      <c r="W120" s="10"/>
      <c r="X120" s="12"/>
      <c r="Y120" s="13"/>
      <c r="Z120" s="13"/>
    </row>
    <row r="121" spans="1:26">
      <c r="A121" s="125">
        <v>3027</v>
      </c>
      <c r="B121" s="125" t="s">
        <v>139</v>
      </c>
      <c r="C121" s="1">
        <v>332571</v>
      </c>
      <c r="D121" s="125">
        <f t="shared" si="25"/>
        <v>17481.654751892347</v>
      </c>
      <c r="E121" s="126">
        <f t="shared" si="26"/>
        <v>0.9698500664641212</v>
      </c>
      <c r="F121" s="127">
        <f t="shared" si="31"/>
        <v>326.07353265747298</v>
      </c>
      <c r="G121" s="127">
        <f t="shared" si="32"/>
        <v>6203.2228852757662</v>
      </c>
      <c r="H121" s="127">
        <f t="shared" si="33"/>
        <v>0</v>
      </c>
      <c r="I121" s="128">
        <f t="shared" si="34"/>
        <v>0</v>
      </c>
      <c r="J121" s="127">
        <f t="shared" si="35"/>
        <v>-255.22786386369899</v>
      </c>
      <c r="K121" s="128">
        <f t="shared" si="36"/>
        <v>-4855.4548821430099</v>
      </c>
      <c r="L121" s="129">
        <f t="shared" si="27"/>
        <v>1347.7680031327563</v>
      </c>
      <c r="M121" s="129">
        <f t="shared" si="37"/>
        <v>333918.76800313278</v>
      </c>
      <c r="N121" s="129">
        <f t="shared" si="38"/>
        <v>17552.500420686123</v>
      </c>
      <c r="O121" s="130">
        <f t="shared" si="28"/>
        <v>0.97378045392248813</v>
      </c>
      <c r="P121" s="131">
        <v>-160.41823207051903</v>
      </c>
      <c r="Q121" s="133">
        <f t="shared" si="29"/>
        <v>9.1051352122749063E-2</v>
      </c>
      <c r="R121" s="133">
        <f t="shared" si="30"/>
        <v>7.4190066508573002E-2</v>
      </c>
      <c r="S121" s="132">
        <v>19024</v>
      </c>
      <c r="T121" s="1">
        <v>304817</v>
      </c>
      <c r="U121" s="1">
        <v>16274.265883609181</v>
      </c>
      <c r="W121" s="10"/>
      <c r="X121" s="12"/>
      <c r="Y121" s="13"/>
      <c r="Z121" s="13"/>
    </row>
    <row r="122" spans="1:26">
      <c r="A122" s="125">
        <v>3028</v>
      </c>
      <c r="B122" s="125" t="s">
        <v>140</v>
      </c>
      <c r="C122" s="1">
        <v>162425</v>
      </c>
      <c r="D122" s="125">
        <f t="shared" si="25"/>
        <v>14439.061249888879</v>
      </c>
      <c r="E122" s="126">
        <f t="shared" si="26"/>
        <v>0.80105257263294116</v>
      </c>
      <c r="F122" s="127">
        <f t="shared" si="31"/>
        <v>2151.6296338595539</v>
      </c>
      <c r="G122" s="127">
        <f t="shared" si="32"/>
        <v>24203.681751286123</v>
      </c>
      <c r="H122" s="127">
        <f t="shared" si="33"/>
        <v>624.23841403015535</v>
      </c>
      <c r="I122" s="128">
        <f t="shared" si="34"/>
        <v>7022.0579194252177</v>
      </c>
      <c r="J122" s="127">
        <f t="shared" si="35"/>
        <v>369.01055016645637</v>
      </c>
      <c r="K122" s="128">
        <f t="shared" si="36"/>
        <v>4150.999678822468</v>
      </c>
      <c r="L122" s="129">
        <f t="shared" si="27"/>
        <v>28354.681430108591</v>
      </c>
      <c r="M122" s="129">
        <f t="shared" si="37"/>
        <v>190779.68143010858</v>
      </c>
      <c r="N122" s="129">
        <f t="shared" si="38"/>
        <v>16959.701433914888</v>
      </c>
      <c r="O122" s="130">
        <f t="shared" si="28"/>
        <v>0.9408930559684866</v>
      </c>
      <c r="P122" s="131">
        <v>11284.271150430341</v>
      </c>
      <c r="Q122" s="133">
        <f t="shared" si="29"/>
        <v>5.6573948792672774E-2</v>
      </c>
      <c r="R122" s="133">
        <f t="shared" si="30"/>
        <v>3.9291558662185366E-2</v>
      </c>
      <c r="S122" s="132">
        <v>11249</v>
      </c>
      <c r="T122" s="1">
        <v>153728</v>
      </c>
      <c r="U122" s="1">
        <v>13893.176683235428</v>
      </c>
      <c r="W122" s="10"/>
      <c r="X122" s="12"/>
      <c r="Y122" s="13"/>
      <c r="Z122" s="13"/>
    </row>
    <row r="123" spans="1:26">
      <c r="A123" s="125">
        <v>3029</v>
      </c>
      <c r="B123" s="125" t="s">
        <v>141</v>
      </c>
      <c r="C123" s="1">
        <v>794745</v>
      </c>
      <c r="D123" s="125">
        <f t="shared" si="25"/>
        <v>17782.31490389994</v>
      </c>
      <c r="E123" s="126">
        <f t="shared" si="26"/>
        <v>0.98653013894845576</v>
      </c>
      <c r="F123" s="127">
        <f t="shared" si="31"/>
        <v>145.67744145291726</v>
      </c>
      <c r="G123" s="127">
        <f t="shared" si="32"/>
        <v>6510.7618908552313</v>
      </c>
      <c r="H123" s="127">
        <f t="shared" si="33"/>
        <v>0</v>
      </c>
      <c r="I123" s="128">
        <f t="shared" si="34"/>
        <v>0</v>
      </c>
      <c r="J123" s="127">
        <f t="shared" si="35"/>
        <v>-255.22786386369899</v>
      </c>
      <c r="K123" s="128">
        <f t="shared" si="36"/>
        <v>-11406.898919660298</v>
      </c>
      <c r="L123" s="129">
        <f t="shared" si="27"/>
        <v>-4896.1370288050666</v>
      </c>
      <c r="M123" s="129">
        <f t="shared" si="37"/>
        <v>789848.8629711949</v>
      </c>
      <c r="N123" s="129">
        <f t="shared" si="38"/>
        <v>17672.764481489157</v>
      </c>
      <c r="O123" s="130">
        <f t="shared" si="28"/>
        <v>0.98045248291622178</v>
      </c>
      <c r="P123" s="131">
        <v>-5843.7549645673107</v>
      </c>
      <c r="Q123" s="133">
        <f t="shared" si="29"/>
        <v>0.12544288704291651</v>
      </c>
      <c r="R123" s="133">
        <f t="shared" si="30"/>
        <v>7.6263150654783743E-2</v>
      </c>
      <c r="S123" s="132">
        <v>44693</v>
      </c>
      <c r="T123" s="1">
        <v>706162</v>
      </c>
      <c r="U123" s="1">
        <v>16522.274216190923</v>
      </c>
      <c r="W123" s="10"/>
      <c r="X123" s="12"/>
      <c r="Y123" s="13"/>
      <c r="Z123" s="13"/>
    </row>
    <row r="124" spans="1:26">
      <c r="A124" s="125">
        <v>3030</v>
      </c>
      <c r="B124" s="125" t="s">
        <v>142</v>
      </c>
      <c r="C124" s="1">
        <v>1557294</v>
      </c>
      <c r="D124" s="125">
        <f t="shared" si="25"/>
        <v>17479.028003816151</v>
      </c>
      <c r="E124" s="126">
        <f t="shared" si="26"/>
        <v>0.96970433931000222</v>
      </c>
      <c r="F124" s="127">
        <f t="shared" si="31"/>
        <v>327.64958150319069</v>
      </c>
      <c r="G124" s="127">
        <f t="shared" si="32"/>
        <v>29191.939464026775</v>
      </c>
      <c r="H124" s="127">
        <f t="shared" si="33"/>
        <v>0</v>
      </c>
      <c r="I124" s="128">
        <f t="shared" si="34"/>
        <v>0</v>
      </c>
      <c r="J124" s="127">
        <f t="shared" si="35"/>
        <v>-255.22786386369899</v>
      </c>
      <c r="K124" s="128">
        <f t="shared" si="36"/>
        <v>-22739.526530936258</v>
      </c>
      <c r="L124" s="129">
        <f t="shared" si="27"/>
        <v>6452.4129330905162</v>
      </c>
      <c r="M124" s="129">
        <f t="shared" si="37"/>
        <v>1563746.4129330905</v>
      </c>
      <c r="N124" s="129">
        <f t="shared" si="38"/>
        <v>17551.449721455643</v>
      </c>
      <c r="O124" s="130">
        <f t="shared" si="28"/>
        <v>0.97372216306084047</v>
      </c>
      <c r="P124" s="131">
        <v>5378.6895717871084</v>
      </c>
      <c r="Q124" s="133">
        <f t="shared" si="29"/>
        <v>7.4285548723828282E-2</v>
      </c>
      <c r="R124" s="133">
        <f t="shared" si="30"/>
        <v>4.8457840711409517E-2</v>
      </c>
      <c r="S124" s="132">
        <v>89095</v>
      </c>
      <c r="T124" s="1">
        <v>1449609</v>
      </c>
      <c r="U124" s="1">
        <v>16671.178682736652</v>
      </c>
      <c r="V124" s="62"/>
      <c r="W124" s="62"/>
      <c r="X124" s="13"/>
      <c r="Y124" s="13"/>
      <c r="Z124" s="13"/>
    </row>
    <row r="125" spans="1:26">
      <c r="A125" s="125">
        <v>3031</v>
      </c>
      <c r="B125" s="125" t="s">
        <v>143</v>
      </c>
      <c r="C125" s="1">
        <v>466184</v>
      </c>
      <c r="D125" s="125">
        <f t="shared" si="25"/>
        <v>18686.976389946685</v>
      </c>
      <c r="E125" s="126">
        <f t="shared" si="26"/>
        <v>1.0367190950182461</v>
      </c>
      <c r="F125" s="127">
        <f t="shared" si="31"/>
        <v>-397.11945017512988</v>
      </c>
      <c r="G125" s="127">
        <f t="shared" si="32"/>
        <v>-9906.9389235189647</v>
      </c>
      <c r="H125" s="127">
        <f t="shared" si="33"/>
        <v>0</v>
      </c>
      <c r="I125" s="128">
        <f t="shared" si="34"/>
        <v>0</v>
      </c>
      <c r="J125" s="127">
        <f t="shared" si="35"/>
        <v>-255.22786386369899</v>
      </c>
      <c r="K125" s="128">
        <f t="shared" si="36"/>
        <v>-6367.1695198076986</v>
      </c>
      <c r="L125" s="129">
        <f t="shared" si="27"/>
        <v>-16274.108443326662</v>
      </c>
      <c r="M125" s="129">
        <f t="shared" si="37"/>
        <v>449909.89155667333</v>
      </c>
      <c r="N125" s="129">
        <f t="shared" si="38"/>
        <v>18034.629075907858</v>
      </c>
      <c r="O125" s="130">
        <f t="shared" si="28"/>
        <v>1.0005280653441382</v>
      </c>
      <c r="P125" s="131">
        <v>-5944.7001700726923</v>
      </c>
      <c r="Q125" s="133">
        <f t="shared" si="29"/>
        <v>0.10643186025537571</v>
      </c>
      <c r="R125" s="133">
        <f t="shared" si="30"/>
        <v>8.4566669767304828E-2</v>
      </c>
      <c r="S125" s="132">
        <v>24947</v>
      </c>
      <c r="T125" s="1">
        <v>421340</v>
      </c>
      <c r="U125" s="1">
        <v>17229.901038684879</v>
      </c>
      <c r="V125" s="1"/>
      <c r="W125" s="1"/>
      <c r="X125" s="13"/>
      <c r="Y125" s="13"/>
    </row>
    <row r="126" spans="1:26">
      <c r="A126" s="125">
        <v>3032</v>
      </c>
      <c r="B126" s="125" t="s">
        <v>144</v>
      </c>
      <c r="C126" s="1">
        <v>131517</v>
      </c>
      <c r="D126" s="125">
        <f t="shared" si="25"/>
        <v>18817.713549864075</v>
      </c>
      <c r="E126" s="126">
        <f t="shared" si="26"/>
        <v>1.0439721522965615</v>
      </c>
      <c r="F126" s="127">
        <f t="shared" si="31"/>
        <v>-475.5617461255635</v>
      </c>
      <c r="G126" s="127">
        <f t="shared" si="32"/>
        <v>-3323.7010436715632</v>
      </c>
      <c r="H126" s="127">
        <f t="shared" si="33"/>
        <v>0</v>
      </c>
      <c r="I126" s="128">
        <f t="shared" si="34"/>
        <v>0</v>
      </c>
      <c r="J126" s="127">
        <f t="shared" si="35"/>
        <v>-255.22786386369899</v>
      </c>
      <c r="K126" s="128">
        <f t="shared" si="36"/>
        <v>-1783.7875405433922</v>
      </c>
      <c r="L126" s="129">
        <f t="shared" si="27"/>
        <v>-5107.4885842149552</v>
      </c>
      <c r="M126" s="129">
        <f t="shared" si="37"/>
        <v>126409.51141578505</v>
      </c>
      <c r="N126" s="129">
        <f t="shared" si="38"/>
        <v>18086.92393987481</v>
      </c>
      <c r="O126" s="130">
        <f t="shared" si="28"/>
        <v>1.0034292882554641</v>
      </c>
      <c r="P126" s="131">
        <v>-1660.5536492820161</v>
      </c>
      <c r="Q126" s="133">
        <f t="shared" si="29"/>
        <v>6.2017006225926014E-2</v>
      </c>
      <c r="R126" s="133">
        <f t="shared" si="30"/>
        <v>7.0222603355157898E-2</v>
      </c>
      <c r="S126" s="132">
        <v>6989</v>
      </c>
      <c r="T126" s="1">
        <v>123837</v>
      </c>
      <c r="U126" s="1">
        <v>17582.990203038476</v>
      </c>
      <c r="V126" s="1"/>
      <c r="W126" s="1"/>
      <c r="X126" s="13"/>
      <c r="Y126" s="13"/>
    </row>
    <row r="127" spans="1:26">
      <c r="A127" s="125">
        <v>3033</v>
      </c>
      <c r="B127" s="125" t="s">
        <v>145</v>
      </c>
      <c r="C127" s="1">
        <v>660426</v>
      </c>
      <c r="D127" s="125">
        <f t="shared" si="25"/>
        <v>15888.993143269579</v>
      </c>
      <c r="E127" s="126">
        <f t="shared" si="26"/>
        <v>0.88149212844853131</v>
      </c>
      <c r="F127" s="127">
        <f t="shared" si="31"/>
        <v>1281.6704978311336</v>
      </c>
      <c r="G127" s="127">
        <f t="shared" si="32"/>
        <v>53272.634242351072</v>
      </c>
      <c r="H127" s="127">
        <f t="shared" si="33"/>
        <v>116.76225134691012</v>
      </c>
      <c r="I127" s="128">
        <f t="shared" si="34"/>
        <v>4853.2229772343189</v>
      </c>
      <c r="J127" s="127">
        <f t="shared" si="35"/>
        <v>-138.46561251678887</v>
      </c>
      <c r="K127" s="128">
        <f t="shared" si="36"/>
        <v>-5755.3231842603291</v>
      </c>
      <c r="L127" s="129">
        <f t="shared" si="27"/>
        <v>47517.311058090745</v>
      </c>
      <c r="M127" s="129">
        <f t="shared" si="37"/>
        <v>707943.31105809077</v>
      </c>
      <c r="N127" s="129">
        <f t="shared" si="38"/>
        <v>17032.198028583924</v>
      </c>
      <c r="O127" s="130">
        <f t="shared" si="28"/>
        <v>0.94491503375926611</v>
      </c>
      <c r="P127" s="131">
        <v>19210.271110110876</v>
      </c>
      <c r="Q127" s="133">
        <f t="shared" si="29"/>
        <v>0.1245140890755816</v>
      </c>
      <c r="R127" s="133">
        <f t="shared" si="30"/>
        <v>9.4591977142041525E-2</v>
      </c>
      <c r="S127" s="132">
        <v>41565</v>
      </c>
      <c r="T127" s="1">
        <v>587299</v>
      </c>
      <c r="U127" s="1">
        <v>14515.904990237032</v>
      </c>
      <c r="V127" s="1"/>
      <c r="W127" s="1"/>
      <c r="X127" s="13"/>
      <c r="Y127" s="13"/>
    </row>
    <row r="128" spans="1:26">
      <c r="A128" s="125">
        <v>3034</v>
      </c>
      <c r="B128" s="125" t="s">
        <v>146</v>
      </c>
      <c r="C128" s="1">
        <v>345268</v>
      </c>
      <c r="D128" s="125">
        <f t="shared" si="25"/>
        <v>14447.568834212068</v>
      </c>
      <c r="E128" s="126">
        <f t="shared" si="26"/>
        <v>0.80152455777041232</v>
      </c>
      <c r="F128" s="127">
        <f t="shared" si="31"/>
        <v>2146.5250832656402</v>
      </c>
      <c r="G128" s="127">
        <f t="shared" si="32"/>
        <v>51297.656439882274</v>
      </c>
      <c r="H128" s="127">
        <f t="shared" si="33"/>
        <v>621.26075951703888</v>
      </c>
      <c r="I128" s="128">
        <f t="shared" si="34"/>
        <v>14846.889630938194</v>
      </c>
      <c r="J128" s="127">
        <f t="shared" si="35"/>
        <v>366.03289565333989</v>
      </c>
      <c r="K128" s="128">
        <f t="shared" si="36"/>
        <v>8747.4541403235162</v>
      </c>
      <c r="L128" s="129">
        <f t="shared" si="27"/>
        <v>60045.110580205786</v>
      </c>
      <c r="M128" s="129">
        <f t="shared" si="37"/>
        <v>405313.1105802058</v>
      </c>
      <c r="N128" s="129">
        <f t="shared" si="38"/>
        <v>16960.126813131046</v>
      </c>
      <c r="O128" s="130">
        <f t="shared" si="28"/>
        <v>0.94091665522536005</v>
      </c>
      <c r="P128" s="131">
        <v>28890.26086345315</v>
      </c>
      <c r="Q128" s="133">
        <f t="shared" si="29"/>
        <v>0.10921637667377727</v>
      </c>
      <c r="R128" s="134">
        <f t="shared" si="30"/>
        <v>8.7123021778107379E-2</v>
      </c>
      <c r="S128" s="132">
        <v>23898</v>
      </c>
      <c r="T128" s="1">
        <v>311272</v>
      </c>
      <c r="U128" s="1">
        <v>13289.727606523782</v>
      </c>
      <c r="V128" s="62"/>
      <c r="W128" s="62"/>
      <c r="X128" s="13"/>
      <c r="Y128" s="13"/>
    </row>
    <row r="129" spans="1:25">
      <c r="A129" s="125">
        <v>3035</v>
      </c>
      <c r="B129" s="125" t="s">
        <v>147</v>
      </c>
      <c r="C129" s="1">
        <v>372243</v>
      </c>
      <c r="D129" s="125">
        <f t="shared" si="25"/>
        <v>13933.335828716874</v>
      </c>
      <c r="E129" s="126">
        <f t="shared" si="26"/>
        <v>0.77299585601787524</v>
      </c>
      <c r="F129" s="127">
        <f t="shared" si="31"/>
        <v>2455.0648865627568</v>
      </c>
      <c r="G129" s="127">
        <f t="shared" si="32"/>
        <v>65589.513509410608</v>
      </c>
      <c r="H129" s="127">
        <f t="shared" si="33"/>
        <v>801.24231144035696</v>
      </c>
      <c r="I129" s="128">
        <f t="shared" si="34"/>
        <v>21405.989592440576</v>
      </c>
      <c r="J129" s="127">
        <f t="shared" si="35"/>
        <v>546.01444757665797</v>
      </c>
      <c r="K129" s="128">
        <f t="shared" si="36"/>
        <v>14587.321981457995</v>
      </c>
      <c r="L129" s="129">
        <f t="shared" si="27"/>
        <v>80176.835490868601</v>
      </c>
      <c r="M129" s="129">
        <f t="shared" si="37"/>
        <v>452419.8354908686</v>
      </c>
      <c r="N129" s="129">
        <f t="shared" si="38"/>
        <v>16934.41516285629</v>
      </c>
      <c r="O129" s="130">
        <f t="shared" si="28"/>
        <v>0.93949022013773342</v>
      </c>
      <c r="P129" s="131">
        <v>37176.102227299947</v>
      </c>
      <c r="Q129" s="130">
        <f t="shared" si="29"/>
        <v>0.11927198595208313</v>
      </c>
      <c r="R129" s="130">
        <f t="shared" si="30"/>
        <v>9.0573778496731344E-2</v>
      </c>
      <c r="S129" s="132">
        <v>26716</v>
      </c>
      <c r="T129" s="1">
        <v>332576</v>
      </c>
      <c r="U129" s="1">
        <v>12776.151511659176</v>
      </c>
      <c r="X129" s="12"/>
      <c r="Y129" s="12"/>
    </row>
    <row r="130" spans="1:25">
      <c r="A130" s="125">
        <v>3036</v>
      </c>
      <c r="B130" s="125" t="s">
        <v>148</v>
      </c>
      <c r="C130" s="1">
        <v>217353</v>
      </c>
      <c r="D130" s="125">
        <f t="shared" si="25"/>
        <v>14419.065941355977</v>
      </c>
      <c r="E130" s="126">
        <f t="shared" si="26"/>
        <v>0.79994326967593665</v>
      </c>
      <c r="F130" s="127">
        <f t="shared" si="31"/>
        <v>2163.626818979295</v>
      </c>
      <c r="G130" s="127">
        <f t="shared" si="32"/>
        <v>32614.510669293893</v>
      </c>
      <c r="H130" s="127">
        <f t="shared" si="33"/>
        <v>631.2367720166709</v>
      </c>
      <c r="I130" s="128">
        <f t="shared" si="34"/>
        <v>9515.263101379298</v>
      </c>
      <c r="J130" s="127">
        <f t="shared" si="35"/>
        <v>376.00890815297191</v>
      </c>
      <c r="K130" s="128">
        <f t="shared" si="36"/>
        <v>5667.9582814978985</v>
      </c>
      <c r="L130" s="129">
        <f t="shared" si="27"/>
        <v>38282.468950791794</v>
      </c>
      <c r="M130" s="129">
        <f t="shared" si="37"/>
        <v>255635.46895079181</v>
      </c>
      <c r="N130" s="129">
        <f t="shared" si="38"/>
        <v>16958.701668488247</v>
      </c>
      <c r="O130" s="130">
        <f t="shared" si="28"/>
        <v>0.94083759082063656</v>
      </c>
      <c r="P130" s="131">
        <v>16261.921866084718</v>
      </c>
      <c r="Q130" s="130">
        <f t="shared" si="29"/>
        <v>0.12430556273988475</v>
      </c>
      <c r="R130" s="130">
        <f t="shared" si="30"/>
        <v>9.1711590939610746E-2</v>
      </c>
      <c r="S130" s="132">
        <v>15074</v>
      </c>
      <c r="T130" s="1">
        <v>193322</v>
      </c>
      <c r="U130" s="1">
        <v>13207.761153241785</v>
      </c>
      <c r="X130" s="12"/>
      <c r="Y130" s="12"/>
    </row>
    <row r="131" spans="1:25">
      <c r="A131" s="125">
        <v>3037</v>
      </c>
      <c r="B131" s="125" t="s">
        <v>149</v>
      </c>
      <c r="C131" s="1">
        <v>36289</v>
      </c>
      <c r="D131" s="125">
        <f t="shared" si="25"/>
        <v>12491.910499139414</v>
      </c>
      <c r="E131" s="126">
        <f t="shared" si="26"/>
        <v>0.69302822872318559</v>
      </c>
      <c r="F131" s="127">
        <f t="shared" si="31"/>
        <v>3319.9200843092326</v>
      </c>
      <c r="G131" s="127">
        <f t="shared" si="32"/>
        <v>9644.3678449183208</v>
      </c>
      <c r="H131" s="127">
        <f t="shared" si="33"/>
        <v>1305.7411767924677</v>
      </c>
      <c r="I131" s="128">
        <f t="shared" si="34"/>
        <v>3793.1781185821187</v>
      </c>
      <c r="J131" s="127">
        <f t="shared" si="35"/>
        <v>1050.5133129287688</v>
      </c>
      <c r="K131" s="128">
        <f t="shared" si="36"/>
        <v>3051.7411740580733</v>
      </c>
      <c r="L131" s="129">
        <f t="shared" si="27"/>
        <v>12696.109018976395</v>
      </c>
      <c r="M131" s="129">
        <f t="shared" si="37"/>
        <v>48985.109018976393</v>
      </c>
      <c r="N131" s="129">
        <f t="shared" si="38"/>
        <v>16862.343896377413</v>
      </c>
      <c r="O131" s="130">
        <f t="shared" si="28"/>
        <v>0.93549183877299869</v>
      </c>
      <c r="P131" s="131">
        <v>5162.0285173793382</v>
      </c>
      <c r="Q131" s="130">
        <f t="shared" si="29"/>
        <v>9.6808317717463579E-2</v>
      </c>
      <c r="R131" s="130">
        <f t="shared" si="30"/>
        <v>7.1511878031725068E-2</v>
      </c>
      <c r="S131" s="132">
        <v>2905</v>
      </c>
      <c r="T131" s="1">
        <v>33086</v>
      </c>
      <c r="U131" s="1">
        <v>11658.210007047217</v>
      </c>
      <c r="X131" s="12"/>
      <c r="Y131" s="12"/>
    </row>
    <row r="132" spans="1:25">
      <c r="A132" s="125">
        <v>3038</v>
      </c>
      <c r="B132" s="125" t="s">
        <v>150</v>
      </c>
      <c r="C132" s="1">
        <v>130988</v>
      </c>
      <c r="D132" s="125">
        <f t="shared" si="25"/>
        <v>19097.244496282259</v>
      </c>
      <c r="E132" s="126">
        <f t="shared" si="26"/>
        <v>1.0594800152998112</v>
      </c>
      <c r="F132" s="127">
        <f t="shared" si="31"/>
        <v>-643.2803139764743</v>
      </c>
      <c r="G132" s="127">
        <f t="shared" si="32"/>
        <v>-4412.2596735646375</v>
      </c>
      <c r="H132" s="127">
        <f t="shared" si="33"/>
        <v>0</v>
      </c>
      <c r="I132" s="128">
        <f t="shared" si="34"/>
        <v>0</v>
      </c>
      <c r="J132" s="127">
        <f t="shared" si="35"/>
        <v>-255.22786386369899</v>
      </c>
      <c r="K132" s="128">
        <f t="shared" si="36"/>
        <v>-1750.6079182411113</v>
      </c>
      <c r="L132" s="129">
        <f t="shared" si="27"/>
        <v>-6162.8675918057488</v>
      </c>
      <c r="M132" s="129">
        <f t="shared" si="37"/>
        <v>124825.13240819424</v>
      </c>
      <c r="N132" s="129">
        <f t="shared" si="38"/>
        <v>18198.736318442083</v>
      </c>
      <c r="O132" s="130">
        <f t="shared" si="28"/>
        <v>1.0096324334567639</v>
      </c>
      <c r="P132" s="131">
        <v>-1865.8473430283793</v>
      </c>
      <c r="Q132" s="130">
        <f t="shared" si="29"/>
        <v>7.2599531615925056E-2</v>
      </c>
      <c r="R132" s="130">
        <f t="shared" si="30"/>
        <v>6.509336781397676E-2</v>
      </c>
      <c r="S132" s="132">
        <v>6859</v>
      </c>
      <c r="T132" s="1">
        <v>122122</v>
      </c>
      <c r="U132" s="1">
        <v>17930.11305241521</v>
      </c>
      <c r="X132" s="12"/>
      <c r="Y132" s="12"/>
    </row>
    <row r="133" spans="1:25">
      <c r="A133" s="125">
        <v>3039</v>
      </c>
      <c r="B133" s="125" t="s">
        <v>151</v>
      </c>
      <c r="C133" s="1">
        <v>18775</v>
      </c>
      <c r="D133" s="125">
        <f t="shared" si="25"/>
        <v>17762.535477767266</v>
      </c>
      <c r="E133" s="126">
        <f t="shared" si="26"/>
        <v>0.98543281275012662</v>
      </c>
      <c r="F133" s="127">
        <f t="shared" si="31"/>
        <v>157.5450971325219</v>
      </c>
      <c r="G133" s="127">
        <f t="shared" si="32"/>
        <v>166.52516766907567</v>
      </c>
      <c r="H133" s="127">
        <f t="shared" si="33"/>
        <v>0</v>
      </c>
      <c r="I133" s="128">
        <f t="shared" si="34"/>
        <v>0</v>
      </c>
      <c r="J133" s="127">
        <f t="shared" si="35"/>
        <v>-255.22786386369899</v>
      </c>
      <c r="K133" s="128">
        <f t="shared" si="36"/>
        <v>-269.77585210392988</v>
      </c>
      <c r="L133" s="129">
        <f t="shared" si="27"/>
        <v>-103.25068443485421</v>
      </c>
      <c r="M133" s="129">
        <f t="shared" si="37"/>
        <v>18671.749315565146</v>
      </c>
      <c r="N133" s="129">
        <f t="shared" si="38"/>
        <v>17664.852711036092</v>
      </c>
      <c r="O133" s="130">
        <f t="shared" si="28"/>
        <v>0.98001355243689037</v>
      </c>
      <c r="P133" s="131">
        <v>107.86641761466927</v>
      </c>
      <c r="Q133" s="130">
        <f t="shared" si="29"/>
        <v>0.15673710800320376</v>
      </c>
      <c r="R133" s="130">
        <f t="shared" si="30"/>
        <v>0.14798223869002905</v>
      </c>
      <c r="S133" s="132">
        <v>1057</v>
      </c>
      <c r="T133" s="1">
        <v>16231</v>
      </c>
      <c r="U133" s="1">
        <v>15472.831267874166</v>
      </c>
      <c r="X133" s="12"/>
      <c r="Y133" s="12"/>
    </row>
    <row r="134" spans="1:25">
      <c r="A134" s="125">
        <v>3040</v>
      </c>
      <c r="B134" s="125" t="s">
        <v>152</v>
      </c>
      <c r="C134" s="1">
        <v>58055</v>
      </c>
      <c r="D134" s="125">
        <f t="shared" si="25"/>
        <v>17737.549648640394</v>
      </c>
      <c r="E134" s="126">
        <f t="shared" si="26"/>
        <v>0.98404664488539773</v>
      </c>
      <c r="F134" s="127">
        <f t="shared" si="31"/>
        <v>172.53659460864509</v>
      </c>
      <c r="G134" s="127">
        <f t="shared" si="32"/>
        <v>564.71227415409533</v>
      </c>
      <c r="H134" s="127">
        <f t="shared" si="33"/>
        <v>0</v>
      </c>
      <c r="I134" s="128">
        <f t="shared" si="34"/>
        <v>0</v>
      </c>
      <c r="J134" s="127">
        <f t="shared" si="35"/>
        <v>-255.22786386369899</v>
      </c>
      <c r="K134" s="128">
        <f t="shared" si="36"/>
        <v>-835.36079842588674</v>
      </c>
      <c r="L134" s="129">
        <f t="shared" si="27"/>
        <v>-270.64852427179142</v>
      </c>
      <c r="M134" s="129">
        <f t="shared" si="37"/>
        <v>57784.35147572821</v>
      </c>
      <c r="N134" s="129">
        <f t="shared" si="38"/>
        <v>17654.85837938534</v>
      </c>
      <c r="O134" s="130">
        <f t="shared" si="28"/>
        <v>0.97945908529099868</v>
      </c>
      <c r="P134" s="131">
        <v>296.10045870653653</v>
      </c>
      <c r="Q134" s="130">
        <f t="shared" si="29"/>
        <v>0.15994005994005994</v>
      </c>
      <c r="R134" s="130">
        <f t="shared" si="30"/>
        <v>0.15604169737991935</v>
      </c>
      <c r="S134" s="132">
        <v>3273</v>
      </c>
      <c r="T134" s="1">
        <v>50050</v>
      </c>
      <c r="U134" s="1">
        <v>15343.347639484979</v>
      </c>
      <c r="X134" s="12"/>
      <c r="Y134" s="12"/>
    </row>
    <row r="135" spans="1:25">
      <c r="A135" s="125">
        <v>3041</v>
      </c>
      <c r="B135" s="125" t="s">
        <v>153</v>
      </c>
      <c r="C135" s="1">
        <v>81939</v>
      </c>
      <c r="D135" s="125">
        <f t="shared" si="25"/>
        <v>17557.10306406685</v>
      </c>
      <c r="E135" s="126">
        <f t="shared" si="26"/>
        <v>0.97403580011551516</v>
      </c>
      <c r="F135" s="127">
        <f t="shared" si="31"/>
        <v>280.80454535277096</v>
      </c>
      <c r="G135" s="127">
        <f t="shared" si="32"/>
        <v>1310.5148131613819</v>
      </c>
      <c r="H135" s="127">
        <f t="shared" si="33"/>
        <v>0</v>
      </c>
      <c r="I135" s="128">
        <f t="shared" si="34"/>
        <v>0</v>
      </c>
      <c r="J135" s="127">
        <f t="shared" si="35"/>
        <v>-255.22786386369899</v>
      </c>
      <c r="K135" s="128">
        <f t="shared" si="36"/>
        <v>-1191.1484406518832</v>
      </c>
      <c r="L135" s="129">
        <f t="shared" si="27"/>
        <v>119.36637250949866</v>
      </c>
      <c r="M135" s="129">
        <f t="shared" si="37"/>
        <v>82058.366372509496</v>
      </c>
      <c r="N135" s="129">
        <f t="shared" si="38"/>
        <v>17582.679745555924</v>
      </c>
      <c r="O135" s="130">
        <f t="shared" si="28"/>
        <v>0.97545474738304572</v>
      </c>
      <c r="P135" s="131">
        <v>-612.71639450551811</v>
      </c>
      <c r="Q135" s="130">
        <f t="shared" si="29"/>
        <v>0.11825476976826706</v>
      </c>
      <c r="R135" s="130">
        <f t="shared" si="30"/>
        <v>0.1108268936459578</v>
      </c>
      <c r="S135" s="132">
        <v>4667</v>
      </c>
      <c r="T135" s="1">
        <v>73274</v>
      </c>
      <c r="U135" s="1">
        <v>15805.435720448664</v>
      </c>
      <c r="X135" s="12"/>
      <c r="Y135" s="12"/>
    </row>
    <row r="136" spans="1:25">
      <c r="A136" s="125">
        <v>3042</v>
      </c>
      <c r="B136" s="125" t="s">
        <v>154</v>
      </c>
      <c r="C136" s="1">
        <v>54690</v>
      </c>
      <c r="D136" s="125">
        <f t="shared" ref="D136:D199" si="39">C136/S136*1000</f>
        <v>20945.997702029876</v>
      </c>
      <c r="E136" s="126">
        <f t="shared" ref="E136:E199" si="40">D136/D$364</f>
        <v>1.1620454443119586</v>
      </c>
      <c r="F136" s="127">
        <f t="shared" si="31"/>
        <v>-1752.5322374250441</v>
      </c>
      <c r="G136" s="127">
        <f t="shared" si="32"/>
        <v>-4575.8616719167903</v>
      </c>
      <c r="H136" s="127">
        <f t="shared" si="33"/>
        <v>0</v>
      </c>
      <c r="I136" s="128">
        <f t="shared" si="34"/>
        <v>0</v>
      </c>
      <c r="J136" s="127">
        <f t="shared" si="35"/>
        <v>-255.22786386369899</v>
      </c>
      <c r="K136" s="128">
        <f t="shared" si="36"/>
        <v>-666.39995254811811</v>
      </c>
      <c r="L136" s="129">
        <f t="shared" ref="L136:L199" si="41">+G136+K136</f>
        <v>-5242.2616244649089</v>
      </c>
      <c r="M136" s="129">
        <f t="shared" si="37"/>
        <v>49447.738375535089</v>
      </c>
      <c r="N136" s="129">
        <f t="shared" si="38"/>
        <v>18938.237600741129</v>
      </c>
      <c r="O136" s="130">
        <f t="shared" ref="O136:O199" si="42">N136/N$364</f>
        <v>1.0506586050616227</v>
      </c>
      <c r="P136" s="131">
        <v>-3052.4505048326423</v>
      </c>
      <c r="Q136" s="130">
        <f t="shared" ref="Q136:Q199" si="43">(C136-T136)/T136</f>
        <v>0.14962583032035651</v>
      </c>
      <c r="R136" s="130">
        <f t="shared" ref="R136:R199" si="44">(D136-U136)/U136</f>
        <v>0.12100626732885028</v>
      </c>
      <c r="S136" s="132">
        <v>2611</v>
      </c>
      <c r="T136" s="1">
        <v>47572</v>
      </c>
      <c r="U136" s="1">
        <v>18684.996072270227</v>
      </c>
      <c r="X136" s="12"/>
      <c r="Y136" s="12"/>
    </row>
    <row r="137" spans="1:25">
      <c r="A137" s="125">
        <v>3043</v>
      </c>
      <c r="B137" s="125" t="s">
        <v>155</v>
      </c>
      <c r="C137" s="1">
        <v>83773</v>
      </c>
      <c r="D137" s="125">
        <f t="shared" si="39"/>
        <v>18015.698924731183</v>
      </c>
      <c r="E137" s="126">
        <f t="shared" si="40"/>
        <v>0.99947785535901712</v>
      </c>
      <c r="F137" s="127">
        <f t="shared" si="31"/>
        <v>5.6470289541714012</v>
      </c>
      <c r="G137" s="127">
        <f t="shared" si="32"/>
        <v>26.258684636897016</v>
      </c>
      <c r="H137" s="127">
        <f t="shared" si="33"/>
        <v>0</v>
      </c>
      <c r="I137" s="128">
        <f t="shared" si="34"/>
        <v>0</v>
      </c>
      <c r="J137" s="127">
        <f t="shared" si="35"/>
        <v>-255.22786386369899</v>
      </c>
      <c r="K137" s="128">
        <f t="shared" si="36"/>
        <v>-1186.8095669662002</v>
      </c>
      <c r="L137" s="129">
        <f t="shared" si="41"/>
        <v>-1160.5508823293032</v>
      </c>
      <c r="M137" s="129">
        <f t="shared" si="37"/>
        <v>82612.449117670694</v>
      </c>
      <c r="N137" s="129">
        <f t="shared" si="38"/>
        <v>17766.118089821655</v>
      </c>
      <c r="O137" s="130">
        <f t="shared" si="42"/>
        <v>0.98563156948044639</v>
      </c>
      <c r="P137" s="131">
        <v>-1503.4332621492827</v>
      </c>
      <c r="Q137" s="130">
        <f t="shared" si="43"/>
        <v>0.10515553679322445</v>
      </c>
      <c r="R137" s="130">
        <f t="shared" si="44"/>
        <v>0.10468020107847469</v>
      </c>
      <c r="S137" s="132">
        <v>4650</v>
      </c>
      <c r="T137" s="1">
        <v>75802</v>
      </c>
      <c r="U137" s="1">
        <v>16308.519793459553</v>
      </c>
      <c r="X137" s="12"/>
      <c r="Y137" s="12"/>
    </row>
    <row r="138" spans="1:25">
      <c r="A138" s="125">
        <v>3044</v>
      </c>
      <c r="B138" s="125" t="s">
        <v>156</v>
      </c>
      <c r="C138" s="1">
        <v>121834</v>
      </c>
      <c r="D138" s="125">
        <f t="shared" si="39"/>
        <v>27050.177619893428</v>
      </c>
      <c r="E138" s="126">
        <f t="shared" si="40"/>
        <v>1.5006941239175364</v>
      </c>
      <c r="F138" s="127">
        <f t="shared" si="31"/>
        <v>-5415.0401881431753</v>
      </c>
      <c r="G138" s="127">
        <f t="shared" si="32"/>
        <v>-24389.341007396863</v>
      </c>
      <c r="H138" s="127">
        <f t="shared" si="33"/>
        <v>0</v>
      </c>
      <c r="I138" s="128">
        <f t="shared" si="34"/>
        <v>0</v>
      </c>
      <c r="J138" s="127">
        <f t="shared" si="35"/>
        <v>-255.22786386369899</v>
      </c>
      <c r="K138" s="128">
        <f t="shared" si="36"/>
        <v>-1149.5462988421002</v>
      </c>
      <c r="L138" s="129">
        <f t="shared" si="41"/>
        <v>-25538.887306238961</v>
      </c>
      <c r="M138" s="129">
        <f t="shared" si="37"/>
        <v>96295.112693761039</v>
      </c>
      <c r="N138" s="129">
        <f t="shared" si="38"/>
        <v>21379.909567886552</v>
      </c>
      <c r="O138" s="130">
        <f t="shared" si="42"/>
        <v>1.186118076903854</v>
      </c>
      <c r="P138" s="131">
        <v>-15628.036948972116</v>
      </c>
      <c r="Q138" s="130">
        <f t="shared" si="43"/>
        <v>0.18194782642439294</v>
      </c>
      <c r="R138" s="130">
        <f t="shared" si="44"/>
        <v>0.16357829981477759</v>
      </c>
      <c r="S138" s="132">
        <v>4504</v>
      </c>
      <c r="T138" s="1">
        <v>103079</v>
      </c>
      <c r="U138" s="1">
        <v>23247.406405051872</v>
      </c>
      <c r="X138" s="12"/>
      <c r="Y138" s="12"/>
    </row>
    <row r="139" spans="1:25">
      <c r="A139" s="125">
        <v>3045</v>
      </c>
      <c r="B139" s="125" t="s">
        <v>157</v>
      </c>
      <c r="C139" s="1">
        <v>57419</v>
      </c>
      <c r="D139" s="125">
        <f t="shared" si="39"/>
        <v>16443.012600229096</v>
      </c>
      <c r="E139" s="126">
        <f t="shared" si="40"/>
        <v>0.9122281093828557</v>
      </c>
      <c r="F139" s="127">
        <f t="shared" si="31"/>
        <v>949.25882365542338</v>
      </c>
      <c r="G139" s="127">
        <f t="shared" si="32"/>
        <v>3314.8118122047385</v>
      </c>
      <c r="H139" s="127">
        <f t="shared" si="33"/>
        <v>0</v>
      </c>
      <c r="I139" s="128">
        <f t="shared" si="34"/>
        <v>0</v>
      </c>
      <c r="J139" s="127">
        <f t="shared" si="35"/>
        <v>-255.22786386369899</v>
      </c>
      <c r="K139" s="128">
        <f t="shared" si="36"/>
        <v>-891.25570061203689</v>
      </c>
      <c r="L139" s="129">
        <f t="shared" si="41"/>
        <v>2423.5561115927017</v>
      </c>
      <c r="M139" s="129">
        <f t="shared" si="37"/>
        <v>59842.556111592705</v>
      </c>
      <c r="N139" s="129">
        <f t="shared" si="38"/>
        <v>17137.043560020822</v>
      </c>
      <c r="O139" s="130">
        <f t="shared" si="42"/>
        <v>0.95073167108998191</v>
      </c>
      <c r="P139" s="131">
        <v>970.2059889407933</v>
      </c>
      <c r="Q139" s="130">
        <f t="shared" si="43"/>
        <v>0.15507946087306376</v>
      </c>
      <c r="R139" s="130">
        <f t="shared" si="44"/>
        <v>0.14614843411373604</v>
      </c>
      <c r="S139" s="132">
        <v>3492</v>
      </c>
      <c r="T139" s="1">
        <v>49710</v>
      </c>
      <c r="U139" s="1">
        <v>14346.320346320346</v>
      </c>
      <c r="X139" s="12"/>
      <c r="Y139" s="12"/>
    </row>
    <row r="140" spans="1:25">
      <c r="A140" s="125">
        <v>3046</v>
      </c>
      <c r="B140" s="125" t="s">
        <v>158</v>
      </c>
      <c r="C140" s="1">
        <v>56204</v>
      </c>
      <c r="D140" s="125">
        <f t="shared" si="39"/>
        <v>25675.650982183644</v>
      </c>
      <c r="E140" s="126">
        <f t="shared" si="40"/>
        <v>1.4244379130576785</v>
      </c>
      <c r="F140" s="127">
        <f t="shared" si="31"/>
        <v>-4590.324205517305</v>
      </c>
      <c r="G140" s="127">
        <f t="shared" si="32"/>
        <v>-10048.21968587738</v>
      </c>
      <c r="H140" s="127">
        <f t="shared" si="33"/>
        <v>0</v>
      </c>
      <c r="I140" s="128">
        <f t="shared" si="34"/>
        <v>0</v>
      </c>
      <c r="J140" s="127">
        <f t="shared" si="35"/>
        <v>-255.22786386369899</v>
      </c>
      <c r="K140" s="128">
        <f t="shared" si="36"/>
        <v>-558.69379399763716</v>
      </c>
      <c r="L140" s="129">
        <f t="shared" si="41"/>
        <v>-10606.913479875018</v>
      </c>
      <c r="M140" s="129">
        <f t="shared" si="37"/>
        <v>45597.086520124984</v>
      </c>
      <c r="N140" s="129">
        <f t="shared" si="38"/>
        <v>20830.098912802645</v>
      </c>
      <c r="O140" s="130">
        <f t="shared" si="42"/>
        <v>1.1556155925599112</v>
      </c>
      <c r="P140" s="131">
        <v>-8195.1515722246804</v>
      </c>
      <c r="Q140" s="130">
        <f t="shared" si="43"/>
        <v>0.61621854780733287</v>
      </c>
      <c r="R140" s="130">
        <f t="shared" si="44"/>
        <v>0.63836864211259559</v>
      </c>
      <c r="S140" s="132">
        <v>2189</v>
      </c>
      <c r="T140" s="1">
        <v>34775</v>
      </c>
      <c r="U140" s="1">
        <v>15671.47363677332</v>
      </c>
      <c r="X140" s="12"/>
      <c r="Y140" s="12"/>
    </row>
    <row r="141" spans="1:25">
      <c r="A141" s="125">
        <v>3047</v>
      </c>
      <c r="B141" s="125" t="s">
        <v>159</v>
      </c>
      <c r="C141" s="1">
        <v>216161</v>
      </c>
      <c r="D141" s="125">
        <f t="shared" si="39"/>
        <v>15144.748826455545</v>
      </c>
      <c r="E141" s="126">
        <f t="shared" si="40"/>
        <v>0.84020282200861884</v>
      </c>
      <c r="F141" s="127">
        <f t="shared" si="31"/>
        <v>1728.2170879195542</v>
      </c>
      <c r="G141" s="127">
        <f t="shared" si="32"/>
        <v>24666.842495875797</v>
      </c>
      <c r="H141" s="127">
        <f t="shared" si="33"/>
        <v>377.24776223182215</v>
      </c>
      <c r="I141" s="128">
        <f t="shared" si="34"/>
        <v>5384.4573103347975</v>
      </c>
      <c r="J141" s="127">
        <f t="shared" si="35"/>
        <v>122.01989836812317</v>
      </c>
      <c r="K141" s="128">
        <f t="shared" si="36"/>
        <v>1741.5900094082222</v>
      </c>
      <c r="L141" s="129">
        <f t="shared" si="41"/>
        <v>26408.432505284018</v>
      </c>
      <c r="M141" s="129">
        <f t="shared" si="37"/>
        <v>242569.43250528403</v>
      </c>
      <c r="N141" s="129">
        <f t="shared" si="38"/>
        <v>16994.985812743224</v>
      </c>
      <c r="O141" s="130">
        <f t="shared" si="42"/>
        <v>0.94285056843727055</v>
      </c>
      <c r="P141" s="131">
        <v>12199.683245630045</v>
      </c>
      <c r="Q141" s="130">
        <f t="shared" si="43"/>
        <v>0.11667829006844892</v>
      </c>
      <c r="R141" s="130">
        <f t="shared" si="44"/>
        <v>0.10830691915572387</v>
      </c>
      <c r="S141" s="132">
        <v>14273</v>
      </c>
      <c r="T141" s="1">
        <v>193575</v>
      </c>
      <c r="U141" s="1">
        <v>13664.760694620923</v>
      </c>
      <c r="X141" s="12"/>
      <c r="Y141" s="12"/>
    </row>
    <row r="142" spans="1:25">
      <c r="A142" s="125">
        <v>3048</v>
      </c>
      <c r="B142" s="125" t="s">
        <v>160</v>
      </c>
      <c r="C142" s="1">
        <v>337301</v>
      </c>
      <c r="D142" s="125">
        <f t="shared" si="39"/>
        <v>16828.028337657157</v>
      </c>
      <c r="E142" s="126">
        <f t="shared" si="40"/>
        <v>0.93358807466268234</v>
      </c>
      <c r="F142" s="127">
        <f t="shared" si="31"/>
        <v>718.249381198587</v>
      </c>
      <c r="G142" s="127">
        <f t="shared" si="32"/>
        <v>14396.590596744478</v>
      </c>
      <c r="H142" s="127">
        <f t="shared" si="33"/>
        <v>0</v>
      </c>
      <c r="I142" s="128">
        <f t="shared" si="34"/>
        <v>0</v>
      </c>
      <c r="J142" s="127">
        <f t="shared" si="35"/>
        <v>-255.22786386369899</v>
      </c>
      <c r="K142" s="128">
        <f t="shared" si="36"/>
        <v>-5115.7873032839825</v>
      </c>
      <c r="L142" s="129">
        <f t="shared" si="41"/>
        <v>9280.8032934604962</v>
      </c>
      <c r="M142" s="129">
        <f t="shared" si="37"/>
        <v>346581.80329346051</v>
      </c>
      <c r="N142" s="129">
        <f t="shared" si="38"/>
        <v>17291.049854992041</v>
      </c>
      <c r="O142" s="130">
        <f t="shared" si="42"/>
        <v>0.95927565720191221</v>
      </c>
      <c r="P142" s="131">
        <v>-1881.5273000029883</v>
      </c>
      <c r="Q142" s="130">
        <f t="shared" si="43"/>
        <v>0.1714728283708831</v>
      </c>
      <c r="R142" s="130">
        <f t="shared" si="44"/>
        <v>0.15189373250657254</v>
      </c>
      <c r="S142" s="132">
        <v>20044</v>
      </c>
      <c r="T142" s="1">
        <v>287929</v>
      </c>
      <c r="U142" s="1">
        <v>14609.011111674869</v>
      </c>
      <c r="X142" s="12"/>
      <c r="Y142" s="12"/>
    </row>
    <row r="143" spans="1:25">
      <c r="A143" s="125">
        <v>3049</v>
      </c>
      <c r="B143" s="125" t="s">
        <v>161</v>
      </c>
      <c r="C143" s="1">
        <v>539294</v>
      </c>
      <c r="D143" s="125">
        <f t="shared" si="39"/>
        <v>19550.971577726221</v>
      </c>
      <c r="E143" s="126">
        <f t="shared" si="40"/>
        <v>1.0846519596231805</v>
      </c>
      <c r="F143" s="127">
        <f t="shared" si="31"/>
        <v>-915.51656284285127</v>
      </c>
      <c r="G143" s="127">
        <f t="shared" si="32"/>
        <v>-25253.608869457206</v>
      </c>
      <c r="H143" s="127">
        <f t="shared" si="33"/>
        <v>0</v>
      </c>
      <c r="I143" s="128">
        <f t="shared" si="34"/>
        <v>0</v>
      </c>
      <c r="J143" s="127">
        <f t="shared" si="35"/>
        <v>-255.22786386369899</v>
      </c>
      <c r="K143" s="128">
        <f t="shared" si="36"/>
        <v>-7040.2053968162736</v>
      </c>
      <c r="L143" s="129">
        <f t="shared" si="41"/>
        <v>-32293.814266273479</v>
      </c>
      <c r="M143" s="129">
        <f t="shared" si="37"/>
        <v>507000.18573372654</v>
      </c>
      <c r="N143" s="129">
        <f t="shared" si="38"/>
        <v>18380.227151019666</v>
      </c>
      <c r="O143" s="130">
        <f t="shared" si="42"/>
        <v>1.0197012111861115</v>
      </c>
      <c r="P143" s="131">
        <v>-16321.571936156115</v>
      </c>
      <c r="Q143" s="130">
        <f t="shared" si="43"/>
        <v>0.11772862084474114</v>
      </c>
      <c r="R143" s="130">
        <f t="shared" si="44"/>
        <v>9.8845879497813857E-2</v>
      </c>
      <c r="S143" s="132">
        <v>27584</v>
      </c>
      <c r="T143" s="1">
        <v>482491</v>
      </c>
      <c r="U143" s="1">
        <v>17792.278191607049</v>
      </c>
      <c r="X143" s="12"/>
      <c r="Y143" s="12"/>
    </row>
    <row r="144" spans="1:25">
      <c r="A144" s="125">
        <v>3050</v>
      </c>
      <c r="B144" s="125" t="s">
        <v>162</v>
      </c>
      <c r="C144" s="1">
        <v>45460</v>
      </c>
      <c r="D144" s="125">
        <f t="shared" si="39"/>
        <v>16713.235294117647</v>
      </c>
      <c r="E144" s="126">
        <f t="shared" si="40"/>
        <v>0.9272195676485302</v>
      </c>
      <c r="F144" s="127">
        <f t="shared" si="31"/>
        <v>787.12520732229314</v>
      </c>
      <c r="G144" s="127">
        <f t="shared" si="32"/>
        <v>2140.9805639166375</v>
      </c>
      <c r="H144" s="127">
        <f t="shared" si="33"/>
        <v>0</v>
      </c>
      <c r="I144" s="128">
        <f t="shared" si="34"/>
        <v>0</v>
      </c>
      <c r="J144" s="127">
        <f t="shared" si="35"/>
        <v>-255.22786386369899</v>
      </c>
      <c r="K144" s="128">
        <f t="shared" si="36"/>
        <v>-694.21978970926125</v>
      </c>
      <c r="L144" s="129">
        <f t="shared" si="41"/>
        <v>1446.7607742073762</v>
      </c>
      <c r="M144" s="129">
        <f t="shared" si="37"/>
        <v>46906.760774207374</v>
      </c>
      <c r="N144" s="129">
        <f t="shared" si="38"/>
        <v>17245.13263757624</v>
      </c>
      <c r="O144" s="130">
        <f t="shared" si="42"/>
        <v>0.95672825439625153</v>
      </c>
      <c r="P144" s="131">
        <v>451.49882300085198</v>
      </c>
      <c r="Q144" s="130">
        <f t="shared" si="43"/>
        <v>0.12105743384873369</v>
      </c>
      <c r="R144" s="130">
        <f t="shared" si="44"/>
        <v>0.11817235957044654</v>
      </c>
      <c r="S144" s="132">
        <v>2720</v>
      </c>
      <c r="T144" s="1">
        <v>40551</v>
      </c>
      <c r="U144" s="1">
        <v>14946.922226317729</v>
      </c>
      <c r="X144" s="12"/>
      <c r="Y144" s="12"/>
    </row>
    <row r="145" spans="1:25">
      <c r="A145" s="125">
        <v>3051</v>
      </c>
      <c r="B145" s="125" t="s">
        <v>163</v>
      </c>
      <c r="C145" s="1">
        <v>23253</v>
      </c>
      <c r="D145" s="125">
        <f t="shared" si="39"/>
        <v>16972.992700729927</v>
      </c>
      <c r="E145" s="126">
        <f t="shared" si="40"/>
        <v>0.94163043101603816</v>
      </c>
      <c r="F145" s="127">
        <f t="shared" si="31"/>
        <v>631.27076335492529</v>
      </c>
      <c r="G145" s="127">
        <f t="shared" si="32"/>
        <v>864.84094579624764</v>
      </c>
      <c r="H145" s="127">
        <f t="shared" si="33"/>
        <v>0</v>
      </c>
      <c r="I145" s="128">
        <f t="shared" si="34"/>
        <v>0</v>
      </c>
      <c r="J145" s="127">
        <f t="shared" si="35"/>
        <v>-255.22786386369899</v>
      </c>
      <c r="K145" s="128">
        <f t="shared" si="36"/>
        <v>-349.66217349326763</v>
      </c>
      <c r="L145" s="129">
        <f t="shared" si="41"/>
        <v>515.17877230297995</v>
      </c>
      <c r="M145" s="129">
        <f t="shared" si="37"/>
        <v>23768.178772302981</v>
      </c>
      <c r="N145" s="129">
        <f t="shared" si="38"/>
        <v>17349.035600221152</v>
      </c>
      <c r="O145" s="130">
        <f t="shared" si="42"/>
        <v>0.96249259974325474</v>
      </c>
      <c r="P145" s="131">
        <v>957.61815717322349</v>
      </c>
      <c r="Q145" s="130">
        <f t="shared" si="43"/>
        <v>6.9988956377691883E-2</v>
      </c>
      <c r="R145" s="130">
        <f t="shared" si="44"/>
        <v>8.2485177766044554E-2</v>
      </c>
      <c r="S145" s="132">
        <v>1370</v>
      </c>
      <c r="T145" s="1">
        <v>21732</v>
      </c>
      <c r="U145" s="1">
        <v>15679.653679653678</v>
      </c>
      <c r="X145" s="12"/>
      <c r="Y145" s="12"/>
    </row>
    <row r="146" spans="1:25">
      <c r="A146" s="125">
        <v>3052</v>
      </c>
      <c r="B146" s="125" t="s">
        <v>164</v>
      </c>
      <c r="C146" s="1">
        <v>59150</v>
      </c>
      <c r="D146" s="125">
        <f t="shared" si="39"/>
        <v>24093.686354378817</v>
      </c>
      <c r="E146" s="126">
        <f t="shared" si="40"/>
        <v>1.3366734238719897</v>
      </c>
      <c r="F146" s="127">
        <f t="shared" si="31"/>
        <v>-3641.1454288344089</v>
      </c>
      <c r="G146" s="127">
        <f t="shared" si="32"/>
        <v>-8939.0120277884726</v>
      </c>
      <c r="H146" s="127">
        <f t="shared" si="33"/>
        <v>0</v>
      </c>
      <c r="I146" s="128">
        <f t="shared" si="34"/>
        <v>0</v>
      </c>
      <c r="J146" s="127">
        <f t="shared" si="35"/>
        <v>-255.22786386369899</v>
      </c>
      <c r="K146" s="128">
        <f t="shared" si="36"/>
        <v>-626.58440578538102</v>
      </c>
      <c r="L146" s="129">
        <f t="shared" si="41"/>
        <v>-9565.5964335738536</v>
      </c>
      <c r="M146" s="129">
        <f t="shared" si="37"/>
        <v>49584.403566426146</v>
      </c>
      <c r="N146" s="129">
        <f t="shared" si="38"/>
        <v>20197.31306168071</v>
      </c>
      <c r="O146" s="130">
        <f t="shared" si="42"/>
        <v>1.1205097968856355</v>
      </c>
      <c r="P146" s="131">
        <v>1568.2770626717283</v>
      </c>
      <c r="Q146" s="130">
        <f t="shared" si="43"/>
        <v>6.0453942414572054E-2</v>
      </c>
      <c r="R146" s="130">
        <f t="shared" si="44"/>
        <v>4.1879800042341236E-2</v>
      </c>
      <c r="S146" s="132">
        <v>2455</v>
      </c>
      <c r="T146" s="1">
        <v>55778</v>
      </c>
      <c r="U146" s="1">
        <v>23125.207296849087</v>
      </c>
      <c r="X146" s="12"/>
      <c r="Y146" s="12"/>
    </row>
    <row r="147" spans="1:25">
      <c r="A147" s="125">
        <v>3053</v>
      </c>
      <c r="B147" s="125" t="s">
        <v>165</v>
      </c>
      <c r="C147" s="1">
        <v>103140</v>
      </c>
      <c r="D147" s="125">
        <f t="shared" si="39"/>
        <v>14930.515344528085</v>
      </c>
      <c r="E147" s="126">
        <f t="shared" si="40"/>
        <v>0.82831754228910626</v>
      </c>
      <c r="F147" s="127">
        <f t="shared" si="31"/>
        <v>1856.7571770760303</v>
      </c>
      <c r="G147" s="127">
        <f t="shared" si="32"/>
        <v>12826.478579241219</v>
      </c>
      <c r="H147" s="127">
        <f t="shared" si="33"/>
        <v>452.2294809064332</v>
      </c>
      <c r="I147" s="128">
        <f t="shared" si="34"/>
        <v>3124.0012541016404</v>
      </c>
      <c r="J147" s="127">
        <f t="shared" si="35"/>
        <v>197.00161704273421</v>
      </c>
      <c r="K147" s="128">
        <f t="shared" si="36"/>
        <v>1360.8871705312079</v>
      </c>
      <c r="L147" s="129">
        <f t="shared" si="41"/>
        <v>14187.365749772427</v>
      </c>
      <c r="M147" s="129">
        <f t="shared" si="37"/>
        <v>117327.36574977243</v>
      </c>
      <c r="N147" s="129">
        <f t="shared" si="38"/>
        <v>16984.274138646848</v>
      </c>
      <c r="O147" s="130">
        <f t="shared" si="42"/>
        <v>0.94225630445129482</v>
      </c>
      <c r="P147" s="131">
        <v>4536.1655931347432</v>
      </c>
      <c r="Q147" s="130">
        <f t="shared" si="43"/>
        <v>0.1080790717662226</v>
      </c>
      <c r="R147" s="130">
        <f t="shared" si="44"/>
        <v>0.10150245886199345</v>
      </c>
      <c r="S147" s="132">
        <v>6908</v>
      </c>
      <c r="T147" s="1">
        <v>93080</v>
      </c>
      <c r="U147" s="1">
        <v>13554.681811562546</v>
      </c>
      <c r="X147" s="12"/>
      <c r="Y147" s="12"/>
    </row>
    <row r="148" spans="1:25">
      <c r="A148" s="125">
        <v>3054</v>
      </c>
      <c r="B148" s="125" t="s">
        <v>166</v>
      </c>
      <c r="C148" s="1">
        <v>138222</v>
      </c>
      <c r="D148" s="125">
        <f t="shared" si="39"/>
        <v>15116.141732283464</v>
      </c>
      <c r="E148" s="126">
        <f t="shared" si="40"/>
        <v>0.83861575301670122</v>
      </c>
      <c r="F148" s="127">
        <f t="shared" si="31"/>
        <v>1745.3813444228028</v>
      </c>
      <c r="G148" s="127">
        <f t="shared" si="32"/>
        <v>15959.76701340211</v>
      </c>
      <c r="H148" s="127">
        <f t="shared" si="33"/>
        <v>387.26024519205043</v>
      </c>
      <c r="I148" s="128">
        <f t="shared" si="34"/>
        <v>3541.1076820361091</v>
      </c>
      <c r="J148" s="127">
        <f t="shared" si="35"/>
        <v>132.03238132835145</v>
      </c>
      <c r="K148" s="128">
        <f t="shared" si="36"/>
        <v>1207.3040948664457</v>
      </c>
      <c r="L148" s="129">
        <f t="shared" si="41"/>
        <v>17167.071108268556</v>
      </c>
      <c r="M148" s="129">
        <f t="shared" si="37"/>
        <v>155389.07110826854</v>
      </c>
      <c r="N148" s="129">
        <f t="shared" si="38"/>
        <v>16993.555458034618</v>
      </c>
      <c r="O148" s="130">
        <f t="shared" si="42"/>
        <v>0.94277121498767458</v>
      </c>
      <c r="P148" s="131">
        <v>7945.8032402467052</v>
      </c>
      <c r="Q148" s="130">
        <f t="shared" si="43"/>
        <v>6.5935591338145472E-2</v>
      </c>
      <c r="R148" s="130">
        <f t="shared" si="44"/>
        <v>5.6376676367702744E-2</v>
      </c>
      <c r="S148" s="132">
        <v>9144</v>
      </c>
      <c r="T148" s="1">
        <v>129672</v>
      </c>
      <c r="U148" s="1">
        <v>14309.423968218936</v>
      </c>
      <c r="X148" s="12"/>
      <c r="Y148" s="12"/>
    </row>
    <row r="149" spans="1:25" ht="30" customHeight="1">
      <c r="A149" s="125">
        <v>3401</v>
      </c>
      <c r="B149" s="125" t="s">
        <v>167</v>
      </c>
      <c r="C149" s="1">
        <v>258593</v>
      </c>
      <c r="D149" s="125">
        <f t="shared" si="39"/>
        <v>14407.097888461753</v>
      </c>
      <c r="E149" s="126">
        <f t="shared" si="40"/>
        <v>0.79927930410404746</v>
      </c>
      <c r="F149" s="127">
        <f t="shared" si="31"/>
        <v>2170.8076507158298</v>
      </c>
      <c r="G149" s="127">
        <f t="shared" si="32"/>
        <v>38963.826522698429</v>
      </c>
      <c r="H149" s="127">
        <f t="shared" si="33"/>
        <v>635.42559052964953</v>
      </c>
      <c r="I149" s="128">
        <f t="shared" si="34"/>
        <v>11405.25392441668</v>
      </c>
      <c r="J149" s="127">
        <f t="shared" si="35"/>
        <v>380.19772666595054</v>
      </c>
      <c r="K149" s="128">
        <f t="shared" si="36"/>
        <v>6824.1689959271471</v>
      </c>
      <c r="L149" s="129">
        <f t="shared" si="41"/>
        <v>45787.995518625576</v>
      </c>
      <c r="M149" s="129">
        <f t="shared" si="37"/>
        <v>304380.9955186256</v>
      </c>
      <c r="N149" s="129">
        <f t="shared" si="38"/>
        <v>16958.103265843532</v>
      </c>
      <c r="O149" s="130">
        <f t="shared" si="42"/>
        <v>0.94080439254204196</v>
      </c>
      <c r="P149" s="131">
        <v>18466.509985694203</v>
      </c>
      <c r="Q149" s="130">
        <f t="shared" si="43"/>
        <v>9.8805982833347503E-2</v>
      </c>
      <c r="R149" s="130">
        <f t="shared" si="44"/>
        <v>9.2806596443149231E-2</v>
      </c>
      <c r="S149" s="132">
        <v>17949</v>
      </c>
      <c r="T149" s="1">
        <v>235340</v>
      </c>
      <c r="U149" s="1">
        <v>13183.575149851549</v>
      </c>
      <c r="X149" s="12"/>
      <c r="Y149" s="12"/>
    </row>
    <row r="150" spans="1:25">
      <c r="A150" s="125">
        <v>3403</v>
      </c>
      <c r="B150" s="125" t="s">
        <v>168</v>
      </c>
      <c r="C150" s="1">
        <v>511969</v>
      </c>
      <c r="D150" s="125">
        <f t="shared" si="39"/>
        <v>15999.531235351105</v>
      </c>
      <c r="E150" s="126">
        <f t="shared" si="40"/>
        <v>0.88762457857831556</v>
      </c>
      <c r="F150" s="127">
        <f t="shared" si="31"/>
        <v>1215.347642582218</v>
      </c>
      <c r="G150" s="127">
        <f t="shared" si="32"/>
        <v>38889.909214988395</v>
      </c>
      <c r="H150" s="127">
        <f t="shared" si="33"/>
        <v>78.073919118376025</v>
      </c>
      <c r="I150" s="128">
        <f t="shared" si="34"/>
        <v>2498.2873378689146</v>
      </c>
      <c r="J150" s="127">
        <f t="shared" si="35"/>
        <v>-177.15394474532297</v>
      </c>
      <c r="K150" s="128">
        <f t="shared" si="36"/>
        <v>-5668.7490779055897</v>
      </c>
      <c r="L150" s="129">
        <f t="shared" si="41"/>
        <v>33221.160137082807</v>
      </c>
      <c r="M150" s="129">
        <f t="shared" si="37"/>
        <v>545190.1601370828</v>
      </c>
      <c r="N150" s="129">
        <f t="shared" si="38"/>
        <v>17037.724933187998</v>
      </c>
      <c r="O150" s="130">
        <f t="shared" si="42"/>
        <v>0.94522165626575516</v>
      </c>
      <c r="P150" s="131">
        <v>13714.196274568476</v>
      </c>
      <c r="Q150" s="130">
        <f t="shared" si="43"/>
        <v>0.10370020652516028</v>
      </c>
      <c r="R150" s="130">
        <f t="shared" si="44"/>
        <v>8.6799268958444864E-2</v>
      </c>
      <c r="S150" s="132">
        <v>31999</v>
      </c>
      <c r="T150" s="1">
        <v>463866</v>
      </c>
      <c r="U150" s="1">
        <v>14721.698562315529</v>
      </c>
      <c r="X150" s="12"/>
      <c r="Y150" s="12"/>
    </row>
    <row r="151" spans="1:25">
      <c r="A151" s="125">
        <v>3405</v>
      </c>
      <c r="B151" s="125" t="s">
        <v>169</v>
      </c>
      <c r="C151" s="1">
        <v>456871</v>
      </c>
      <c r="D151" s="125">
        <f t="shared" si="39"/>
        <v>16072.858399296394</v>
      </c>
      <c r="E151" s="126">
        <f t="shared" si="40"/>
        <v>0.89169263482558048</v>
      </c>
      <c r="F151" s="127">
        <f t="shared" si="31"/>
        <v>1171.3513442150447</v>
      </c>
      <c r="G151" s="127">
        <f t="shared" si="32"/>
        <v>33295.661959312645</v>
      </c>
      <c r="H151" s="127">
        <f t="shared" si="33"/>
        <v>52.409411737524984</v>
      </c>
      <c r="I151" s="128">
        <f t="shared" si="34"/>
        <v>1489.7375286391477</v>
      </c>
      <c r="J151" s="127">
        <f t="shared" si="35"/>
        <v>-202.81845212617401</v>
      </c>
      <c r="K151" s="128">
        <f t="shared" si="36"/>
        <v>-5765.1145016864966</v>
      </c>
      <c r="L151" s="129">
        <f t="shared" si="41"/>
        <v>27530.547457626148</v>
      </c>
      <c r="M151" s="129">
        <f t="shared" si="37"/>
        <v>484401.54745762615</v>
      </c>
      <c r="N151" s="129">
        <f t="shared" si="38"/>
        <v>17041.391291385262</v>
      </c>
      <c r="O151" s="130">
        <f t="shared" si="42"/>
        <v>0.94542505907811836</v>
      </c>
      <c r="P151" s="131">
        <v>15083.147103565323</v>
      </c>
      <c r="Q151" s="130">
        <f t="shared" si="43"/>
        <v>8.2273653290377599E-2</v>
      </c>
      <c r="R151" s="130">
        <f t="shared" si="44"/>
        <v>8.4862733621907827E-2</v>
      </c>
      <c r="S151" s="132">
        <v>28425</v>
      </c>
      <c r="T151" s="1">
        <v>422140</v>
      </c>
      <c r="U151" s="1">
        <v>14815.568736180816</v>
      </c>
      <c r="X151" s="12"/>
      <c r="Y151" s="12"/>
    </row>
    <row r="152" spans="1:25">
      <c r="A152" s="125">
        <v>3407</v>
      </c>
      <c r="B152" s="125" t="s">
        <v>170</v>
      </c>
      <c r="C152" s="1">
        <v>443281</v>
      </c>
      <c r="D152" s="125">
        <f t="shared" si="39"/>
        <v>14645.686721511878</v>
      </c>
      <c r="E152" s="126">
        <f t="shared" si="40"/>
        <v>0.81251577392771868</v>
      </c>
      <c r="F152" s="127">
        <f t="shared" si="31"/>
        <v>2027.6543508857542</v>
      </c>
      <c r="G152" s="127">
        <f t="shared" si="32"/>
        <v>61371.014238259122</v>
      </c>
      <c r="H152" s="127">
        <f t="shared" si="33"/>
        <v>551.91949896210554</v>
      </c>
      <c r="I152" s="128">
        <f t="shared" si="34"/>
        <v>16704.94747508605</v>
      </c>
      <c r="J152" s="127">
        <f t="shared" si="35"/>
        <v>296.69163509840655</v>
      </c>
      <c r="K152" s="128">
        <f t="shared" si="36"/>
        <v>8979.9657195234704</v>
      </c>
      <c r="L152" s="129">
        <f t="shared" si="41"/>
        <v>70350.979957782591</v>
      </c>
      <c r="M152" s="129">
        <f t="shared" si="37"/>
        <v>513631.97995778261</v>
      </c>
      <c r="N152" s="129">
        <f t="shared" si="38"/>
        <v>16970.032707496037</v>
      </c>
      <c r="O152" s="130">
        <f t="shared" si="42"/>
        <v>0.94146621603322533</v>
      </c>
      <c r="P152" s="131">
        <v>33599.127309989766</v>
      </c>
      <c r="Q152" s="130">
        <f t="shared" si="43"/>
        <v>8.2485354197649352E-2</v>
      </c>
      <c r="R152" s="130">
        <f t="shared" si="44"/>
        <v>8.7063215410762604E-2</v>
      </c>
      <c r="S152" s="132">
        <v>30267</v>
      </c>
      <c r="T152" s="1">
        <v>409503</v>
      </c>
      <c r="U152" s="1">
        <v>13472.709327191973</v>
      </c>
      <c r="X152" s="12"/>
      <c r="Y152" s="12"/>
    </row>
    <row r="153" spans="1:25">
      <c r="A153" s="125">
        <v>3411</v>
      </c>
      <c r="B153" s="125" t="s">
        <v>171</v>
      </c>
      <c r="C153" s="1">
        <v>475098</v>
      </c>
      <c r="D153" s="125">
        <f t="shared" si="39"/>
        <v>13545.97553673766</v>
      </c>
      <c r="E153" s="126">
        <f t="shared" si="40"/>
        <v>0.75150581916189996</v>
      </c>
      <c r="F153" s="127">
        <f t="shared" si="31"/>
        <v>2687.4810617502849</v>
      </c>
      <c r="G153" s="127">
        <f t="shared" si="32"/>
        <v>94258.023278767738</v>
      </c>
      <c r="H153" s="127">
        <f t="shared" si="33"/>
        <v>936.81841363308183</v>
      </c>
      <c r="I153" s="128">
        <f t="shared" si="34"/>
        <v>32857.032221353082</v>
      </c>
      <c r="J153" s="127">
        <f t="shared" si="35"/>
        <v>681.59054976938285</v>
      </c>
      <c r="K153" s="128">
        <f t="shared" si="36"/>
        <v>23905.425352061568</v>
      </c>
      <c r="L153" s="129">
        <f t="shared" si="41"/>
        <v>118163.44863082931</v>
      </c>
      <c r="M153" s="129">
        <f t="shared" si="37"/>
        <v>593261.44863082934</v>
      </c>
      <c r="N153" s="129">
        <f t="shared" si="38"/>
        <v>16915.04714825733</v>
      </c>
      <c r="O153" s="130">
        <f t="shared" si="42"/>
        <v>0.93841571829493464</v>
      </c>
      <c r="P153" s="131">
        <v>54603.859032717926</v>
      </c>
      <c r="Q153" s="130">
        <f t="shared" si="43"/>
        <v>7.1553748198469463E-2</v>
      </c>
      <c r="R153" s="130">
        <f t="shared" si="44"/>
        <v>6.6176578874974509E-2</v>
      </c>
      <c r="S153" s="132">
        <v>35073</v>
      </c>
      <c r="T153" s="1">
        <v>443373</v>
      </c>
      <c r="U153" s="1">
        <v>12705.18955784165</v>
      </c>
      <c r="X153" s="12"/>
      <c r="Y153" s="12"/>
    </row>
    <row r="154" spans="1:25">
      <c r="A154" s="125">
        <v>3412</v>
      </c>
      <c r="B154" s="125" t="s">
        <v>172</v>
      </c>
      <c r="C154" s="1">
        <v>96662</v>
      </c>
      <c r="D154" s="125">
        <f t="shared" si="39"/>
        <v>12529.099157485418</v>
      </c>
      <c r="E154" s="126">
        <f t="shared" si="40"/>
        <v>0.69509138711868468</v>
      </c>
      <c r="F154" s="127">
        <f t="shared" si="31"/>
        <v>3297.6068893016304</v>
      </c>
      <c r="G154" s="127">
        <f t="shared" si="32"/>
        <v>25441.037150962078</v>
      </c>
      <c r="H154" s="127">
        <f t="shared" si="33"/>
        <v>1292.7251463713665</v>
      </c>
      <c r="I154" s="128">
        <f t="shared" si="34"/>
        <v>9973.3745042550909</v>
      </c>
      <c r="J154" s="127">
        <f t="shared" si="35"/>
        <v>1037.4972825076675</v>
      </c>
      <c r="K154" s="128">
        <f t="shared" si="36"/>
        <v>8004.2915345466545</v>
      </c>
      <c r="L154" s="129">
        <f t="shared" si="41"/>
        <v>33445.328685508735</v>
      </c>
      <c r="M154" s="129">
        <f t="shared" si="37"/>
        <v>130107.32868550874</v>
      </c>
      <c r="N154" s="129">
        <f t="shared" si="38"/>
        <v>16864.203329294716</v>
      </c>
      <c r="O154" s="130">
        <f t="shared" si="42"/>
        <v>0.93559499669277379</v>
      </c>
      <c r="P154" s="131">
        <v>13926.972293143397</v>
      </c>
      <c r="Q154" s="130">
        <f t="shared" si="43"/>
        <v>7.3127948931446016E-2</v>
      </c>
      <c r="R154" s="130">
        <f t="shared" si="44"/>
        <v>6.0609281996406333E-2</v>
      </c>
      <c r="S154" s="132">
        <v>7715</v>
      </c>
      <c r="T154" s="1">
        <v>90075</v>
      </c>
      <c r="U154" s="1">
        <v>11813.114754098362</v>
      </c>
      <c r="X154" s="12"/>
      <c r="Y154" s="12"/>
    </row>
    <row r="155" spans="1:25">
      <c r="A155" s="125">
        <v>3413</v>
      </c>
      <c r="B155" s="125" t="s">
        <v>173</v>
      </c>
      <c r="C155" s="1">
        <v>286081</v>
      </c>
      <c r="D155" s="125">
        <f t="shared" si="39"/>
        <v>13522.452259406315</v>
      </c>
      <c r="E155" s="126">
        <f t="shared" si="40"/>
        <v>0.75020079098195658</v>
      </c>
      <c r="F155" s="127">
        <f t="shared" si="31"/>
        <v>2701.5950281490923</v>
      </c>
      <c r="G155" s="127">
        <f t="shared" si="32"/>
        <v>57154.944415522194</v>
      </c>
      <c r="H155" s="127">
        <f t="shared" si="33"/>
        <v>945.05156069905274</v>
      </c>
      <c r="I155" s="128">
        <f t="shared" si="34"/>
        <v>19993.51081814916</v>
      </c>
      <c r="J155" s="127">
        <f t="shared" si="35"/>
        <v>689.82369683535376</v>
      </c>
      <c r="K155" s="128">
        <f t="shared" si="36"/>
        <v>14593.910130248743</v>
      </c>
      <c r="L155" s="129">
        <f t="shared" si="41"/>
        <v>71748.854545770941</v>
      </c>
      <c r="M155" s="129">
        <f t="shared" si="37"/>
        <v>357829.85454577091</v>
      </c>
      <c r="N155" s="129">
        <f t="shared" si="38"/>
        <v>16913.87098439076</v>
      </c>
      <c r="O155" s="130">
        <f t="shared" si="42"/>
        <v>0.93835046688593737</v>
      </c>
      <c r="P155" s="131">
        <v>31188.59850728992</v>
      </c>
      <c r="Q155" s="130">
        <f t="shared" si="43"/>
        <v>5.905326714273551E-2</v>
      </c>
      <c r="R155" s="130">
        <f t="shared" si="44"/>
        <v>5.4848291039502832E-2</v>
      </c>
      <c r="S155" s="132">
        <v>21156</v>
      </c>
      <c r="T155" s="1">
        <v>270129</v>
      </c>
      <c r="U155" s="1">
        <v>12819.333712984055</v>
      </c>
      <c r="X155" s="12"/>
      <c r="Y155" s="12"/>
    </row>
    <row r="156" spans="1:25">
      <c r="A156" s="125">
        <v>3414</v>
      </c>
      <c r="B156" s="125" t="s">
        <v>174</v>
      </c>
      <c r="C156" s="1">
        <v>60011</v>
      </c>
      <c r="D156" s="125">
        <f t="shared" si="39"/>
        <v>11963.915470494419</v>
      </c>
      <c r="E156" s="126">
        <f t="shared" si="40"/>
        <v>0.66373603522710689</v>
      </c>
      <c r="F156" s="127">
        <f t="shared" si="31"/>
        <v>3636.7171014962296</v>
      </c>
      <c r="G156" s="127">
        <f t="shared" si="32"/>
        <v>18241.772981105089</v>
      </c>
      <c r="H156" s="127">
        <f t="shared" si="33"/>
        <v>1490.539436818216</v>
      </c>
      <c r="I156" s="128">
        <f t="shared" si="34"/>
        <v>7476.5458150801715</v>
      </c>
      <c r="J156" s="127">
        <f t="shared" si="35"/>
        <v>1235.311572954517</v>
      </c>
      <c r="K156" s="128">
        <f t="shared" si="36"/>
        <v>6196.3228499398574</v>
      </c>
      <c r="L156" s="129">
        <f t="shared" si="41"/>
        <v>24438.095831044946</v>
      </c>
      <c r="M156" s="129">
        <f t="shared" si="37"/>
        <v>84449.09583104495</v>
      </c>
      <c r="N156" s="129">
        <f t="shared" si="38"/>
        <v>16835.944144945166</v>
      </c>
      <c r="O156" s="130">
        <f t="shared" si="42"/>
        <v>0.93402722909819491</v>
      </c>
      <c r="P156" s="131">
        <v>9588.2645071169463</v>
      </c>
      <c r="Q156" s="130">
        <f t="shared" si="43"/>
        <v>7.8112929594164882E-2</v>
      </c>
      <c r="R156" s="130">
        <f t="shared" si="44"/>
        <v>8.2841495074841245E-2</v>
      </c>
      <c r="S156" s="132">
        <v>5016</v>
      </c>
      <c r="T156" s="1">
        <v>55663</v>
      </c>
      <c r="U156" s="1">
        <v>11048.630408892417</v>
      </c>
      <c r="X156" s="12"/>
      <c r="Y156" s="12"/>
    </row>
    <row r="157" spans="1:25">
      <c r="A157" s="125">
        <v>3415</v>
      </c>
      <c r="B157" s="125" t="s">
        <v>175</v>
      </c>
      <c r="C157" s="1">
        <v>112271</v>
      </c>
      <c r="D157" s="125">
        <f t="shared" si="39"/>
        <v>14072.574580095263</v>
      </c>
      <c r="E157" s="126">
        <f t="shared" si="40"/>
        <v>0.78072056596068506</v>
      </c>
      <c r="F157" s="127">
        <f t="shared" si="31"/>
        <v>2371.5216357357235</v>
      </c>
      <c r="G157" s="127">
        <f t="shared" si="32"/>
        <v>18919.999609899602</v>
      </c>
      <c r="H157" s="127">
        <f t="shared" si="33"/>
        <v>752.50874845792089</v>
      </c>
      <c r="I157" s="128">
        <f t="shared" si="34"/>
        <v>6003.5147951972931</v>
      </c>
      <c r="J157" s="127">
        <f t="shared" si="35"/>
        <v>497.2808845942219</v>
      </c>
      <c r="K157" s="128">
        <f t="shared" si="36"/>
        <v>3967.3068972927026</v>
      </c>
      <c r="L157" s="129">
        <f t="shared" si="41"/>
        <v>22887.306507192305</v>
      </c>
      <c r="M157" s="129">
        <f t="shared" si="37"/>
        <v>135158.30650719232</v>
      </c>
      <c r="N157" s="129">
        <f t="shared" si="38"/>
        <v>16941.377100425212</v>
      </c>
      <c r="O157" s="130">
        <f t="shared" si="42"/>
        <v>0.93987645563487399</v>
      </c>
      <c r="P157" s="131">
        <v>9020.5397802589796</v>
      </c>
      <c r="Q157" s="130">
        <f t="shared" si="43"/>
        <v>0.10925474000375446</v>
      </c>
      <c r="R157" s="130">
        <f t="shared" si="44"/>
        <v>0.10035623118447143</v>
      </c>
      <c r="S157" s="132">
        <v>7978</v>
      </c>
      <c r="T157" s="1">
        <v>101213</v>
      </c>
      <c r="U157" s="1">
        <v>12789.107910032853</v>
      </c>
      <c r="X157" s="12"/>
      <c r="Y157" s="12"/>
    </row>
    <row r="158" spans="1:25">
      <c r="A158" s="125">
        <v>3416</v>
      </c>
      <c r="B158" s="125" t="s">
        <v>176</v>
      </c>
      <c r="C158" s="1">
        <v>71913</v>
      </c>
      <c r="D158" s="125">
        <f t="shared" si="39"/>
        <v>11921.916445623343</v>
      </c>
      <c r="E158" s="126">
        <f t="shared" si="40"/>
        <v>0.66140600654042137</v>
      </c>
      <c r="F158" s="127">
        <f t="shared" si="31"/>
        <v>3661.9165164188753</v>
      </c>
      <c r="G158" s="127">
        <f t="shared" si="32"/>
        <v>22088.680427038656</v>
      </c>
      <c r="H158" s="127">
        <f t="shared" si="33"/>
        <v>1505.2390955230928</v>
      </c>
      <c r="I158" s="128">
        <f t="shared" si="34"/>
        <v>9079.602224195296</v>
      </c>
      <c r="J158" s="127">
        <f t="shared" si="35"/>
        <v>1250.0112316593938</v>
      </c>
      <c r="K158" s="128">
        <f t="shared" si="36"/>
        <v>7540.0677493694639</v>
      </c>
      <c r="L158" s="129">
        <f t="shared" si="41"/>
        <v>29628.74817640812</v>
      </c>
      <c r="M158" s="129">
        <f t="shared" si="37"/>
        <v>101541.74817640812</v>
      </c>
      <c r="N158" s="129">
        <f t="shared" si="38"/>
        <v>16833.84419370161</v>
      </c>
      <c r="O158" s="130">
        <f t="shared" si="42"/>
        <v>0.93391072766386052</v>
      </c>
      <c r="P158" s="131">
        <v>14089.575978255467</v>
      </c>
      <c r="Q158" s="130">
        <f t="shared" si="43"/>
        <v>7.8269083711933793E-2</v>
      </c>
      <c r="R158" s="130">
        <f t="shared" si="44"/>
        <v>9.0245878905683752E-2</v>
      </c>
      <c r="S158" s="132">
        <v>6032</v>
      </c>
      <c r="T158" s="1">
        <v>66693</v>
      </c>
      <c r="U158" s="1">
        <v>10935.071323167733</v>
      </c>
      <c r="X158" s="12"/>
      <c r="Y158" s="12"/>
    </row>
    <row r="159" spans="1:25">
      <c r="A159" s="125">
        <v>3417</v>
      </c>
      <c r="B159" s="125" t="s">
        <v>177</v>
      </c>
      <c r="C159" s="1">
        <v>55841</v>
      </c>
      <c r="D159" s="125">
        <f t="shared" si="39"/>
        <v>12278.144239226034</v>
      </c>
      <c r="E159" s="126">
        <f t="shared" si="40"/>
        <v>0.68116886962204926</v>
      </c>
      <c r="F159" s="127">
        <f t="shared" ref="F159:F222" si="45">($D$364-D159)*0.6</f>
        <v>3448.1798402572608</v>
      </c>
      <c r="G159" s="127">
        <f t="shared" ref="G159:G222" si="46">F159*S159/1000</f>
        <v>15682.321913490021</v>
      </c>
      <c r="H159" s="127">
        <f t="shared" ref="H159:H222" si="47">IF(D159&lt;D$364*0.9,(D$364*0.9-D159)*0.35,0)</f>
        <v>1380.5593677621509</v>
      </c>
      <c r="I159" s="128">
        <f t="shared" ref="I159:I222" si="48">H159*S159/1000</f>
        <v>6278.7840045822622</v>
      </c>
      <c r="J159" s="127">
        <f t="shared" ref="J159:J222" si="49">H159+I$366</f>
        <v>1125.331503898452</v>
      </c>
      <c r="K159" s="128">
        <f t="shared" ref="K159:K222" si="50">J159*S159/1000</f>
        <v>5118.007679730159</v>
      </c>
      <c r="L159" s="129">
        <f t="shared" si="41"/>
        <v>20800.32959322018</v>
      </c>
      <c r="M159" s="129">
        <f t="shared" ref="M159:M222" si="51">C159+L159</f>
        <v>76641.329593220173</v>
      </c>
      <c r="N159" s="129">
        <f t="shared" ref="N159:N222" si="52">M159/S159*1000</f>
        <v>16851.655583381747</v>
      </c>
      <c r="O159" s="130">
        <f t="shared" si="42"/>
        <v>0.93489887081794198</v>
      </c>
      <c r="P159" s="131">
        <v>9661.9043019074688</v>
      </c>
      <c r="Q159" s="130">
        <f t="shared" si="43"/>
        <v>3.6030353067774912E-2</v>
      </c>
      <c r="R159" s="130">
        <f t="shared" si="44"/>
        <v>3.5346955737255277E-2</v>
      </c>
      <c r="S159" s="132">
        <v>4548</v>
      </c>
      <c r="T159" s="1">
        <v>53899</v>
      </c>
      <c r="U159" s="1">
        <v>11858.96589658966</v>
      </c>
      <c r="X159" s="12"/>
      <c r="Y159" s="12"/>
    </row>
    <row r="160" spans="1:25">
      <c r="A160" s="125">
        <v>3418</v>
      </c>
      <c r="B160" s="125" t="s">
        <v>178</v>
      </c>
      <c r="C160" s="1">
        <v>84874</v>
      </c>
      <c r="D160" s="125">
        <f t="shared" si="39"/>
        <v>11770.073498821246</v>
      </c>
      <c r="E160" s="126">
        <f t="shared" si="40"/>
        <v>0.65298203900770369</v>
      </c>
      <c r="F160" s="127">
        <f t="shared" si="45"/>
        <v>3753.0222845001335</v>
      </c>
      <c r="G160" s="127">
        <f t="shared" si="46"/>
        <v>27063.043693530464</v>
      </c>
      <c r="H160" s="127">
        <f t="shared" si="47"/>
        <v>1558.3841269038267</v>
      </c>
      <c r="I160" s="128">
        <f t="shared" si="48"/>
        <v>11237.507939103494</v>
      </c>
      <c r="J160" s="127">
        <f t="shared" si="49"/>
        <v>1303.1562630401277</v>
      </c>
      <c r="K160" s="128">
        <f t="shared" si="50"/>
        <v>9397.0598127823596</v>
      </c>
      <c r="L160" s="129">
        <f t="shared" si="41"/>
        <v>36460.103506312822</v>
      </c>
      <c r="M160" s="129">
        <f t="shared" si="51"/>
        <v>121334.10350631282</v>
      </c>
      <c r="N160" s="129">
        <f t="shared" si="52"/>
        <v>16826.252046361507</v>
      </c>
      <c r="O160" s="130">
        <f t="shared" si="42"/>
        <v>0.93348952928722473</v>
      </c>
      <c r="P160" s="131">
        <v>16231.103610610113</v>
      </c>
      <c r="Q160" s="130">
        <f t="shared" si="43"/>
        <v>5.6461450372177549E-2</v>
      </c>
      <c r="R160" s="130">
        <f t="shared" si="44"/>
        <v>5.8805561203678837E-2</v>
      </c>
      <c r="S160" s="132">
        <v>7211</v>
      </c>
      <c r="T160" s="1">
        <v>80338</v>
      </c>
      <c r="U160" s="1">
        <v>11116.369171163691</v>
      </c>
      <c r="X160" s="12"/>
      <c r="Y160" s="12"/>
    </row>
    <row r="161" spans="1:25">
      <c r="A161" s="125">
        <v>3419</v>
      </c>
      <c r="B161" s="125" t="s">
        <v>130</v>
      </c>
      <c r="C161" s="1">
        <v>44222</v>
      </c>
      <c r="D161" s="125">
        <f t="shared" si="39"/>
        <v>12294.13400055602</v>
      </c>
      <c r="E161" s="126">
        <f t="shared" si="40"/>
        <v>0.68205595218423931</v>
      </c>
      <c r="F161" s="127">
        <f t="shared" si="45"/>
        <v>3438.5859834592693</v>
      </c>
      <c r="G161" s="127">
        <f t="shared" si="46"/>
        <v>12368.593782502992</v>
      </c>
      <c r="H161" s="127">
        <f t="shared" si="47"/>
        <v>1374.962951296656</v>
      </c>
      <c r="I161" s="128">
        <f t="shared" si="48"/>
        <v>4945.741735814071</v>
      </c>
      <c r="J161" s="127">
        <f t="shared" si="49"/>
        <v>1119.735087432957</v>
      </c>
      <c r="K161" s="128">
        <f t="shared" si="50"/>
        <v>4027.6871094963462</v>
      </c>
      <c r="L161" s="129">
        <f t="shared" si="41"/>
        <v>16396.28089199934</v>
      </c>
      <c r="M161" s="129">
        <f t="shared" si="51"/>
        <v>60618.28089199934</v>
      </c>
      <c r="N161" s="129">
        <f t="shared" si="52"/>
        <v>16852.455071448247</v>
      </c>
      <c r="O161" s="130">
        <f t="shared" si="42"/>
        <v>0.93494322494605153</v>
      </c>
      <c r="P161" s="131">
        <v>8126.2136926036037</v>
      </c>
      <c r="Q161" s="130">
        <f t="shared" si="43"/>
        <v>7.9401498694134584E-2</v>
      </c>
      <c r="R161" s="130">
        <f t="shared" si="44"/>
        <v>7.6400660499266262E-2</v>
      </c>
      <c r="S161" s="132">
        <v>3597</v>
      </c>
      <c r="T161" s="1">
        <v>40969</v>
      </c>
      <c r="U161" s="1">
        <v>11421.522163367717</v>
      </c>
      <c r="X161" s="12"/>
      <c r="Y161" s="12"/>
    </row>
    <row r="162" spans="1:25">
      <c r="A162" s="125">
        <v>3420</v>
      </c>
      <c r="B162" s="125" t="s">
        <v>179</v>
      </c>
      <c r="C162" s="1">
        <v>300321</v>
      </c>
      <c r="D162" s="125">
        <f t="shared" si="39"/>
        <v>14010.77676696991</v>
      </c>
      <c r="E162" s="126">
        <f t="shared" si="40"/>
        <v>0.77729213690076016</v>
      </c>
      <c r="F162" s="127">
        <f t="shared" si="45"/>
        <v>2408.6003236109354</v>
      </c>
      <c r="G162" s="127">
        <f t="shared" si="46"/>
        <v>51628.347936600403</v>
      </c>
      <c r="H162" s="127">
        <f t="shared" si="47"/>
        <v>774.13798305179444</v>
      </c>
      <c r="I162" s="128">
        <f t="shared" si="48"/>
        <v>16593.647666715213</v>
      </c>
      <c r="J162" s="127">
        <f t="shared" si="49"/>
        <v>518.91011918809545</v>
      </c>
      <c r="K162" s="128">
        <f t="shared" si="50"/>
        <v>11122.838404796827</v>
      </c>
      <c r="L162" s="129">
        <f t="shared" si="41"/>
        <v>62751.186341397231</v>
      </c>
      <c r="M162" s="129">
        <f t="shared" si="51"/>
        <v>363072.18634139723</v>
      </c>
      <c r="N162" s="129">
        <f t="shared" si="52"/>
        <v>16938.28720976894</v>
      </c>
      <c r="O162" s="130">
        <f t="shared" si="42"/>
        <v>0.93970503418187745</v>
      </c>
      <c r="P162" s="131">
        <v>26569.114206549406</v>
      </c>
      <c r="Q162" s="130">
        <f t="shared" si="43"/>
        <v>0.10201453104359313</v>
      </c>
      <c r="R162" s="130">
        <f t="shared" si="44"/>
        <v>9.4662626311181955E-2</v>
      </c>
      <c r="S162" s="132">
        <v>21435</v>
      </c>
      <c r="T162" s="1">
        <v>272520</v>
      </c>
      <c r="U162" s="1">
        <v>12799.173398459516</v>
      </c>
      <c r="X162" s="12"/>
      <c r="Y162" s="12"/>
    </row>
    <row r="163" spans="1:25">
      <c r="A163" s="125">
        <v>3421</v>
      </c>
      <c r="B163" s="125" t="s">
        <v>180</v>
      </c>
      <c r="C163" s="1">
        <v>92132</v>
      </c>
      <c r="D163" s="125">
        <f t="shared" si="39"/>
        <v>13953.051643192488</v>
      </c>
      <c r="E163" s="126">
        <f t="shared" si="40"/>
        <v>0.7740896531584176</v>
      </c>
      <c r="F163" s="127">
        <f t="shared" si="45"/>
        <v>2443.2353978773886</v>
      </c>
      <c r="G163" s="127">
        <f t="shared" si="46"/>
        <v>16132.683332184397</v>
      </c>
      <c r="H163" s="127">
        <f t="shared" si="47"/>
        <v>794.34177637389212</v>
      </c>
      <c r="I163" s="128">
        <f t="shared" si="48"/>
        <v>5245.0387493968092</v>
      </c>
      <c r="J163" s="127">
        <f t="shared" si="49"/>
        <v>539.11391251019313</v>
      </c>
      <c r="K163" s="128">
        <f t="shared" si="50"/>
        <v>3559.7691643048056</v>
      </c>
      <c r="L163" s="129">
        <f t="shared" si="41"/>
        <v>19692.452496489204</v>
      </c>
      <c r="M163" s="129">
        <f t="shared" si="51"/>
        <v>111824.4524964892</v>
      </c>
      <c r="N163" s="129">
        <f t="shared" si="52"/>
        <v>16935.400953580072</v>
      </c>
      <c r="O163" s="130">
        <f t="shared" si="42"/>
        <v>0.93954490999476059</v>
      </c>
      <c r="P163" s="131">
        <v>8881.0215491414092</v>
      </c>
      <c r="Q163" s="130">
        <f t="shared" si="43"/>
        <v>8.161540267668467E-2</v>
      </c>
      <c r="R163" s="130">
        <f t="shared" si="44"/>
        <v>7.784784940369302E-2</v>
      </c>
      <c r="S163" s="132">
        <v>6603</v>
      </c>
      <c r="T163" s="1">
        <v>85180</v>
      </c>
      <c r="U163" s="1">
        <v>12945.288753799392</v>
      </c>
      <c r="X163" s="12"/>
      <c r="Y163" s="12"/>
    </row>
    <row r="164" spans="1:25">
      <c r="A164" s="125">
        <v>3422</v>
      </c>
      <c r="B164" s="125" t="s">
        <v>181</v>
      </c>
      <c r="C164" s="1">
        <v>60501</v>
      </c>
      <c r="D164" s="125">
        <f t="shared" si="39"/>
        <v>14422.169249106078</v>
      </c>
      <c r="E164" s="126">
        <f t="shared" si="40"/>
        <v>0.80011543548463215</v>
      </c>
      <c r="F164" s="127">
        <f t="shared" si="45"/>
        <v>2161.764834329234</v>
      </c>
      <c r="G164" s="127">
        <f t="shared" si="46"/>
        <v>9068.6034800111374</v>
      </c>
      <c r="H164" s="127">
        <f t="shared" si="47"/>
        <v>630.15061430413539</v>
      </c>
      <c r="I164" s="128">
        <f t="shared" si="48"/>
        <v>2643.4818270058477</v>
      </c>
      <c r="J164" s="127">
        <f t="shared" si="49"/>
        <v>374.9227504404364</v>
      </c>
      <c r="K164" s="128">
        <f t="shared" si="50"/>
        <v>1572.8009380976307</v>
      </c>
      <c r="L164" s="129">
        <f t="shared" si="41"/>
        <v>10641.404418108768</v>
      </c>
      <c r="M164" s="129">
        <f t="shared" si="51"/>
        <v>71142.404418108767</v>
      </c>
      <c r="N164" s="129">
        <f t="shared" si="52"/>
        <v>16958.85683387575</v>
      </c>
      <c r="O164" s="130">
        <f t="shared" si="42"/>
        <v>0.94084619911107126</v>
      </c>
      <c r="P164" s="131">
        <v>6779.0156214823819</v>
      </c>
      <c r="Q164" s="130">
        <f t="shared" si="43"/>
        <v>6.1924069295982306E-2</v>
      </c>
      <c r="R164" s="130">
        <f t="shared" si="44"/>
        <v>9.8123149608098009E-2</v>
      </c>
      <c r="S164" s="132">
        <v>4195</v>
      </c>
      <c r="T164" s="1">
        <v>56973</v>
      </c>
      <c r="U164" s="1">
        <v>13133.471645919779</v>
      </c>
      <c r="X164" s="12"/>
      <c r="Y164" s="12"/>
    </row>
    <row r="165" spans="1:25">
      <c r="A165" s="125">
        <v>3423</v>
      </c>
      <c r="B165" s="125" t="s">
        <v>182</v>
      </c>
      <c r="C165" s="1">
        <v>29720</v>
      </c>
      <c r="D165" s="125">
        <f t="shared" si="39"/>
        <v>12821.3977566868</v>
      </c>
      <c r="E165" s="126">
        <f t="shared" si="40"/>
        <v>0.71130757602563832</v>
      </c>
      <c r="F165" s="127">
        <f t="shared" si="45"/>
        <v>3122.2277297808014</v>
      </c>
      <c r="G165" s="127">
        <f t="shared" si="46"/>
        <v>7237.3238776318976</v>
      </c>
      <c r="H165" s="127">
        <f t="shared" si="47"/>
        <v>1190.4206366508829</v>
      </c>
      <c r="I165" s="128">
        <f t="shared" si="48"/>
        <v>2759.3950357567469</v>
      </c>
      <c r="J165" s="127">
        <f t="shared" si="49"/>
        <v>935.19277278718391</v>
      </c>
      <c r="K165" s="128">
        <f t="shared" si="50"/>
        <v>2167.776847320692</v>
      </c>
      <c r="L165" s="129">
        <f t="shared" si="41"/>
        <v>9405.1007249525901</v>
      </c>
      <c r="M165" s="129">
        <f t="shared" si="51"/>
        <v>39125.100724952586</v>
      </c>
      <c r="N165" s="129">
        <f t="shared" si="52"/>
        <v>16878.818259254782</v>
      </c>
      <c r="O165" s="130">
        <f t="shared" si="42"/>
        <v>0.9364058061381213</v>
      </c>
      <c r="P165" s="131">
        <v>3230.3347343494988</v>
      </c>
      <c r="Q165" s="130">
        <f t="shared" si="43"/>
        <v>0.10883110099615714</v>
      </c>
      <c r="R165" s="130">
        <f t="shared" si="44"/>
        <v>0.1375325099951949</v>
      </c>
      <c r="S165" s="132">
        <v>2318</v>
      </c>
      <c r="T165" s="1">
        <v>26803</v>
      </c>
      <c r="U165" s="1">
        <v>11271.236333052986</v>
      </c>
      <c r="X165" s="12"/>
      <c r="Y165" s="12"/>
    </row>
    <row r="166" spans="1:25">
      <c r="A166" s="125">
        <v>3424</v>
      </c>
      <c r="B166" s="125" t="s">
        <v>183</v>
      </c>
      <c r="C166" s="1">
        <v>23872</v>
      </c>
      <c r="D166" s="125">
        <f t="shared" si="39"/>
        <v>13862.950058072009</v>
      </c>
      <c r="E166" s="126">
        <f t="shared" si="40"/>
        <v>0.76909098286330946</v>
      </c>
      <c r="F166" s="127">
        <f t="shared" si="45"/>
        <v>2497.296348949676</v>
      </c>
      <c r="G166" s="127">
        <f t="shared" si="46"/>
        <v>4300.3443128913414</v>
      </c>
      <c r="H166" s="127">
        <f t="shared" si="47"/>
        <v>825.87733116605978</v>
      </c>
      <c r="I166" s="128">
        <f t="shared" si="48"/>
        <v>1422.1607642679551</v>
      </c>
      <c r="J166" s="127">
        <f t="shared" si="49"/>
        <v>570.64946730236079</v>
      </c>
      <c r="K166" s="128">
        <f t="shared" si="50"/>
        <v>982.65838269466519</v>
      </c>
      <c r="L166" s="129">
        <f t="shared" si="41"/>
        <v>5283.0026955860067</v>
      </c>
      <c r="M166" s="129">
        <f t="shared" si="51"/>
        <v>29155.002695586008</v>
      </c>
      <c r="N166" s="129">
        <f t="shared" si="52"/>
        <v>16930.895874324047</v>
      </c>
      <c r="O166" s="130">
        <f t="shared" si="42"/>
        <v>0.93929497648000515</v>
      </c>
      <c r="P166" s="131">
        <v>2728.8388319887131</v>
      </c>
      <c r="Q166" s="130">
        <f t="shared" si="43"/>
        <v>3.0253333908765268E-2</v>
      </c>
      <c r="R166" s="130">
        <f t="shared" si="44"/>
        <v>4.1620821332845767E-2</v>
      </c>
      <c r="S166" s="132">
        <v>1722</v>
      </c>
      <c r="T166" s="1">
        <v>23171</v>
      </c>
      <c r="U166" s="1">
        <v>13309.017805858701</v>
      </c>
      <c r="X166" s="12"/>
      <c r="Y166" s="12"/>
    </row>
    <row r="167" spans="1:25">
      <c r="A167" s="125">
        <v>3425</v>
      </c>
      <c r="B167" s="125" t="s">
        <v>184</v>
      </c>
      <c r="C167" s="1">
        <v>14378</v>
      </c>
      <c r="D167" s="125">
        <f t="shared" si="39"/>
        <v>11474.860335195532</v>
      </c>
      <c r="E167" s="126">
        <f t="shared" si="40"/>
        <v>0.63660415542477278</v>
      </c>
      <c r="F167" s="127">
        <f t="shared" si="45"/>
        <v>3930.1501826755621</v>
      </c>
      <c r="G167" s="127">
        <f t="shared" si="46"/>
        <v>4924.4781788924793</v>
      </c>
      <c r="H167" s="127">
        <f t="shared" si="47"/>
        <v>1661.7087341728268</v>
      </c>
      <c r="I167" s="128">
        <f t="shared" si="48"/>
        <v>2082.121043918552</v>
      </c>
      <c r="J167" s="127">
        <f t="shared" si="49"/>
        <v>1406.4808703091278</v>
      </c>
      <c r="K167" s="128">
        <f t="shared" si="50"/>
        <v>1762.3205304973371</v>
      </c>
      <c r="L167" s="129">
        <f t="shared" si="41"/>
        <v>6686.7987093898164</v>
      </c>
      <c r="M167" s="129">
        <f t="shared" si="51"/>
        <v>21064.798709389815</v>
      </c>
      <c r="N167" s="129">
        <f t="shared" si="52"/>
        <v>16811.49138818022</v>
      </c>
      <c r="O167" s="130">
        <f t="shared" si="42"/>
        <v>0.93267063510807813</v>
      </c>
      <c r="P167" s="131">
        <v>2893.2006135202419</v>
      </c>
      <c r="Q167" s="130">
        <f t="shared" si="43"/>
        <v>3.1198450835544719E-2</v>
      </c>
      <c r="R167" s="130">
        <f t="shared" si="44"/>
        <v>2.8729500035459564E-2</v>
      </c>
      <c r="S167" s="132">
        <v>1253</v>
      </c>
      <c r="T167" s="1">
        <v>13943</v>
      </c>
      <c r="U167" s="1">
        <v>11154.400000000001</v>
      </c>
      <c r="X167" s="12"/>
      <c r="Y167" s="12"/>
    </row>
    <row r="168" spans="1:25">
      <c r="A168" s="125">
        <v>3426</v>
      </c>
      <c r="B168" s="125" t="s">
        <v>185</v>
      </c>
      <c r="C168" s="1">
        <v>17247</v>
      </c>
      <c r="D168" s="125">
        <f t="shared" si="39"/>
        <v>11119.922630560928</v>
      </c>
      <c r="E168" s="126">
        <f t="shared" si="40"/>
        <v>0.61691286410732871</v>
      </c>
      <c r="F168" s="127">
        <f t="shared" si="45"/>
        <v>4143.1128054563242</v>
      </c>
      <c r="G168" s="127">
        <f t="shared" si="46"/>
        <v>6425.9679612627588</v>
      </c>
      <c r="H168" s="127">
        <f t="shared" si="47"/>
        <v>1785.936930794938</v>
      </c>
      <c r="I168" s="128">
        <f t="shared" si="48"/>
        <v>2769.9881796629488</v>
      </c>
      <c r="J168" s="127">
        <f t="shared" si="49"/>
        <v>1530.709066931239</v>
      </c>
      <c r="K168" s="128">
        <f t="shared" si="50"/>
        <v>2374.1297628103516</v>
      </c>
      <c r="L168" s="129">
        <f t="shared" si="41"/>
        <v>8800.0977240731099</v>
      </c>
      <c r="M168" s="129">
        <f t="shared" si="51"/>
        <v>26047.097724073108</v>
      </c>
      <c r="N168" s="129">
        <f t="shared" si="52"/>
        <v>16793.744502948488</v>
      </c>
      <c r="O168" s="130">
        <f t="shared" si="42"/>
        <v>0.93168607054220576</v>
      </c>
      <c r="P168" s="131">
        <v>3523.948564700635</v>
      </c>
      <c r="Q168" s="130">
        <f t="shared" si="43"/>
        <v>0.15426315084995315</v>
      </c>
      <c r="R168" s="130">
        <f t="shared" si="44"/>
        <v>0.16319362010217708</v>
      </c>
      <c r="S168" s="132">
        <v>1551</v>
      </c>
      <c r="T168" s="1">
        <v>14942</v>
      </c>
      <c r="U168" s="1">
        <v>9559.8208573256561</v>
      </c>
      <c r="X168" s="12"/>
      <c r="Y168" s="12"/>
    </row>
    <row r="169" spans="1:25">
      <c r="A169" s="125">
        <v>3427</v>
      </c>
      <c r="B169" s="125" t="s">
        <v>186</v>
      </c>
      <c r="C169" s="1">
        <v>75938</v>
      </c>
      <c r="D169" s="125">
        <f t="shared" si="39"/>
        <v>13606.522128650779</v>
      </c>
      <c r="E169" s="126">
        <f t="shared" si="40"/>
        <v>0.75486483276927929</v>
      </c>
      <c r="F169" s="127">
        <f t="shared" si="45"/>
        <v>2651.153106602414</v>
      </c>
      <c r="G169" s="127">
        <f t="shared" si="46"/>
        <v>14796.085487948074</v>
      </c>
      <c r="H169" s="127">
        <f t="shared" si="47"/>
        <v>915.62710646349035</v>
      </c>
      <c r="I169" s="128">
        <f t="shared" si="48"/>
        <v>5110.1148811727398</v>
      </c>
      <c r="J169" s="127">
        <f t="shared" si="49"/>
        <v>660.39924259979136</v>
      </c>
      <c r="K169" s="128">
        <f t="shared" si="50"/>
        <v>3685.6881729494357</v>
      </c>
      <c r="L169" s="129">
        <f t="shared" si="41"/>
        <v>18481.77366089751</v>
      </c>
      <c r="M169" s="129">
        <f t="shared" si="51"/>
        <v>94419.77366089751</v>
      </c>
      <c r="N169" s="129">
        <f t="shared" si="52"/>
        <v>16918.074477852988</v>
      </c>
      <c r="O169" s="130">
        <f t="shared" si="42"/>
        <v>0.93858366897530376</v>
      </c>
      <c r="P169" s="131">
        <v>9511.5919984489174</v>
      </c>
      <c r="Q169" s="130">
        <f t="shared" si="43"/>
        <v>6.8345526167698373E-2</v>
      </c>
      <c r="R169" s="130">
        <f t="shared" si="44"/>
        <v>5.9922805660373758E-2</v>
      </c>
      <c r="S169" s="132">
        <v>5581</v>
      </c>
      <c r="T169" s="1">
        <v>71080</v>
      </c>
      <c r="U169" s="1">
        <v>12837.276503521762</v>
      </c>
      <c r="X169" s="12"/>
      <c r="Y169" s="12"/>
    </row>
    <row r="170" spans="1:25">
      <c r="A170" s="125">
        <v>3428</v>
      </c>
      <c r="B170" s="125" t="s">
        <v>187</v>
      </c>
      <c r="C170" s="1">
        <v>33946</v>
      </c>
      <c r="D170" s="125">
        <f t="shared" si="39"/>
        <v>13883.844580777095</v>
      </c>
      <c r="E170" s="126">
        <f t="shared" si="40"/>
        <v>0.7702501725694253</v>
      </c>
      <c r="F170" s="127">
        <f t="shared" si="45"/>
        <v>2484.759635326624</v>
      </c>
      <c r="G170" s="127">
        <f t="shared" si="46"/>
        <v>6075.2373083735956</v>
      </c>
      <c r="H170" s="127">
        <f t="shared" si="47"/>
        <v>818.56424821927965</v>
      </c>
      <c r="I170" s="128">
        <f t="shared" si="48"/>
        <v>2001.3895868961388</v>
      </c>
      <c r="J170" s="127">
        <f t="shared" si="49"/>
        <v>563.33638435558066</v>
      </c>
      <c r="K170" s="128">
        <f t="shared" si="50"/>
        <v>1377.3574597493948</v>
      </c>
      <c r="L170" s="129">
        <f t="shared" si="41"/>
        <v>7452.59476812299</v>
      </c>
      <c r="M170" s="129">
        <f t="shared" si="51"/>
        <v>41398.594768122988</v>
      </c>
      <c r="N170" s="129">
        <f t="shared" si="52"/>
        <v>16931.9406004593</v>
      </c>
      <c r="O170" s="130">
        <f t="shared" si="42"/>
        <v>0.93935293596531078</v>
      </c>
      <c r="P170" s="131">
        <v>3781.242418241819</v>
      </c>
      <c r="Q170" s="130">
        <f t="shared" si="43"/>
        <v>7.8780945117106815E-2</v>
      </c>
      <c r="R170" s="130">
        <f t="shared" si="44"/>
        <v>6.1132177098830939E-2</v>
      </c>
      <c r="S170" s="132">
        <v>2445</v>
      </c>
      <c r="T170" s="1">
        <v>31467</v>
      </c>
      <c r="U170" s="1">
        <v>13083.991683991684</v>
      </c>
      <c r="X170" s="12"/>
      <c r="Y170" s="12"/>
    </row>
    <row r="171" spans="1:25">
      <c r="A171" s="125">
        <v>3429</v>
      </c>
      <c r="B171" s="125" t="s">
        <v>188</v>
      </c>
      <c r="C171" s="1">
        <v>18794</v>
      </c>
      <c r="D171" s="125">
        <f t="shared" si="39"/>
        <v>12283.660130718956</v>
      </c>
      <c r="E171" s="126">
        <f t="shared" si="40"/>
        <v>0.68147488114137866</v>
      </c>
      <c r="F171" s="127">
        <f t="shared" si="45"/>
        <v>3444.8703053615077</v>
      </c>
      <c r="G171" s="127">
        <f t="shared" si="46"/>
        <v>5270.6515672031064</v>
      </c>
      <c r="H171" s="127">
        <f t="shared" si="47"/>
        <v>1378.6288057396282</v>
      </c>
      <c r="I171" s="128">
        <f t="shared" si="48"/>
        <v>2109.3020727816311</v>
      </c>
      <c r="J171" s="127">
        <f t="shared" si="49"/>
        <v>1123.4009418759292</v>
      </c>
      <c r="K171" s="128">
        <f t="shared" si="50"/>
        <v>1718.8034410701719</v>
      </c>
      <c r="L171" s="129">
        <f t="shared" si="41"/>
        <v>6989.4550082732785</v>
      </c>
      <c r="M171" s="129">
        <f t="shared" si="51"/>
        <v>25783.455008273279</v>
      </c>
      <c r="N171" s="129">
        <f t="shared" si="52"/>
        <v>16851.931377956389</v>
      </c>
      <c r="O171" s="130">
        <f t="shared" si="42"/>
        <v>0.93491417139390831</v>
      </c>
      <c r="P171" s="131">
        <v>3322.9602862617467</v>
      </c>
      <c r="Q171" s="130">
        <f t="shared" si="43"/>
        <v>9.5860058309037904E-2</v>
      </c>
      <c r="R171" s="130">
        <f t="shared" si="44"/>
        <v>8.7265077459555307E-2</v>
      </c>
      <c r="S171" s="132">
        <v>1530</v>
      </c>
      <c r="T171" s="1">
        <v>17150</v>
      </c>
      <c r="U171" s="1">
        <v>11297.76021080369</v>
      </c>
      <c r="X171" s="12"/>
      <c r="Y171" s="12"/>
    </row>
    <row r="172" spans="1:25">
      <c r="A172" s="125">
        <v>3430</v>
      </c>
      <c r="B172" s="125" t="s">
        <v>189</v>
      </c>
      <c r="C172" s="1">
        <v>25831</v>
      </c>
      <c r="D172" s="125">
        <f t="shared" si="39"/>
        <v>13925.067385444743</v>
      </c>
      <c r="E172" s="126">
        <f t="shared" si="40"/>
        <v>0.77253713798626766</v>
      </c>
      <c r="F172" s="127">
        <f t="shared" si="45"/>
        <v>2460.0259525260353</v>
      </c>
      <c r="G172" s="127">
        <f t="shared" si="46"/>
        <v>4563.3481419357959</v>
      </c>
      <c r="H172" s="127">
        <f t="shared" si="47"/>
        <v>804.1362665856027</v>
      </c>
      <c r="I172" s="128">
        <f t="shared" si="48"/>
        <v>1491.672774516293</v>
      </c>
      <c r="J172" s="127">
        <f t="shared" si="49"/>
        <v>548.90840272190371</v>
      </c>
      <c r="K172" s="128">
        <f t="shared" si="50"/>
        <v>1018.2250870491314</v>
      </c>
      <c r="L172" s="129">
        <f t="shared" si="41"/>
        <v>5581.5732289849275</v>
      </c>
      <c r="M172" s="129">
        <f t="shared" si="51"/>
        <v>31412.573228984926</v>
      </c>
      <c r="N172" s="129">
        <f t="shared" si="52"/>
        <v>16934.001740692682</v>
      </c>
      <c r="O172" s="130">
        <f t="shared" si="42"/>
        <v>0.93946728423615289</v>
      </c>
      <c r="P172" s="131">
        <v>3094.5145954349973</v>
      </c>
      <c r="Q172" s="130">
        <f t="shared" si="43"/>
        <v>8.5506793690457595E-3</v>
      </c>
      <c r="R172" s="130">
        <f t="shared" si="44"/>
        <v>1.6706075698175473E-2</v>
      </c>
      <c r="S172" s="132">
        <v>1855</v>
      </c>
      <c r="T172" s="1">
        <v>25612</v>
      </c>
      <c r="U172" s="1">
        <v>13696.256684491978</v>
      </c>
      <c r="X172" s="12"/>
      <c r="Y172" s="12"/>
    </row>
    <row r="173" spans="1:25">
      <c r="A173" s="125">
        <v>3431</v>
      </c>
      <c r="B173" s="125" t="s">
        <v>190</v>
      </c>
      <c r="C173" s="1">
        <v>30418</v>
      </c>
      <c r="D173" s="125">
        <f t="shared" si="39"/>
        <v>12176.941553242594</v>
      </c>
      <c r="E173" s="126">
        <f t="shared" si="40"/>
        <v>0.67555433065989734</v>
      </c>
      <c r="F173" s="127">
        <f t="shared" si="45"/>
        <v>3508.901451847325</v>
      </c>
      <c r="G173" s="127">
        <f t="shared" si="46"/>
        <v>8765.2358267146174</v>
      </c>
      <c r="H173" s="127">
        <f t="shared" si="47"/>
        <v>1415.980307856355</v>
      </c>
      <c r="I173" s="128">
        <f t="shared" si="48"/>
        <v>3537.1188090251749</v>
      </c>
      <c r="J173" s="127">
        <f t="shared" si="49"/>
        <v>1160.752443992656</v>
      </c>
      <c r="K173" s="128">
        <f t="shared" si="50"/>
        <v>2899.5596050936547</v>
      </c>
      <c r="L173" s="129">
        <f t="shared" si="41"/>
        <v>11664.795431808272</v>
      </c>
      <c r="M173" s="129">
        <f t="shared" si="51"/>
        <v>42082.79543180827</v>
      </c>
      <c r="N173" s="129">
        <f t="shared" si="52"/>
        <v>16846.595449082575</v>
      </c>
      <c r="O173" s="130">
        <f t="shared" si="42"/>
        <v>0.93461814386983444</v>
      </c>
      <c r="P173" s="131">
        <v>4813.5771209685317</v>
      </c>
      <c r="Q173" s="130">
        <f t="shared" si="43"/>
        <v>4.5112523621370901E-2</v>
      </c>
      <c r="R173" s="130">
        <f t="shared" si="44"/>
        <v>5.0969839606438631E-2</v>
      </c>
      <c r="S173" s="132">
        <v>2498</v>
      </c>
      <c r="T173" s="1">
        <v>29105</v>
      </c>
      <c r="U173" s="1">
        <v>11586.385350318471</v>
      </c>
      <c r="X173" s="12"/>
      <c r="Y173" s="12"/>
    </row>
    <row r="174" spans="1:25">
      <c r="A174" s="125">
        <v>3432</v>
      </c>
      <c r="B174" s="125" t="s">
        <v>191</v>
      </c>
      <c r="C174" s="1">
        <v>26099</v>
      </c>
      <c r="D174" s="125">
        <f t="shared" si="39"/>
        <v>13141.490433031218</v>
      </c>
      <c r="E174" s="126">
        <f t="shared" si="40"/>
        <v>0.72906572923443036</v>
      </c>
      <c r="F174" s="127">
        <f t="shared" si="45"/>
        <v>2930.1721239741501</v>
      </c>
      <c r="G174" s="127">
        <f t="shared" si="46"/>
        <v>5819.3218382126624</v>
      </c>
      <c r="H174" s="127">
        <f t="shared" si="47"/>
        <v>1078.3881999303364</v>
      </c>
      <c r="I174" s="128">
        <f t="shared" si="48"/>
        <v>2141.6789650616483</v>
      </c>
      <c r="J174" s="127">
        <f t="shared" si="49"/>
        <v>823.16033606663746</v>
      </c>
      <c r="K174" s="128">
        <f t="shared" si="50"/>
        <v>1634.796427428342</v>
      </c>
      <c r="L174" s="129">
        <f t="shared" si="41"/>
        <v>7454.1182656410047</v>
      </c>
      <c r="M174" s="129">
        <f t="shared" si="51"/>
        <v>33553.118265641002</v>
      </c>
      <c r="N174" s="129">
        <f t="shared" si="52"/>
        <v>16894.822893072003</v>
      </c>
      <c r="O174" s="130">
        <f t="shared" si="42"/>
        <v>0.93729371379856097</v>
      </c>
      <c r="P174" s="131">
        <v>4080.534332363291</v>
      </c>
      <c r="Q174" s="130">
        <f t="shared" si="43"/>
        <v>8.4836644775126771E-2</v>
      </c>
      <c r="R174" s="130">
        <f t="shared" si="44"/>
        <v>8.1559192676108352E-2</v>
      </c>
      <c r="S174" s="132">
        <v>1986</v>
      </c>
      <c r="T174" s="1">
        <v>24058</v>
      </c>
      <c r="U174" s="1">
        <v>12150.505050505049</v>
      </c>
      <c r="X174" s="12"/>
      <c r="Y174" s="12"/>
    </row>
    <row r="175" spans="1:25">
      <c r="A175" s="125">
        <v>3433</v>
      </c>
      <c r="B175" s="125" t="s">
        <v>192</v>
      </c>
      <c r="C175" s="1">
        <v>35846</v>
      </c>
      <c r="D175" s="125">
        <f t="shared" si="39"/>
        <v>16664.807066480706</v>
      </c>
      <c r="E175" s="126">
        <f t="shared" si="40"/>
        <v>0.9245328586121706</v>
      </c>
      <c r="F175" s="127">
        <f t="shared" si="45"/>
        <v>816.18214390445792</v>
      </c>
      <c r="G175" s="127">
        <f t="shared" si="46"/>
        <v>1755.607791538489</v>
      </c>
      <c r="H175" s="127">
        <f t="shared" si="47"/>
        <v>0</v>
      </c>
      <c r="I175" s="128">
        <f t="shared" si="48"/>
        <v>0</v>
      </c>
      <c r="J175" s="127">
        <f t="shared" si="49"/>
        <v>-255.22786386369899</v>
      </c>
      <c r="K175" s="128">
        <f t="shared" si="50"/>
        <v>-548.99513517081652</v>
      </c>
      <c r="L175" s="129">
        <f t="shared" si="41"/>
        <v>1206.6126563676726</v>
      </c>
      <c r="M175" s="129">
        <f t="shared" si="51"/>
        <v>37052.612656367673</v>
      </c>
      <c r="N175" s="129">
        <f t="shared" si="52"/>
        <v>17225.761346521467</v>
      </c>
      <c r="O175" s="130">
        <f t="shared" si="42"/>
        <v>0.95565357078170798</v>
      </c>
      <c r="P175" s="131">
        <v>1533.9871942186894</v>
      </c>
      <c r="Q175" s="130">
        <f t="shared" si="43"/>
        <v>1.2084250945846744E-2</v>
      </c>
      <c r="R175" s="130">
        <f t="shared" si="44"/>
        <v>2.7140827435975502E-2</v>
      </c>
      <c r="S175" s="132">
        <v>2151</v>
      </c>
      <c r="T175" s="1">
        <v>35418</v>
      </c>
      <c r="U175" s="1">
        <v>16224.461749885479</v>
      </c>
      <c r="X175" s="12"/>
      <c r="Y175" s="12"/>
    </row>
    <row r="176" spans="1:25">
      <c r="A176" s="125">
        <v>3434</v>
      </c>
      <c r="B176" s="125" t="s">
        <v>193</v>
      </c>
      <c r="C176" s="1">
        <v>28165</v>
      </c>
      <c r="D176" s="125">
        <f t="shared" si="39"/>
        <v>12738.579828132068</v>
      </c>
      <c r="E176" s="126">
        <f t="shared" si="40"/>
        <v>0.70671298960615003</v>
      </c>
      <c r="F176" s="127">
        <f t="shared" si="45"/>
        <v>3171.9184869136407</v>
      </c>
      <c r="G176" s="127">
        <f t="shared" si="46"/>
        <v>7013.1117745660604</v>
      </c>
      <c r="H176" s="127">
        <f t="shared" si="47"/>
        <v>1219.4069116450391</v>
      </c>
      <c r="I176" s="128">
        <f t="shared" si="48"/>
        <v>2696.1086816471816</v>
      </c>
      <c r="J176" s="127">
        <f t="shared" si="49"/>
        <v>964.17904778134016</v>
      </c>
      <c r="K176" s="128">
        <f t="shared" si="50"/>
        <v>2131.7998746445433</v>
      </c>
      <c r="L176" s="129">
        <f t="shared" si="41"/>
        <v>9144.9116492106041</v>
      </c>
      <c r="M176" s="129">
        <f t="shared" si="51"/>
        <v>37309.911649210604</v>
      </c>
      <c r="N176" s="129">
        <f t="shared" si="52"/>
        <v>16874.677362827046</v>
      </c>
      <c r="O176" s="130">
        <f t="shared" si="42"/>
        <v>0.93617607681714687</v>
      </c>
      <c r="P176" s="131">
        <v>4880.6373156370782</v>
      </c>
      <c r="Q176" s="130">
        <f t="shared" si="43"/>
        <v>3.3160925864788526E-2</v>
      </c>
      <c r="R176" s="130">
        <f t="shared" si="44"/>
        <v>2.9889950522837702E-2</v>
      </c>
      <c r="S176" s="132">
        <v>2211</v>
      </c>
      <c r="T176" s="1">
        <v>27261</v>
      </c>
      <c r="U176" s="1">
        <v>12368.874773139745</v>
      </c>
      <c r="X176" s="12"/>
      <c r="Y176" s="12"/>
    </row>
    <row r="177" spans="1:25">
      <c r="A177" s="125">
        <v>3435</v>
      </c>
      <c r="B177" s="125" t="s">
        <v>194</v>
      </c>
      <c r="C177" s="1">
        <v>42775</v>
      </c>
      <c r="D177" s="125">
        <f t="shared" si="39"/>
        <v>11911.723753829017</v>
      </c>
      <c r="E177" s="126">
        <f t="shared" si="40"/>
        <v>0.66084053473843962</v>
      </c>
      <c r="F177" s="127">
        <f t="shared" si="45"/>
        <v>3668.0321314954708</v>
      </c>
      <c r="G177" s="127">
        <f t="shared" si="46"/>
        <v>13171.903384200235</v>
      </c>
      <c r="H177" s="127">
        <f t="shared" si="47"/>
        <v>1508.8065376511067</v>
      </c>
      <c r="I177" s="128">
        <f t="shared" si="48"/>
        <v>5418.1242767051244</v>
      </c>
      <c r="J177" s="127">
        <f t="shared" si="49"/>
        <v>1253.5786737874078</v>
      </c>
      <c r="K177" s="128">
        <f t="shared" si="50"/>
        <v>4501.6010175705815</v>
      </c>
      <c r="L177" s="129">
        <f t="shared" si="41"/>
        <v>17673.504401770817</v>
      </c>
      <c r="M177" s="129">
        <f t="shared" si="51"/>
        <v>60448.504401770813</v>
      </c>
      <c r="N177" s="129">
        <f t="shared" si="52"/>
        <v>16833.334559111892</v>
      </c>
      <c r="O177" s="130">
        <f t="shared" si="42"/>
        <v>0.93388245407376136</v>
      </c>
      <c r="P177" s="131">
        <v>7725.2956130496368</v>
      </c>
      <c r="Q177" s="130">
        <f t="shared" si="43"/>
        <v>-2.580395372141751E-2</v>
      </c>
      <c r="R177" s="130">
        <f t="shared" si="44"/>
        <v>-3.3128736024263909E-2</v>
      </c>
      <c r="S177" s="132">
        <v>3591</v>
      </c>
      <c r="T177" s="1">
        <v>43908</v>
      </c>
      <c r="U177" s="1">
        <v>12319.865319865319</v>
      </c>
      <c r="X177" s="12"/>
      <c r="Y177" s="12"/>
    </row>
    <row r="178" spans="1:25">
      <c r="A178" s="125">
        <v>3436</v>
      </c>
      <c r="B178" s="125" t="s">
        <v>195</v>
      </c>
      <c r="C178" s="1">
        <v>91247</v>
      </c>
      <c r="D178" s="125">
        <f t="shared" si="39"/>
        <v>16213.041933191185</v>
      </c>
      <c r="E178" s="126">
        <f t="shared" si="40"/>
        <v>0.8994697595654636</v>
      </c>
      <c r="F178" s="127">
        <f t="shared" si="45"/>
        <v>1087.2412238781701</v>
      </c>
      <c r="G178" s="127">
        <f t="shared" si="46"/>
        <v>6118.993607986341</v>
      </c>
      <c r="H178" s="127">
        <f t="shared" si="47"/>
        <v>3.3451748743480492</v>
      </c>
      <c r="I178" s="128">
        <f t="shared" si="48"/>
        <v>18.82664419283082</v>
      </c>
      <c r="J178" s="127">
        <f t="shared" si="49"/>
        <v>-251.88268898935092</v>
      </c>
      <c r="K178" s="128">
        <f t="shared" si="50"/>
        <v>-1417.595773632067</v>
      </c>
      <c r="L178" s="129">
        <f t="shared" si="41"/>
        <v>4701.397834354274</v>
      </c>
      <c r="M178" s="129">
        <f t="shared" si="51"/>
        <v>95948.397834354269</v>
      </c>
      <c r="N178" s="129">
        <f t="shared" si="52"/>
        <v>17048.400468080003</v>
      </c>
      <c r="O178" s="130">
        <f t="shared" si="42"/>
        <v>0.94581391531511261</v>
      </c>
      <c r="P178" s="131">
        <v>83.458621621663042</v>
      </c>
      <c r="Q178" s="130">
        <f t="shared" si="43"/>
        <v>4.0966961759605729E-2</v>
      </c>
      <c r="R178" s="130">
        <f t="shared" si="44"/>
        <v>5.5209047057311604E-2</v>
      </c>
      <c r="S178" s="132">
        <v>5628</v>
      </c>
      <c r="T178" s="1">
        <v>87656</v>
      </c>
      <c r="U178" s="1">
        <v>15364.767747589834</v>
      </c>
      <c r="X178" s="12"/>
      <c r="Y178" s="12"/>
    </row>
    <row r="179" spans="1:25">
      <c r="A179" s="125">
        <v>3437</v>
      </c>
      <c r="B179" s="125" t="s">
        <v>196</v>
      </c>
      <c r="C179" s="1">
        <v>62757</v>
      </c>
      <c r="D179" s="125">
        <f t="shared" si="39"/>
        <v>11346.411137226542</v>
      </c>
      <c r="E179" s="126">
        <f t="shared" si="40"/>
        <v>0.6294780300690479</v>
      </c>
      <c r="F179" s="127">
        <f t="shared" si="45"/>
        <v>4007.219701456956</v>
      </c>
      <c r="G179" s="127">
        <f t="shared" si="46"/>
        <v>22163.932168758423</v>
      </c>
      <c r="H179" s="127">
        <f t="shared" si="47"/>
        <v>1706.6659534619732</v>
      </c>
      <c r="I179" s="128">
        <f t="shared" si="48"/>
        <v>9439.5693885981746</v>
      </c>
      <c r="J179" s="127">
        <f t="shared" si="49"/>
        <v>1451.4380895982742</v>
      </c>
      <c r="K179" s="128">
        <f t="shared" si="50"/>
        <v>8027.9040735680546</v>
      </c>
      <c r="L179" s="129">
        <f t="shared" si="41"/>
        <v>30191.836242326477</v>
      </c>
      <c r="M179" s="129">
        <f t="shared" si="51"/>
        <v>92948.836242326477</v>
      </c>
      <c r="N179" s="129">
        <f t="shared" si="52"/>
        <v>16805.068928281769</v>
      </c>
      <c r="O179" s="130">
        <f t="shared" si="42"/>
        <v>0.93231432884029175</v>
      </c>
      <c r="P179" s="131">
        <v>13611.641335499171</v>
      </c>
      <c r="Q179" s="130">
        <f t="shared" si="43"/>
        <v>2.5558478910986549E-2</v>
      </c>
      <c r="R179" s="130">
        <f t="shared" si="44"/>
        <v>3.6869103972199731E-2</v>
      </c>
      <c r="S179" s="132">
        <v>5531</v>
      </c>
      <c r="T179" s="1">
        <v>61193</v>
      </c>
      <c r="U179" s="1">
        <v>10942.954220314736</v>
      </c>
      <c r="X179" s="12"/>
      <c r="Y179" s="12"/>
    </row>
    <row r="180" spans="1:25">
      <c r="A180" s="125">
        <v>3438</v>
      </c>
      <c r="B180" s="125" t="s">
        <v>197</v>
      </c>
      <c r="C180" s="1">
        <v>45143</v>
      </c>
      <c r="D180" s="125">
        <f t="shared" si="39"/>
        <v>14733.355091383812</v>
      </c>
      <c r="E180" s="126">
        <f t="shared" si="40"/>
        <v>0.81737945391418521</v>
      </c>
      <c r="F180" s="127">
        <f t="shared" si="45"/>
        <v>1975.0533289625942</v>
      </c>
      <c r="G180" s="127">
        <f t="shared" si="46"/>
        <v>6051.5633999413885</v>
      </c>
      <c r="H180" s="127">
        <f t="shared" si="47"/>
        <v>521.23556950692875</v>
      </c>
      <c r="I180" s="128">
        <f t="shared" si="48"/>
        <v>1597.0657849692298</v>
      </c>
      <c r="J180" s="127">
        <f t="shared" si="49"/>
        <v>266.00770564322977</v>
      </c>
      <c r="K180" s="128">
        <f t="shared" si="50"/>
        <v>815.04761009085598</v>
      </c>
      <c r="L180" s="129">
        <f t="shared" si="41"/>
        <v>6866.6110100322448</v>
      </c>
      <c r="M180" s="129">
        <f t="shared" si="51"/>
        <v>52009.611010032248</v>
      </c>
      <c r="N180" s="129">
        <f t="shared" si="52"/>
        <v>16974.416125989639</v>
      </c>
      <c r="O180" s="130">
        <f t="shared" si="42"/>
        <v>0.94170940003254899</v>
      </c>
      <c r="P180" s="131">
        <v>2699.6326255594786</v>
      </c>
      <c r="Q180" s="130">
        <f t="shared" si="43"/>
        <v>6.587490850707152E-2</v>
      </c>
      <c r="R180" s="130">
        <f t="shared" si="44"/>
        <v>6.5874908507071603E-2</v>
      </c>
      <c r="S180" s="132">
        <v>3064</v>
      </c>
      <c r="T180" s="1">
        <v>42353</v>
      </c>
      <c r="U180" s="1">
        <v>13822.780678851173</v>
      </c>
      <c r="X180" s="12"/>
      <c r="Y180" s="12"/>
    </row>
    <row r="181" spans="1:25">
      <c r="A181" s="125">
        <v>3439</v>
      </c>
      <c r="B181" s="125" t="s">
        <v>198</v>
      </c>
      <c r="C181" s="1">
        <v>61168</v>
      </c>
      <c r="D181" s="125">
        <f t="shared" si="39"/>
        <v>13949.372862029646</v>
      </c>
      <c r="E181" s="126">
        <f t="shared" si="40"/>
        <v>0.77388556114276308</v>
      </c>
      <c r="F181" s="127">
        <f t="shared" si="45"/>
        <v>2445.4426665750934</v>
      </c>
      <c r="G181" s="127">
        <f t="shared" si="46"/>
        <v>10723.266092931784</v>
      </c>
      <c r="H181" s="127">
        <f t="shared" si="47"/>
        <v>795.62934978088674</v>
      </c>
      <c r="I181" s="128">
        <f t="shared" si="48"/>
        <v>3488.8346987891882</v>
      </c>
      <c r="J181" s="127">
        <f t="shared" si="49"/>
        <v>540.40148591718776</v>
      </c>
      <c r="K181" s="128">
        <f t="shared" si="50"/>
        <v>2369.6605157468684</v>
      </c>
      <c r="L181" s="129">
        <f t="shared" si="41"/>
        <v>13092.926608678652</v>
      </c>
      <c r="M181" s="129">
        <f t="shared" si="51"/>
        <v>74260.926608678652</v>
      </c>
      <c r="N181" s="129">
        <f t="shared" si="52"/>
        <v>16935.217014521928</v>
      </c>
      <c r="O181" s="130">
        <f t="shared" si="42"/>
        <v>0.93953470539397776</v>
      </c>
      <c r="P181" s="131">
        <v>7468.3381406913531</v>
      </c>
      <c r="Q181" s="130">
        <f t="shared" si="43"/>
        <v>9.9254200736813736E-2</v>
      </c>
      <c r="R181" s="130">
        <f t="shared" si="44"/>
        <v>0.10501995823212651</v>
      </c>
      <c r="S181" s="132">
        <v>4385</v>
      </c>
      <c r="T181" s="1">
        <v>55645</v>
      </c>
      <c r="U181" s="1">
        <v>12623.638838475499</v>
      </c>
      <c r="X181" s="12"/>
      <c r="Y181" s="12"/>
    </row>
    <row r="182" spans="1:25">
      <c r="A182" s="125">
        <v>3440</v>
      </c>
      <c r="B182" s="125" t="s">
        <v>199</v>
      </c>
      <c r="C182" s="1">
        <v>80785</v>
      </c>
      <c r="D182" s="125">
        <f t="shared" si="39"/>
        <v>15896.300669027942</v>
      </c>
      <c r="E182" s="126">
        <f t="shared" si="40"/>
        <v>0.88189753654307501</v>
      </c>
      <c r="F182" s="127">
        <f t="shared" si="45"/>
        <v>1277.2859823761162</v>
      </c>
      <c r="G182" s="127">
        <f t="shared" si="46"/>
        <v>6491.1673624354225</v>
      </c>
      <c r="H182" s="127">
        <f t="shared" si="47"/>
        <v>114.20461733148331</v>
      </c>
      <c r="I182" s="128">
        <f t="shared" si="48"/>
        <v>580.38786527859816</v>
      </c>
      <c r="J182" s="127">
        <f t="shared" si="49"/>
        <v>-141.02324653221569</v>
      </c>
      <c r="K182" s="128">
        <f t="shared" si="50"/>
        <v>-716.68013887672021</v>
      </c>
      <c r="L182" s="129">
        <f t="shared" si="41"/>
        <v>5774.4872235587027</v>
      </c>
      <c r="M182" s="129">
        <f t="shared" si="51"/>
        <v>86559.48722355871</v>
      </c>
      <c r="N182" s="129">
        <f t="shared" si="52"/>
        <v>17032.563404871846</v>
      </c>
      <c r="O182" s="130">
        <f t="shared" si="42"/>
        <v>0.94493530416399352</v>
      </c>
      <c r="P182" s="131">
        <v>3476.724416194158</v>
      </c>
      <c r="Q182" s="130">
        <f t="shared" si="43"/>
        <v>8.541140431020583E-2</v>
      </c>
      <c r="R182" s="130">
        <f t="shared" si="44"/>
        <v>8.776077964421064E-2</v>
      </c>
      <c r="S182" s="132">
        <v>5082</v>
      </c>
      <c r="T182" s="1">
        <v>74428</v>
      </c>
      <c r="U182" s="1">
        <v>14613.78362458276</v>
      </c>
      <c r="X182" s="12"/>
      <c r="Y182" s="12"/>
    </row>
    <row r="183" spans="1:25">
      <c r="A183" s="125">
        <v>3441</v>
      </c>
      <c r="B183" s="125" t="s">
        <v>200</v>
      </c>
      <c r="C183" s="1">
        <v>86584</v>
      </c>
      <c r="D183" s="125">
        <f t="shared" si="39"/>
        <v>14243.132094094424</v>
      </c>
      <c r="E183" s="126">
        <f t="shared" si="40"/>
        <v>0.79018278327567559</v>
      </c>
      <c r="F183" s="127">
        <f t="shared" si="45"/>
        <v>2269.1871273362267</v>
      </c>
      <c r="G183" s="127">
        <f t="shared" si="46"/>
        <v>13794.388547076922</v>
      </c>
      <c r="H183" s="127">
        <f t="shared" si="47"/>
        <v>692.81361855821433</v>
      </c>
      <c r="I183" s="128">
        <f t="shared" si="48"/>
        <v>4211.6139872153844</v>
      </c>
      <c r="J183" s="127">
        <f t="shared" si="49"/>
        <v>437.58575469451534</v>
      </c>
      <c r="K183" s="128">
        <f t="shared" si="50"/>
        <v>2660.0838027879586</v>
      </c>
      <c r="L183" s="129">
        <f t="shared" si="41"/>
        <v>16454.472349864882</v>
      </c>
      <c r="M183" s="129">
        <f t="shared" si="51"/>
        <v>103038.47234986488</v>
      </c>
      <c r="N183" s="129">
        <f t="shared" si="52"/>
        <v>16949.904976125166</v>
      </c>
      <c r="O183" s="130">
        <f t="shared" si="42"/>
        <v>0.94034956650062329</v>
      </c>
      <c r="P183" s="131">
        <v>8246.74260142821</v>
      </c>
      <c r="Q183" s="130">
        <f t="shared" si="43"/>
        <v>9.9269980321208665E-2</v>
      </c>
      <c r="R183" s="130">
        <f t="shared" si="44"/>
        <v>8.9143459693146992E-2</v>
      </c>
      <c r="S183" s="132">
        <v>6079</v>
      </c>
      <c r="T183" s="1">
        <v>78765</v>
      </c>
      <c r="U183" s="1">
        <v>13077.370081354806</v>
      </c>
      <c r="X183" s="12"/>
      <c r="Y183" s="12"/>
    </row>
    <row r="184" spans="1:25">
      <c r="A184" s="125">
        <v>3442</v>
      </c>
      <c r="B184" s="125" t="s">
        <v>201</v>
      </c>
      <c r="C184" s="1">
        <v>204568</v>
      </c>
      <c r="D184" s="125">
        <f t="shared" si="39"/>
        <v>13796.991974101302</v>
      </c>
      <c r="E184" s="126">
        <f t="shared" si="40"/>
        <v>0.76543174962533977</v>
      </c>
      <c r="F184" s="127">
        <f t="shared" si="45"/>
        <v>2536.8711993320999</v>
      </c>
      <c r="G184" s="127">
        <f t="shared" si="46"/>
        <v>37614.189272497046</v>
      </c>
      <c r="H184" s="127">
        <f t="shared" si="47"/>
        <v>848.96266055580725</v>
      </c>
      <c r="I184" s="128">
        <f t="shared" si="48"/>
        <v>12587.569368060955</v>
      </c>
      <c r="J184" s="127">
        <f t="shared" si="49"/>
        <v>593.73479669210826</v>
      </c>
      <c r="K184" s="128">
        <f t="shared" si="50"/>
        <v>8803.3058305538889</v>
      </c>
      <c r="L184" s="129">
        <f t="shared" si="41"/>
        <v>46417.495103050933</v>
      </c>
      <c r="M184" s="129">
        <f t="shared" si="51"/>
        <v>250985.49510305093</v>
      </c>
      <c r="N184" s="129">
        <f t="shared" si="52"/>
        <v>16927.597970125509</v>
      </c>
      <c r="O184" s="130">
        <f t="shared" si="42"/>
        <v>0.93911201481810647</v>
      </c>
      <c r="P184" s="131">
        <v>19723.452591113048</v>
      </c>
      <c r="Q184" s="130">
        <f t="shared" si="43"/>
        <v>8.646329027872196E-2</v>
      </c>
      <c r="R184" s="130">
        <f t="shared" si="44"/>
        <v>8.9687434392316343E-2</v>
      </c>
      <c r="S184" s="132">
        <v>14827</v>
      </c>
      <c r="T184" s="1">
        <v>188288</v>
      </c>
      <c r="U184" s="1">
        <v>12661.421558738484</v>
      </c>
      <c r="X184" s="12"/>
      <c r="Y184" s="12"/>
    </row>
    <row r="185" spans="1:25">
      <c r="A185" s="125">
        <v>3443</v>
      </c>
      <c r="B185" s="125" t="s">
        <v>202</v>
      </c>
      <c r="C185" s="1">
        <v>178189</v>
      </c>
      <c r="D185" s="125">
        <f t="shared" si="39"/>
        <v>13129.162982611258</v>
      </c>
      <c r="E185" s="126">
        <f t="shared" si="40"/>
        <v>0.7283818249485482</v>
      </c>
      <c r="F185" s="127">
        <f t="shared" si="45"/>
        <v>2937.5685942261262</v>
      </c>
      <c r="G185" s="127">
        <f t="shared" si="46"/>
        <v>39868.680960836988</v>
      </c>
      <c r="H185" s="127">
        <f t="shared" si="47"/>
        <v>1082.7028075773223</v>
      </c>
      <c r="I185" s="128">
        <f t="shared" si="48"/>
        <v>14694.442504439419</v>
      </c>
      <c r="J185" s="127">
        <f t="shared" si="49"/>
        <v>827.47494371362336</v>
      </c>
      <c r="K185" s="128">
        <f t="shared" si="50"/>
        <v>11230.489936081296</v>
      </c>
      <c r="L185" s="129">
        <f t="shared" si="41"/>
        <v>51099.17089691828</v>
      </c>
      <c r="M185" s="129">
        <f t="shared" si="51"/>
        <v>229288.17089691828</v>
      </c>
      <c r="N185" s="129">
        <f t="shared" si="52"/>
        <v>16894.206520551008</v>
      </c>
      <c r="O185" s="130">
        <f t="shared" si="42"/>
        <v>0.93725951858426693</v>
      </c>
      <c r="P185" s="131">
        <v>23173.395951074817</v>
      </c>
      <c r="Q185" s="130">
        <f t="shared" si="43"/>
        <v>4.9986447149776674E-2</v>
      </c>
      <c r="R185" s="130">
        <f t="shared" si="44"/>
        <v>4.1244296506693444E-2</v>
      </c>
      <c r="S185" s="132">
        <v>13572</v>
      </c>
      <c r="T185" s="1">
        <v>169706</v>
      </c>
      <c r="U185" s="1">
        <v>12609.109146296159</v>
      </c>
      <c r="X185" s="12"/>
      <c r="Y185" s="12"/>
    </row>
    <row r="186" spans="1:25">
      <c r="A186" s="125">
        <v>3446</v>
      </c>
      <c r="B186" s="125" t="s">
        <v>203</v>
      </c>
      <c r="C186" s="1">
        <v>201333</v>
      </c>
      <c r="D186" s="125">
        <f t="shared" si="39"/>
        <v>14768.062788821244</v>
      </c>
      <c r="E186" s="126">
        <f t="shared" si="40"/>
        <v>0.8193049731596026</v>
      </c>
      <c r="F186" s="127">
        <f t="shared" si="45"/>
        <v>1954.2287105001349</v>
      </c>
      <c r="G186" s="127">
        <f t="shared" si="46"/>
        <v>26642.000010248335</v>
      </c>
      <c r="H186" s="127">
        <f t="shared" si="47"/>
        <v>509.08787540382752</v>
      </c>
      <c r="I186" s="128">
        <f t="shared" si="48"/>
        <v>6940.395005380381</v>
      </c>
      <c r="J186" s="127">
        <f t="shared" si="49"/>
        <v>253.86001154012854</v>
      </c>
      <c r="K186" s="128">
        <f t="shared" si="50"/>
        <v>3460.8735373265727</v>
      </c>
      <c r="L186" s="129">
        <f t="shared" si="41"/>
        <v>30102.873547574909</v>
      </c>
      <c r="M186" s="129">
        <f t="shared" si="51"/>
        <v>231435.87354757491</v>
      </c>
      <c r="N186" s="129">
        <f t="shared" si="52"/>
        <v>16976.151510861506</v>
      </c>
      <c r="O186" s="130">
        <f t="shared" si="42"/>
        <v>0.94180567599481957</v>
      </c>
      <c r="P186" s="131">
        <v>13220.904759873476</v>
      </c>
      <c r="Q186" s="130">
        <f t="shared" si="43"/>
        <v>9.1922292606733777E-2</v>
      </c>
      <c r="R186" s="130">
        <f t="shared" si="44"/>
        <v>9.0160223330906952E-2</v>
      </c>
      <c r="S186" s="132">
        <v>13633</v>
      </c>
      <c r="T186" s="1">
        <v>184384</v>
      </c>
      <c r="U186" s="1">
        <v>13546.69017706267</v>
      </c>
      <c r="X186" s="12"/>
      <c r="Y186" s="12"/>
    </row>
    <row r="187" spans="1:25">
      <c r="A187" s="125">
        <v>3447</v>
      </c>
      <c r="B187" s="125" t="s">
        <v>204</v>
      </c>
      <c r="C187" s="1">
        <v>65949</v>
      </c>
      <c r="D187" s="125">
        <f t="shared" si="39"/>
        <v>11914.90514905149</v>
      </c>
      <c r="E187" s="126">
        <f t="shared" si="40"/>
        <v>0.66101703269654222</v>
      </c>
      <c r="F187" s="127">
        <f t="shared" si="45"/>
        <v>3666.1232943619871</v>
      </c>
      <c r="G187" s="127">
        <f t="shared" si="46"/>
        <v>20291.992434293599</v>
      </c>
      <c r="H187" s="127">
        <f t="shared" si="47"/>
        <v>1507.6930493232412</v>
      </c>
      <c r="I187" s="128">
        <f t="shared" si="48"/>
        <v>8345.0810280041405</v>
      </c>
      <c r="J187" s="127">
        <f t="shared" si="49"/>
        <v>1252.4651854595422</v>
      </c>
      <c r="K187" s="128">
        <f t="shared" si="50"/>
        <v>6932.3948015185661</v>
      </c>
      <c r="L187" s="129">
        <f t="shared" si="41"/>
        <v>27224.387235812166</v>
      </c>
      <c r="M187" s="129">
        <f t="shared" si="51"/>
        <v>93173.387235812173</v>
      </c>
      <c r="N187" s="129">
        <f t="shared" si="52"/>
        <v>16833.49362887302</v>
      </c>
      <c r="O187" s="130">
        <f t="shared" si="42"/>
        <v>0.93389127897166668</v>
      </c>
      <c r="P187" s="131">
        <v>11980.503388535155</v>
      </c>
      <c r="Q187" s="130">
        <f t="shared" si="43"/>
        <v>6.6514651659227639E-2</v>
      </c>
      <c r="R187" s="130">
        <f t="shared" si="44"/>
        <v>7.499281691180322E-2</v>
      </c>
      <c r="S187" s="132">
        <v>5535</v>
      </c>
      <c r="T187" s="1">
        <v>61836</v>
      </c>
      <c r="U187" s="1">
        <v>11083.70675748342</v>
      </c>
      <c r="X187" s="12"/>
      <c r="Y187" s="12"/>
    </row>
    <row r="188" spans="1:25">
      <c r="A188" s="125">
        <v>3448</v>
      </c>
      <c r="B188" s="125" t="s">
        <v>205</v>
      </c>
      <c r="C188" s="1">
        <v>85803</v>
      </c>
      <c r="D188" s="125">
        <f t="shared" si="39"/>
        <v>13045.917591607116</v>
      </c>
      <c r="E188" s="126">
        <f t="shared" si="40"/>
        <v>0.7237635236982356</v>
      </c>
      <c r="F188" s="127">
        <f t="shared" si="45"/>
        <v>2987.5158288286116</v>
      </c>
      <c r="G188" s="127">
        <f t="shared" si="46"/>
        <v>19648.89160620578</v>
      </c>
      <c r="H188" s="127">
        <f t="shared" si="47"/>
        <v>1111.8386944287722</v>
      </c>
      <c r="I188" s="128">
        <f t="shared" si="48"/>
        <v>7312.5630932580343</v>
      </c>
      <c r="J188" s="127">
        <f t="shared" si="49"/>
        <v>856.61083056507323</v>
      </c>
      <c r="K188" s="128">
        <f t="shared" si="50"/>
        <v>5633.9294326264871</v>
      </c>
      <c r="L188" s="129">
        <f t="shared" si="41"/>
        <v>25282.821038832266</v>
      </c>
      <c r="M188" s="129">
        <f t="shared" si="51"/>
        <v>111085.82103883226</v>
      </c>
      <c r="N188" s="129">
        <f t="shared" si="52"/>
        <v>16890.0442510008</v>
      </c>
      <c r="O188" s="130">
        <f t="shared" si="42"/>
        <v>0.93702860352175121</v>
      </c>
      <c r="P188" s="131">
        <v>12610.64320440753</v>
      </c>
      <c r="Q188" s="130">
        <f t="shared" si="43"/>
        <v>6.752015527022992E-2</v>
      </c>
      <c r="R188" s="130">
        <f t="shared" si="44"/>
        <v>6.816939970098565E-2</v>
      </c>
      <c r="S188" s="132">
        <v>6577</v>
      </c>
      <c r="T188" s="1">
        <v>80376</v>
      </c>
      <c r="U188" s="1">
        <v>12213.34143747151</v>
      </c>
      <c r="X188" s="12"/>
      <c r="Y188" s="12"/>
    </row>
    <row r="189" spans="1:25">
      <c r="A189" s="125">
        <v>3449</v>
      </c>
      <c r="B189" s="125" t="s">
        <v>206</v>
      </c>
      <c r="C189" s="1">
        <v>34795</v>
      </c>
      <c r="D189" s="125">
        <f t="shared" si="39"/>
        <v>12043.959847698165</v>
      </c>
      <c r="E189" s="126">
        <f t="shared" si="40"/>
        <v>0.66817675011668154</v>
      </c>
      <c r="F189" s="127">
        <f t="shared" si="45"/>
        <v>3588.6904751739826</v>
      </c>
      <c r="G189" s="127">
        <f t="shared" si="46"/>
        <v>10367.726782777636</v>
      </c>
      <c r="H189" s="127">
        <f t="shared" si="47"/>
        <v>1462.5239047969053</v>
      </c>
      <c r="I189" s="128">
        <f t="shared" si="48"/>
        <v>4225.2315609582602</v>
      </c>
      <c r="J189" s="127">
        <f t="shared" si="49"/>
        <v>1207.2960409332063</v>
      </c>
      <c r="K189" s="128">
        <f t="shared" si="50"/>
        <v>3487.8782622560334</v>
      </c>
      <c r="L189" s="129">
        <f t="shared" si="41"/>
        <v>13855.60504503367</v>
      </c>
      <c r="M189" s="129">
        <f t="shared" si="51"/>
        <v>48650.60504503367</v>
      </c>
      <c r="N189" s="129">
        <f t="shared" si="52"/>
        <v>16839.946363805353</v>
      </c>
      <c r="O189" s="130">
        <f t="shared" si="42"/>
        <v>0.93424926484267357</v>
      </c>
      <c r="P189" s="131">
        <v>5020.4303052354226</v>
      </c>
      <c r="Q189" s="130">
        <f t="shared" si="43"/>
        <v>-0.1232424532580759</v>
      </c>
      <c r="R189" s="130">
        <f t="shared" si="44"/>
        <v>-0.11869023338921862</v>
      </c>
      <c r="S189" s="132">
        <v>2889</v>
      </c>
      <c r="T189" s="1">
        <v>39686</v>
      </c>
      <c r="U189" s="1">
        <v>13665.977961432507</v>
      </c>
      <c r="X189" s="12"/>
      <c r="Y189" s="12"/>
    </row>
    <row r="190" spans="1:25">
      <c r="A190" s="125">
        <v>3450</v>
      </c>
      <c r="B190" s="125" t="s">
        <v>207</v>
      </c>
      <c r="C190" s="1">
        <v>15688</v>
      </c>
      <c r="D190" s="125">
        <f t="shared" si="39"/>
        <v>12490.445859872612</v>
      </c>
      <c r="E190" s="126">
        <f t="shared" si="40"/>
        <v>0.69294697322933141</v>
      </c>
      <c r="F190" s="127">
        <f t="shared" si="45"/>
        <v>3320.7988678693137</v>
      </c>
      <c r="G190" s="127">
        <f t="shared" si="46"/>
        <v>4170.9233780438581</v>
      </c>
      <c r="H190" s="127">
        <f t="shared" si="47"/>
        <v>1306.2538005358485</v>
      </c>
      <c r="I190" s="128">
        <f t="shared" si="48"/>
        <v>1640.6547734730257</v>
      </c>
      <c r="J190" s="127">
        <f t="shared" si="49"/>
        <v>1051.0259366721496</v>
      </c>
      <c r="K190" s="128">
        <f t="shared" si="50"/>
        <v>1320.0885764602199</v>
      </c>
      <c r="L190" s="129">
        <f t="shared" si="41"/>
        <v>5491.0119545040779</v>
      </c>
      <c r="M190" s="129">
        <f t="shared" si="51"/>
        <v>21179.01195450408</v>
      </c>
      <c r="N190" s="129">
        <f t="shared" si="52"/>
        <v>16862.270664414078</v>
      </c>
      <c r="O190" s="130">
        <f t="shared" si="42"/>
        <v>0.93548777599830624</v>
      </c>
      <c r="P190" s="131">
        <v>2276.1846532972272</v>
      </c>
      <c r="Q190" s="130">
        <f t="shared" si="43"/>
        <v>9.4460722757081061E-2</v>
      </c>
      <c r="R190" s="130">
        <f t="shared" si="44"/>
        <v>9.5332108682843142E-2</v>
      </c>
      <c r="S190" s="132">
        <v>1256</v>
      </c>
      <c r="T190" s="1">
        <v>14334</v>
      </c>
      <c r="U190" s="1">
        <v>11403.341288782816</v>
      </c>
      <c r="X190" s="12"/>
      <c r="Y190" s="12"/>
    </row>
    <row r="191" spans="1:25">
      <c r="A191" s="125">
        <v>3451</v>
      </c>
      <c r="B191" s="125" t="s">
        <v>208</v>
      </c>
      <c r="C191" s="1">
        <v>95799</v>
      </c>
      <c r="D191" s="125">
        <f t="shared" si="39"/>
        <v>15076.95939565628</v>
      </c>
      <c r="E191" s="126">
        <f t="shared" si="40"/>
        <v>0.83644198901544264</v>
      </c>
      <c r="F191" s="127">
        <f t="shared" si="45"/>
        <v>1768.8907463991129</v>
      </c>
      <c r="G191" s="127">
        <f t="shared" si="46"/>
        <v>11239.531802619964</v>
      </c>
      <c r="H191" s="127">
        <f t="shared" si="47"/>
        <v>400.97406301156479</v>
      </c>
      <c r="I191" s="128">
        <f t="shared" si="48"/>
        <v>2547.7891963754828</v>
      </c>
      <c r="J191" s="127">
        <f t="shared" si="49"/>
        <v>145.74619914786581</v>
      </c>
      <c r="K191" s="128">
        <f t="shared" si="50"/>
        <v>926.07134938553929</v>
      </c>
      <c r="L191" s="129">
        <f t="shared" si="41"/>
        <v>12165.603152005504</v>
      </c>
      <c r="M191" s="129">
        <f t="shared" si="51"/>
        <v>107964.6031520055</v>
      </c>
      <c r="N191" s="129">
        <f t="shared" si="52"/>
        <v>16991.596341203258</v>
      </c>
      <c r="O191" s="130">
        <f t="shared" si="42"/>
        <v>0.94266252678761164</v>
      </c>
      <c r="P191" s="131">
        <v>7948.7962476517387</v>
      </c>
      <c r="Q191" s="130">
        <f t="shared" si="43"/>
        <v>5.1107624450027977E-2</v>
      </c>
      <c r="R191" s="130">
        <f t="shared" si="44"/>
        <v>5.2100171781897742E-2</v>
      </c>
      <c r="S191" s="132">
        <v>6354</v>
      </c>
      <c r="T191" s="1">
        <v>91141</v>
      </c>
      <c r="U191" s="1">
        <v>14330.345911949686</v>
      </c>
      <c r="X191" s="12"/>
      <c r="Y191" s="12"/>
    </row>
    <row r="192" spans="1:25">
      <c r="A192" s="125">
        <v>3452</v>
      </c>
      <c r="B192" s="125" t="s">
        <v>209</v>
      </c>
      <c r="C192" s="1">
        <v>34002</v>
      </c>
      <c r="D192" s="125">
        <f t="shared" si="39"/>
        <v>16107.058266224538</v>
      </c>
      <c r="E192" s="126">
        <f t="shared" si="40"/>
        <v>0.89358998056796413</v>
      </c>
      <c r="F192" s="127">
        <f t="shared" si="45"/>
        <v>1150.8314240581585</v>
      </c>
      <c r="G192" s="127">
        <f t="shared" si="46"/>
        <v>2429.4051361867723</v>
      </c>
      <c r="H192" s="127">
        <f t="shared" si="47"/>
        <v>40.439458312674645</v>
      </c>
      <c r="I192" s="128">
        <f t="shared" si="48"/>
        <v>85.367696498056176</v>
      </c>
      <c r="J192" s="127">
        <f t="shared" si="49"/>
        <v>-214.78840555102434</v>
      </c>
      <c r="K192" s="128">
        <f t="shared" si="50"/>
        <v>-453.41832411821241</v>
      </c>
      <c r="L192" s="129">
        <f t="shared" si="41"/>
        <v>1975.9868120685599</v>
      </c>
      <c r="M192" s="129">
        <f t="shared" si="51"/>
        <v>35977.986812068557</v>
      </c>
      <c r="N192" s="129">
        <f t="shared" si="52"/>
        <v>17043.101284731671</v>
      </c>
      <c r="O192" s="130">
        <f t="shared" si="42"/>
        <v>0.94551992636523763</v>
      </c>
      <c r="P192" s="131">
        <v>1211.2799080255531</v>
      </c>
      <c r="Q192" s="130">
        <f t="shared" si="43"/>
        <v>6.7365645404319441E-2</v>
      </c>
      <c r="R192" s="130">
        <f t="shared" si="44"/>
        <v>7.191623318671593E-2</v>
      </c>
      <c r="S192" s="132">
        <v>2111</v>
      </c>
      <c r="T192" s="1">
        <v>31856</v>
      </c>
      <c r="U192" s="1">
        <v>15026.415094339622</v>
      </c>
      <c r="X192" s="12"/>
      <c r="Y192" s="12"/>
    </row>
    <row r="193" spans="1:27">
      <c r="A193" s="125">
        <v>3453</v>
      </c>
      <c r="B193" s="125" t="s">
        <v>210</v>
      </c>
      <c r="C193" s="1">
        <v>53456</v>
      </c>
      <c r="D193" s="125">
        <f t="shared" si="39"/>
        <v>16437.884378843788</v>
      </c>
      <c r="E193" s="126">
        <f t="shared" si="40"/>
        <v>0.91194360508838401</v>
      </c>
      <c r="F193" s="127">
        <f t="shared" si="45"/>
        <v>952.33575648660837</v>
      </c>
      <c r="G193" s="127">
        <f t="shared" si="46"/>
        <v>3096.9958800944505</v>
      </c>
      <c r="H193" s="127">
        <f t="shared" si="47"/>
        <v>0</v>
      </c>
      <c r="I193" s="128">
        <f t="shared" si="48"/>
        <v>0</v>
      </c>
      <c r="J193" s="127">
        <f t="shared" si="49"/>
        <v>-255.22786386369899</v>
      </c>
      <c r="K193" s="128">
        <f t="shared" si="50"/>
        <v>-830.00101328474909</v>
      </c>
      <c r="L193" s="129">
        <f t="shared" si="41"/>
        <v>2266.9948668097013</v>
      </c>
      <c r="M193" s="129">
        <f t="shared" si="51"/>
        <v>55722.994866809699</v>
      </c>
      <c r="N193" s="129">
        <f t="shared" si="52"/>
        <v>17134.992271466697</v>
      </c>
      <c r="O193" s="130">
        <f t="shared" si="42"/>
        <v>0.95061786937219317</v>
      </c>
      <c r="P193" s="131">
        <v>883.35609279366645</v>
      </c>
      <c r="Q193" s="130">
        <f t="shared" si="43"/>
        <v>6.3970383344612081E-2</v>
      </c>
      <c r="R193" s="130">
        <f t="shared" si="44"/>
        <v>5.8735596710690147E-2</v>
      </c>
      <c r="S193" s="132">
        <v>3252</v>
      </c>
      <c r="T193" s="1">
        <v>50242</v>
      </c>
      <c r="U193" s="1">
        <v>15525.957972805934</v>
      </c>
      <c r="X193" s="12"/>
      <c r="Y193" s="12"/>
    </row>
    <row r="194" spans="1:27">
      <c r="A194" s="125">
        <v>3454</v>
      </c>
      <c r="B194" s="125" t="s">
        <v>211</v>
      </c>
      <c r="C194" s="1">
        <v>24462</v>
      </c>
      <c r="D194" s="125">
        <f t="shared" si="39"/>
        <v>15413.988657844991</v>
      </c>
      <c r="E194" s="126">
        <f t="shared" si="40"/>
        <v>0.85513975286978783</v>
      </c>
      <c r="F194" s="127">
        <f t="shared" si="45"/>
        <v>1566.6731890858864</v>
      </c>
      <c r="G194" s="127">
        <f t="shared" si="46"/>
        <v>2486.3103510793021</v>
      </c>
      <c r="H194" s="127">
        <f t="shared" si="47"/>
        <v>283.01382124551589</v>
      </c>
      <c r="I194" s="128">
        <f t="shared" si="48"/>
        <v>449.14293431663373</v>
      </c>
      <c r="J194" s="127">
        <f t="shared" si="49"/>
        <v>27.7859573818169</v>
      </c>
      <c r="K194" s="128">
        <f t="shared" si="50"/>
        <v>44.096314364943417</v>
      </c>
      <c r="L194" s="129">
        <f t="shared" si="41"/>
        <v>2530.4066654442454</v>
      </c>
      <c r="M194" s="129">
        <f t="shared" si="51"/>
        <v>26992.406665444247</v>
      </c>
      <c r="N194" s="129">
        <f t="shared" si="52"/>
        <v>17008.447804312695</v>
      </c>
      <c r="O194" s="130">
        <f t="shared" si="42"/>
        <v>0.9435974149803289</v>
      </c>
      <c r="P194" s="131">
        <v>2301.452872589557</v>
      </c>
      <c r="Q194" s="130">
        <f t="shared" si="43"/>
        <v>-3.2548942060510185E-2</v>
      </c>
      <c r="R194" s="130">
        <f t="shared" si="44"/>
        <v>-4.1083481954116215E-2</v>
      </c>
      <c r="S194" s="132">
        <v>1587</v>
      </c>
      <c r="T194" s="1">
        <v>25285</v>
      </c>
      <c r="U194" s="1">
        <v>16074.380165289256</v>
      </c>
      <c r="X194" s="12"/>
      <c r="Y194" s="12"/>
    </row>
    <row r="195" spans="1:27" ht="32.1" customHeight="1">
      <c r="A195" s="125">
        <v>3801</v>
      </c>
      <c r="B195" s="125" t="s">
        <v>212</v>
      </c>
      <c r="C195" s="1">
        <v>389125</v>
      </c>
      <c r="D195" s="125">
        <f t="shared" si="39"/>
        <v>14148.970983928441</v>
      </c>
      <c r="E195" s="126">
        <f t="shared" si="40"/>
        <v>0.78495889799428198</v>
      </c>
      <c r="F195" s="127">
        <f t="shared" si="45"/>
        <v>2325.6837934358168</v>
      </c>
      <c r="G195" s="127">
        <f t="shared" si="46"/>
        <v>63960.955687071837</v>
      </c>
      <c r="H195" s="127">
        <f t="shared" si="47"/>
        <v>725.77000711630865</v>
      </c>
      <c r="I195" s="128">
        <f t="shared" si="48"/>
        <v>19960.126735712722</v>
      </c>
      <c r="J195" s="127">
        <f t="shared" si="49"/>
        <v>470.54214325260966</v>
      </c>
      <c r="K195" s="128">
        <f t="shared" si="50"/>
        <v>12940.850023733272</v>
      </c>
      <c r="L195" s="129">
        <f t="shared" si="41"/>
        <v>76901.805710805114</v>
      </c>
      <c r="M195" s="129">
        <f t="shared" si="51"/>
        <v>466026.80571080511</v>
      </c>
      <c r="N195" s="129">
        <f t="shared" si="52"/>
        <v>16945.196920616869</v>
      </c>
      <c r="O195" s="130">
        <f t="shared" si="42"/>
        <v>0.94008837223655373</v>
      </c>
      <c r="P195" s="131">
        <v>34084.32064886974</v>
      </c>
      <c r="Q195" s="133">
        <f t="shared" si="43"/>
        <v>8.261390920649582E-2</v>
      </c>
      <c r="R195" s="133">
        <f t="shared" si="44"/>
        <v>8.2928828531404986E-2</v>
      </c>
      <c r="S195" s="132">
        <v>27502</v>
      </c>
      <c r="T195" s="1">
        <v>359431</v>
      </c>
      <c r="U195" s="1">
        <v>13065.467102871682</v>
      </c>
      <c r="V195" s="1"/>
      <c r="W195" s="62"/>
      <c r="X195" s="13"/>
      <c r="Y195" s="64"/>
      <c r="AA195" s="62"/>
    </row>
    <row r="196" spans="1:27">
      <c r="A196" s="125">
        <v>3802</v>
      </c>
      <c r="B196" s="125" t="s">
        <v>213</v>
      </c>
      <c r="C196" s="1">
        <v>402651</v>
      </c>
      <c r="D196" s="125">
        <f t="shared" si="39"/>
        <v>15678.945523928196</v>
      </c>
      <c r="E196" s="126">
        <f t="shared" si="40"/>
        <v>0.86983907268978977</v>
      </c>
      <c r="F196" s="127">
        <f t="shared" si="45"/>
        <v>1407.6990694359636</v>
      </c>
      <c r="G196" s="127">
        <f t="shared" si="46"/>
        <v>36151.119802184978</v>
      </c>
      <c r="H196" s="127">
        <f t="shared" si="47"/>
        <v>190.27891811639427</v>
      </c>
      <c r="I196" s="128">
        <f t="shared" si="48"/>
        <v>4886.5528961471209</v>
      </c>
      <c r="J196" s="127">
        <f t="shared" si="49"/>
        <v>-64.94894574730472</v>
      </c>
      <c r="K196" s="128">
        <f t="shared" si="50"/>
        <v>-1667.9538757365326</v>
      </c>
      <c r="L196" s="129">
        <f t="shared" si="41"/>
        <v>34483.165926448448</v>
      </c>
      <c r="M196" s="129">
        <f t="shared" si="51"/>
        <v>437134.16592644842</v>
      </c>
      <c r="N196" s="129">
        <f t="shared" si="52"/>
        <v>17021.695647616853</v>
      </c>
      <c r="O196" s="130">
        <f t="shared" si="42"/>
        <v>0.94433238097132888</v>
      </c>
      <c r="P196" s="131">
        <v>11680.208504240523</v>
      </c>
      <c r="Q196" s="133">
        <f t="shared" si="43"/>
        <v>0.1329388526859574</v>
      </c>
      <c r="R196" s="134">
        <f t="shared" si="44"/>
        <v>0.10338124078223125</v>
      </c>
      <c r="S196" s="132">
        <v>25681</v>
      </c>
      <c r="T196" s="1">
        <v>355404</v>
      </c>
      <c r="U196" s="1">
        <v>14209.907640638119</v>
      </c>
      <c r="V196" s="1"/>
      <c r="W196" s="62"/>
      <c r="X196" s="13"/>
      <c r="Y196" s="13"/>
      <c r="Z196" s="13"/>
    </row>
    <row r="197" spans="1:27">
      <c r="A197" s="125">
        <v>3803</v>
      </c>
      <c r="B197" s="125" t="s">
        <v>214</v>
      </c>
      <c r="C197" s="1">
        <v>1023323</v>
      </c>
      <c r="D197" s="125">
        <f t="shared" si="39"/>
        <v>17706.388206388205</v>
      </c>
      <c r="E197" s="126">
        <f t="shared" si="40"/>
        <v>0.98231786535804022</v>
      </c>
      <c r="F197" s="127">
        <f t="shared" si="45"/>
        <v>191.23345995995842</v>
      </c>
      <c r="G197" s="127">
        <f t="shared" si="46"/>
        <v>11052.146584925838</v>
      </c>
      <c r="H197" s="127">
        <f t="shared" si="47"/>
        <v>0</v>
      </c>
      <c r="I197" s="128">
        <f t="shared" si="48"/>
        <v>0</v>
      </c>
      <c r="J197" s="127">
        <f t="shared" si="49"/>
        <v>-255.22786386369899</v>
      </c>
      <c r="K197" s="128">
        <f t="shared" si="50"/>
        <v>-14750.639164138618</v>
      </c>
      <c r="L197" s="129">
        <f t="shared" si="41"/>
        <v>-3698.4925792127797</v>
      </c>
      <c r="M197" s="129">
        <f t="shared" si="51"/>
        <v>1019624.5074207872</v>
      </c>
      <c r="N197" s="129">
        <f t="shared" si="52"/>
        <v>17642.393802484468</v>
      </c>
      <c r="O197" s="130">
        <f t="shared" si="42"/>
        <v>0.97876757348005583</v>
      </c>
      <c r="P197" s="131">
        <v>-21999.891258635507</v>
      </c>
      <c r="Q197" s="133">
        <f t="shared" si="43"/>
        <v>0.1839973620118131</v>
      </c>
      <c r="R197" s="133">
        <f t="shared" si="44"/>
        <v>0.16826372229099298</v>
      </c>
      <c r="S197" s="132">
        <v>57794</v>
      </c>
      <c r="T197" s="1">
        <v>864295</v>
      </c>
      <c r="U197" s="1">
        <v>15156.156840739312</v>
      </c>
      <c r="V197" s="1"/>
      <c r="W197" s="62"/>
      <c r="X197" s="13"/>
      <c r="Y197" s="13"/>
      <c r="Z197" s="13"/>
    </row>
    <row r="198" spans="1:27">
      <c r="A198" s="125">
        <v>3804</v>
      </c>
      <c r="B198" s="125" t="s">
        <v>215</v>
      </c>
      <c r="C198" s="1">
        <v>994373</v>
      </c>
      <c r="D198" s="125">
        <f t="shared" si="39"/>
        <v>15311.473137982539</v>
      </c>
      <c r="E198" s="126">
        <f t="shared" si="40"/>
        <v>0.8494523802976095</v>
      </c>
      <c r="F198" s="127">
        <f t="shared" si="45"/>
        <v>1628.1825010033579</v>
      </c>
      <c r="G198" s="127">
        <f t="shared" si="46"/>
        <v>105739.05616266107</v>
      </c>
      <c r="H198" s="127">
        <f t="shared" si="47"/>
        <v>318.89425319737427</v>
      </c>
      <c r="I198" s="128">
        <f t="shared" si="48"/>
        <v>20709.949485397079</v>
      </c>
      <c r="J198" s="127">
        <f t="shared" si="49"/>
        <v>63.666389333675284</v>
      </c>
      <c r="K198" s="128">
        <f t="shared" si="50"/>
        <v>4134.6863224968738</v>
      </c>
      <c r="L198" s="129">
        <f t="shared" si="41"/>
        <v>109873.74248515794</v>
      </c>
      <c r="M198" s="129">
        <f t="shared" si="51"/>
        <v>1104246.7424851579</v>
      </c>
      <c r="N198" s="129">
        <f t="shared" si="52"/>
        <v>17003.32202831957</v>
      </c>
      <c r="O198" s="130">
        <f t="shared" si="42"/>
        <v>0.94331304635171986</v>
      </c>
      <c r="P198" s="131">
        <v>43006.965078886788</v>
      </c>
      <c r="Q198" s="133">
        <f t="shared" si="43"/>
        <v>0.11603035271961221</v>
      </c>
      <c r="R198" s="133">
        <f t="shared" si="44"/>
        <v>0.10575386178253922</v>
      </c>
      <c r="S198" s="132">
        <v>64943</v>
      </c>
      <c r="T198" s="1">
        <v>890991</v>
      </c>
      <c r="U198" s="1">
        <v>13847.089905975601</v>
      </c>
      <c r="X198" s="12"/>
      <c r="Y198" s="12"/>
      <c r="Z198" s="12"/>
    </row>
    <row r="199" spans="1:27">
      <c r="A199" s="125">
        <v>3805</v>
      </c>
      <c r="B199" s="125" t="s">
        <v>216</v>
      </c>
      <c r="C199" s="1">
        <v>728777</v>
      </c>
      <c r="D199" s="125">
        <f t="shared" si="39"/>
        <v>15253.720409402014</v>
      </c>
      <c r="E199" s="126">
        <f t="shared" si="40"/>
        <v>0.84624836509154089</v>
      </c>
      <c r="F199" s="127">
        <f t="shared" si="45"/>
        <v>1662.8341381516725</v>
      </c>
      <c r="G199" s="127">
        <f t="shared" si="46"/>
        <v>79445.226618472458</v>
      </c>
      <c r="H199" s="127">
        <f t="shared" si="47"/>
        <v>339.10770820055785</v>
      </c>
      <c r="I199" s="128">
        <f t="shared" si="48"/>
        <v>16201.548974698051</v>
      </c>
      <c r="J199" s="127">
        <f t="shared" si="49"/>
        <v>83.879844336858866</v>
      </c>
      <c r="K199" s="128">
        <f t="shared" si="50"/>
        <v>4007.5273228821061</v>
      </c>
      <c r="L199" s="129">
        <f t="shared" si="41"/>
        <v>83452.75394135456</v>
      </c>
      <c r="M199" s="129">
        <f t="shared" si="51"/>
        <v>812229.75394135457</v>
      </c>
      <c r="N199" s="129">
        <f t="shared" si="52"/>
        <v>17000.434391890543</v>
      </c>
      <c r="O199" s="130">
        <f t="shared" si="42"/>
        <v>0.94315284559141643</v>
      </c>
      <c r="P199" s="131">
        <v>33729.789474985351</v>
      </c>
      <c r="Q199" s="133">
        <f t="shared" si="43"/>
        <v>9.9169714565815775E-2</v>
      </c>
      <c r="R199" s="133">
        <f t="shared" si="44"/>
        <v>9.2773976435558611E-2</v>
      </c>
      <c r="S199" s="132">
        <v>47777</v>
      </c>
      <c r="T199" s="1">
        <v>663025</v>
      </c>
      <c r="U199" s="1">
        <v>13958.714920314113</v>
      </c>
      <c r="X199" s="12"/>
      <c r="Y199" s="12"/>
    </row>
    <row r="200" spans="1:27">
      <c r="A200" s="125">
        <v>3806</v>
      </c>
      <c r="B200" s="125" t="s">
        <v>217</v>
      </c>
      <c r="C200" s="1">
        <v>588179</v>
      </c>
      <c r="D200" s="125">
        <f t="shared" ref="D200:D263" si="53">C200/S200*1000</f>
        <v>16059.933377020532</v>
      </c>
      <c r="E200" s="126">
        <f t="shared" ref="E200:E263" si="54">D200/D$364</f>
        <v>0.89097557835173957</v>
      </c>
      <c r="F200" s="127">
        <f t="shared" si="45"/>
        <v>1179.106357580562</v>
      </c>
      <c r="G200" s="127">
        <f t="shared" si="46"/>
        <v>43183.591240030502</v>
      </c>
      <c r="H200" s="127">
        <f t="shared" si="47"/>
        <v>56.933169534076654</v>
      </c>
      <c r="I200" s="128">
        <f t="shared" si="48"/>
        <v>2085.1204010160236</v>
      </c>
      <c r="J200" s="127">
        <f t="shared" si="49"/>
        <v>-198.29469432962233</v>
      </c>
      <c r="K200" s="128">
        <f t="shared" si="50"/>
        <v>-7262.3448851280882</v>
      </c>
      <c r="L200" s="129">
        <f t="shared" ref="L200:L263" si="55">+G200+K200</f>
        <v>35921.246354902411</v>
      </c>
      <c r="M200" s="129">
        <f t="shared" si="51"/>
        <v>624100.2463549024</v>
      </c>
      <c r="N200" s="129">
        <f t="shared" si="52"/>
        <v>17040.745040271471</v>
      </c>
      <c r="O200" s="130">
        <f t="shared" ref="O200:O263" si="56">N200/N$364</f>
        <v>0.94538920625442646</v>
      </c>
      <c r="P200" s="131">
        <v>13707.707597418485</v>
      </c>
      <c r="Q200" s="133">
        <f t="shared" ref="Q200:Q263" si="57">(C200-T200)/T200</f>
        <v>0.10779438963661088</v>
      </c>
      <c r="R200" s="133">
        <f t="shared" ref="R200:R263" si="58">(D200-U200)/U200</f>
        <v>0.10483010801296545</v>
      </c>
      <c r="S200" s="132">
        <v>36624</v>
      </c>
      <c r="T200" s="1">
        <v>530946</v>
      </c>
      <c r="U200" s="1">
        <v>14536.111263209768</v>
      </c>
      <c r="X200" s="12"/>
      <c r="Y200" s="12"/>
    </row>
    <row r="201" spans="1:27">
      <c r="A201" s="125">
        <v>3807</v>
      </c>
      <c r="B201" s="125" t="s">
        <v>218</v>
      </c>
      <c r="C201" s="1">
        <v>815715</v>
      </c>
      <c r="D201" s="125">
        <f t="shared" si="53"/>
        <v>14694.125700286419</v>
      </c>
      <c r="E201" s="126">
        <f t="shared" si="54"/>
        <v>0.81520307941742676</v>
      </c>
      <c r="F201" s="127">
        <f t="shared" si="45"/>
        <v>1998.5909636210299</v>
      </c>
      <c r="G201" s="127">
        <f t="shared" si="46"/>
        <v>110947.78016349423</v>
      </c>
      <c r="H201" s="127">
        <f t="shared" si="47"/>
        <v>534.96585639101636</v>
      </c>
      <c r="I201" s="128">
        <f t="shared" si="48"/>
        <v>29697.559585834493</v>
      </c>
      <c r="J201" s="127">
        <f t="shared" si="49"/>
        <v>279.73799252731737</v>
      </c>
      <c r="K201" s="128">
        <f t="shared" si="50"/>
        <v>15529.095179168969</v>
      </c>
      <c r="L201" s="129">
        <f t="shared" si="55"/>
        <v>126476.8753426632</v>
      </c>
      <c r="M201" s="129">
        <f t="shared" si="51"/>
        <v>942191.87534266314</v>
      </c>
      <c r="N201" s="129">
        <f t="shared" si="52"/>
        <v>16972.454656434766</v>
      </c>
      <c r="O201" s="130">
        <f t="shared" si="56"/>
        <v>0.94160058130771085</v>
      </c>
      <c r="P201" s="131">
        <v>49891.700046567668</v>
      </c>
      <c r="Q201" s="133">
        <f t="shared" si="57"/>
        <v>0.10544867625056918</v>
      </c>
      <c r="R201" s="133">
        <f t="shared" si="58"/>
        <v>9.8100657560596258E-2</v>
      </c>
      <c r="S201" s="132">
        <v>55513</v>
      </c>
      <c r="T201" s="1">
        <v>737904</v>
      </c>
      <c r="U201" s="1">
        <v>13381.401421732193</v>
      </c>
      <c r="X201" s="12"/>
      <c r="Y201" s="12"/>
    </row>
    <row r="202" spans="1:27">
      <c r="A202" s="125">
        <v>3808</v>
      </c>
      <c r="B202" s="125" t="s">
        <v>219</v>
      </c>
      <c r="C202" s="1">
        <v>191457</v>
      </c>
      <c r="D202" s="125">
        <f t="shared" si="53"/>
        <v>14694.681096016579</v>
      </c>
      <c r="E202" s="126">
        <f t="shared" si="54"/>
        <v>0.8152338917514681</v>
      </c>
      <c r="F202" s="127">
        <f t="shared" si="45"/>
        <v>1998.257726182934</v>
      </c>
      <c r="G202" s="127">
        <f t="shared" si="46"/>
        <v>26035.299914437448</v>
      </c>
      <c r="H202" s="127">
        <f t="shared" si="47"/>
        <v>534.77146788546042</v>
      </c>
      <c r="I202" s="128">
        <f t="shared" si="48"/>
        <v>6967.5374550796632</v>
      </c>
      <c r="J202" s="127">
        <f t="shared" si="49"/>
        <v>279.54360402176144</v>
      </c>
      <c r="K202" s="128">
        <f t="shared" si="50"/>
        <v>3642.1736167995296</v>
      </c>
      <c r="L202" s="129">
        <f t="shared" si="55"/>
        <v>29677.473531236978</v>
      </c>
      <c r="M202" s="129">
        <f t="shared" si="51"/>
        <v>221134.47353123699</v>
      </c>
      <c r="N202" s="129">
        <f t="shared" si="52"/>
        <v>16972.482426221275</v>
      </c>
      <c r="O202" s="130">
        <f t="shared" si="56"/>
        <v>0.94160212192441306</v>
      </c>
      <c r="P202" s="131">
        <v>14064.584751440734</v>
      </c>
      <c r="Q202" s="133">
        <f t="shared" si="57"/>
        <v>0.10819321043035338</v>
      </c>
      <c r="R202" s="134">
        <f t="shared" si="58"/>
        <v>0.10521625422764684</v>
      </c>
      <c r="S202" s="132">
        <v>13029</v>
      </c>
      <c r="T202" s="1">
        <v>172765</v>
      </c>
      <c r="U202" s="1">
        <v>13295.75188548561</v>
      </c>
      <c r="X202" s="13"/>
      <c r="Y202" s="13"/>
    </row>
    <row r="203" spans="1:27">
      <c r="A203" s="125">
        <v>3811</v>
      </c>
      <c r="B203" s="125" t="s">
        <v>220</v>
      </c>
      <c r="C203" s="1">
        <v>479010</v>
      </c>
      <c r="D203" s="125">
        <f t="shared" si="53"/>
        <v>17633.351739370515</v>
      </c>
      <c r="E203" s="126">
        <f t="shared" si="54"/>
        <v>0.97826593644188642</v>
      </c>
      <c r="F203" s="127">
        <f t="shared" si="45"/>
        <v>235.05534017057215</v>
      </c>
      <c r="G203" s="127">
        <f t="shared" si="46"/>
        <v>6385.2783157335916</v>
      </c>
      <c r="H203" s="127">
        <f t="shared" si="47"/>
        <v>0</v>
      </c>
      <c r="I203" s="128">
        <f t="shared" si="48"/>
        <v>0</v>
      </c>
      <c r="J203" s="127">
        <f t="shared" si="49"/>
        <v>-255.22786386369899</v>
      </c>
      <c r="K203" s="128">
        <f t="shared" si="50"/>
        <v>-6933.2649218573833</v>
      </c>
      <c r="L203" s="129">
        <f t="shared" si="55"/>
        <v>-547.98660612379172</v>
      </c>
      <c r="M203" s="129">
        <f t="shared" si="51"/>
        <v>478462.0133938762</v>
      </c>
      <c r="N203" s="129">
        <f t="shared" si="52"/>
        <v>17613.179215677388</v>
      </c>
      <c r="O203" s="130">
        <f t="shared" si="56"/>
        <v>0.97714680191359404</v>
      </c>
      <c r="P203" s="131">
        <v>-2316.4523798463088</v>
      </c>
      <c r="Q203" s="133">
        <f t="shared" si="57"/>
        <v>0.13715082008465543</v>
      </c>
      <c r="R203" s="133">
        <f t="shared" si="58"/>
        <v>0.12844375693068499</v>
      </c>
      <c r="S203" s="132">
        <v>27165</v>
      </c>
      <c r="T203" s="1">
        <v>421237</v>
      </c>
      <c r="U203" s="1">
        <v>15626.256630930742</v>
      </c>
      <c r="X203" s="12"/>
      <c r="Y203" s="12"/>
    </row>
    <row r="204" spans="1:27">
      <c r="A204" s="125">
        <v>3812</v>
      </c>
      <c r="B204" s="125" t="s">
        <v>221</v>
      </c>
      <c r="C204" s="1">
        <v>33377</v>
      </c>
      <c r="D204" s="125">
        <f t="shared" si="53"/>
        <v>14209.025117071094</v>
      </c>
      <c r="E204" s="126">
        <f t="shared" si="54"/>
        <v>0.78829059089443743</v>
      </c>
      <c r="F204" s="127">
        <f t="shared" si="45"/>
        <v>2289.6513135502246</v>
      </c>
      <c r="G204" s="127">
        <f t="shared" si="46"/>
        <v>5378.3909355294782</v>
      </c>
      <c r="H204" s="127">
        <f t="shared" si="47"/>
        <v>704.75106051637977</v>
      </c>
      <c r="I204" s="128">
        <f t="shared" si="48"/>
        <v>1655.4602411529761</v>
      </c>
      <c r="J204" s="127">
        <f t="shared" si="49"/>
        <v>449.52319665268078</v>
      </c>
      <c r="K204" s="128">
        <f t="shared" si="50"/>
        <v>1055.9299889371473</v>
      </c>
      <c r="L204" s="129">
        <f t="shared" si="55"/>
        <v>6434.320924466625</v>
      </c>
      <c r="M204" s="129">
        <f t="shared" si="51"/>
        <v>39811.320924466621</v>
      </c>
      <c r="N204" s="129">
        <f t="shared" si="52"/>
        <v>16948.199627273996</v>
      </c>
      <c r="O204" s="130">
        <f t="shared" si="56"/>
        <v>0.94025495688156124</v>
      </c>
      <c r="P204" s="131">
        <v>2051.003145378334</v>
      </c>
      <c r="Q204" s="133">
        <f t="shared" si="57"/>
        <v>8.2860201797359118E-2</v>
      </c>
      <c r="R204" s="133">
        <f t="shared" si="58"/>
        <v>8.193822631690173E-2</v>
      </c>
      <c r="S204" s="132">
        <v>2349</v>
      </c>
      <c r="T204" s="1">
        <v>30823</v>
      </c>
      <c r="U204" s="1">
        <v>13132.935662547932</v>
      </c>
      <c r="X204" s="12"/>
      <c r="Y204" s="12"/>
    </row>
    <row r="205" spans="1:27">
      <c r="A205" s="125">
        <v>3813</v>
      </c>
      <c r="B205" s="125" t="s">
        <v>222</v>
      </c>
      <c r="C205" s="1">
        <v>227855</v>
      </c>
      <c r="D205" s="125">
        <f t="shared" si="53"/>
        <v>16210.515082527036</v>
      </c>
      <c r="E205" s="126">
        <f t="shared" si="54"/>
        <v>0.89932957453610851</v>
      </c>
      <c r="F205" s="127">
        <f t="shared" si="45"/>
        <v>1088.7573342766598</v>
      </c>
      <c r="G205" s="127">
        <f t="shared" si="46"/>
        <v>15303.573090592728</v>
      </c>
      <c r="H205" s="127">
        <f t="shared" si="47"/>
        <v>4.2295726068004109</v>
      </c>
      <c r="I205" s="128">
        <f t="shared" si="48"/>
        <v>59.450872561186571</v>
      </c>
      <c r="J205" s="127">
        <f t="shared" si="49"/>
        <v>-250.99829125689857</v>
      </c>
      <c r="K205" s="128">
        <f t="shared" si="50"/>
        <v>-3528.0319819069664</v>
      </c>
      <c r="L205" s="129">
        <f t="shared" si="55"/>
        <v>11775.541108685762</v>
      </c>
      <c r="M205" s="129">
        <f t="shared" si="51"/>
        <v>239630.54110868575</v>
      </c>
      <c r="N205" s="129">
        <f t="shared" si="52"/>
        <v>17048.274125546792</v>
      </c>
      <c r="O205" s="130">
        <f t="shared" si="56"/>
        <v>0.9458069060636447</v>
      </c>
      <c r="P205" s="131">
        <v>4408.079790244994</v>
      </c>
      <c r="Q205" s="133">
        <f t="shared" si="57"/>
        <v>0.13741532594208469</v>
      </c>
      <c r="R205" s="133">
        <f t="shared" si="58"/>
        <v>0.13401667456974792</v>
      </c>
      <c r="S205" s="132">
        <v>14056</v>
      </c>
      <c r="T205" s="1">
        <v>200327</v>
      </c>
      <c r="U205" s="1">
        <v>14294.776651919508</v>
      </c>
      <c r="X205" s="12"/>
      <c r="Y205" s="12"/>
    </row>
    <row r="206" spans="1:27">
      <c r="A206" s="125">
        <v>3814</v>
      </c>
      <c r="B206" s="125" t="s">
        <v>223</v>
      </c>
      <c r="C206" s="1">
        <v>145904</v>
      </c>
      <c r="D206" s="125">
        <f t="shared" si="53"/>
        <v>14095.642933049947</v>
      </c>
      <c r="E206" s="126">
        <f t="shared" si="54"/>
        <v>0.78200035577256755</v>
      </c>
      <c r="F206" s="127">
        <f t="shared" si="45"/>
        <v>2357.6806239629132</v>
      </c>
      <c r="G206" s="127">
        <f t="shared" si="46"/>
        <v>24404.352138640112</v>
      </c>
      <c r="H206" s="127">
        <f t="shared" si="47"/>
        <v>744.43482492378143</v>
      </c>
      <c r="I206" s="128">
        <f t="shared" si="48"/>
        <v>7705.6448727860616</v>
      </c>
      <c r="J206" s="127">
        <f t="shared" si="49"/>
        <v>489.20696106008245</v>
      </c>
      <c r="K206" s="128">
        <f t="shared" si="50"/>
        <v>5063.7812539329134</v>
      </c>
      <c r="L206" s="129">
        <f t="shared" si="55"/>
        <v>29468.133392573025</v>
      </c>
      <c r="M206" s="129">
        <f t="shared" si="51"/>
        <v>175372.13339257301</v>
      </c>
      <c r="N206" s="129">
        <f t="shared" si="52"/>
        <v>16942.530518072941</v>
      </c>
      <c r="O206" s="130">
        <f t="shared" si="56"/>
        <v>0.93994044512546782</v>
      </c>
      <c r="P206" s="131">
        <v>13879.815243853189</v>
      </c>
      <c r="Q206" s="133">
        <f t="shared" si="57"/>
        <v>0.10994127133858747</v>
      </c>
      <c r="R206" s="133">
        <f t="shared" si="58"/>
        <v>0.11691124357672954</v>
      </c>
      <c r="S206" s="132">
        <v>10351</v>
      </c>
      <c r="T206" s="1">
        <v>131452</v>
      </c>
      <c r="U206" s="1">
        <v>12620.199692780338</v>
      </c>
      <c r="X206" s="12"/>
      <c r="Y206" s="12"/>
    </row>
    <row r="207" spans="1:27">
      <c r="A207" s="125">
        <v>3815</v>
      </c>
      <c r="B207" s="125" t="s">
        <v>224</v>
      </c>
      <c r="C207" s="1">
        <v>49518</v>
      </c>
      <c r="D207" s="125">
        <f t="shared" si="53"/>
        <v>12098.216467139018</v>
      </c>
      <c r="E207" s="126">
        <f t="shared" si="54"/>
        <v>0.67118680761510774</v>
      </c>
      <c r="F207" s="127">
        <f t="shared" si="45"/>
        <v>3556.13650350947</v>
      </c>
      <c r="G207" s="127">
        <f t="shared" si="46"/>
        <v>14555.266708864261</v>
      </c>
      <c r="H207" s="127">
        <f t="shared" si="47"/>
        <v>1443.5340879926064</v>
      </c>
      <c r="I207" s="128">
        <f t="shared" si="48"/>
        <v>5908.3850221537377</v>
      </c>
      <c r="J207" s="127">
        <f t="shared" si="49"/>
        <v>1188.3062241289074</v>
      </c>
      <c r="K207" s="128">
        <f t="shared" si="50"/>
        <v>4863.7373753596185</v>
      </c>
      <c r="L207" s="129">
        <f t="shared" si="55"/>
        <v>19419.004084223881</v>
      </c>
      <c r="M207" s="129">
        <f t="shared" si="51"/>
        <v>68937.004084223881</v>
      </c>
      <c r="N207" s="129">
        <f t="shared" si="52"/>
        <v>16842.659194777396</v>
      </c>
      <c r="O207" s="130">
        <f t="shared" si="56"/>
        <v>0.93439976771759492</v>
      </c>
      <c r="P207" s="131">
        <v>8357.6082690649309</v>
      </c>
      <c r="Q207" s="133">
        <f t="shared" si="57"/>
        <v>6.9734283862605315E-2</v>
      </c>
      <c r="R207" s="133">
        <f t="shared" si="58"/>
        <v>6.3984429417216424E-2</v>
      </c>
      <c r="S207" s="132">
        <v>4093</v>
      </c>
      <c r="T207" s="1">
        <v>46290</v>
      </c>
      <c r="U207" s="1">
        <v>11370.670596904936</v>
      </c>
      <c r="X207" s="12"/>
      <c r="Y207" s="12"/>
    </row>
    <row r="208" spans="1:27">
      <c r="A208" s="125">
        <v>3816</v>
      </c>
      <c r="B208" s="125" t="s">
        <v>225</v>
      </c>
      <c r="C208" s="1">
        <v>87524</v>
      </c>
      <c r="D208" s="125">
        <f t="shared" si="53"/>
        <v>13477.671696951031</v>
      </c>
      <c r="E208" s="126">
        <f t="shared" si="54"/>
        <v>0.74771644770382062</v>
      </c>
      <c r="F208" s="127">
        <f t="shared" si="45"/>
        <v>2728.4633656222627</v>
      </c>
      <c r="G208" s="127">
        <f t="shared" si="46"/>
        <v>17718.641096350977</v>
      </c>
      <c r="H208" s="127">
        <f t="shared" si="47"/>
        <v>960.72475755840208</v>
      </c>
      <c r="I208" s="128">
        <f t="shared" si="48"/>
        <v>6238.9465755842639</v>
      </c>
      <c r="J208" s="127">
        <f t="shared" si="49"/>
        <v>705.49689369470309</v>
      </c>
      <c r="K208" s="128">
        <f t="shared" si="50"/>
        <v>4581.4968276534019</v>
      </c>
      <c r="L208" s="129">
        <f t="shared" si="55"/>
        <v>22300.137924004379</v>
      </c>
      <c r="M208" s="129">
        <f t="shared" si="51"/>
        <v>109824.13792400438</v>
      </c>
      <c r="N208" s="129">
        <f t="shared" si="52"/>
        <v>16911.631956267996</v>
      </c>
      <c r="O208" s="130">
        <f t="shared" si="56"/>
        <v>0.93822624972203061</v>
      </c>
      <c r="P208" s="131">
        <v>10844.818103910995</v>
      </c>
      <c r="Q208" s="133">
        <f t="shared" si="57"/>
        <v>0.12251991124905413</v>
      </c>
      <c r="R208" s="133">
        <f t="shared" si="58"/>
        <v>0.12148278167290769</v>
      </c>
      <c r="S208" s="132">
        <v>6494</v>
      </c>
      <c r="T208" s="1">
        <v>77971</v>
      </c>
      <c r="U208" s="1">
        <v>12017.725030826141</v>
      </c>
      <c r="X208" s="12"/>
      <c r="Y208" s="12"/>
      <c r="Z208" s="12"/>
    </row>
    <row r="209" spans="1:27">
      <c r="A209" s="125">
        <v>3817</v>
      </c>
      <c r="B209" s="125" t="s">
        <v>226</v>
      </c>
      <c r="C209" s="1">
        <v>134756</v>
      </c>
      <c r="D209" s="125">
        <f t="shared" si="53"/>
        <v>12786.412373090427</v>
      </c>
      <c r="E209" s="126">
        <f t="shared" si="54"/>
        <v>0.70936665126263543</v>
      </c>
      <c r="F209" s="127">
        <f t="shared" si="45"/>
        <v>3143.2189599386252</v>
      </c>
      <c r="G209" s="127">
        <f t="shared" si="46"/>
        <v>33126.38461879317</v>
      </c>
      <c r="H209" s="127">
        <f t="shared" si="47"/>
        <v>1202.6655209096134</v>
      </c>
      <c r="I209" s="128">
        <f t="shared" si="48"/>
        <v>12674.891924866415</v>
      </c>
      <c r="J209" s="127">
        <f t="shared" si="49"/>
        <v>947.43765704591442</v>
      </c>
      <c r="K209" s="128">
        <f t="shared" si="50"/>
        <v>9985.045467606893</v>
      </c>
      <c r="L209" s="129">
        <f t="shared" si="55"/>
        <v>43111.430086400062</v>
      </c>
      <c r="M209" s="129">
        <f t="shared" si="51"/>
        <v>177867.43008640007</v>
      </c>
      <c r="N209" s="129">
        <f t="shared" si="52"/>
        <v>16877.068990074968</v>
      </c>
      <c r="O209" s="130">
        <f t="shared" si="56"/>
        <v>0.93630875989997142</v>
      </c>
      <c r="P209" s="131">
        <v>18298.831736544169</v>
      </c>
      <c r="Q209" s="133">
        <f t="shared" si="57"/>
        <v>9.0611848494658462E-2</v>
      </c>
      <c r="R209" s="134">
        <f t="shared" si="58"/>
        <v>8.2540141104717871E-2</v>
      </c>
      <c r="S209" s="132">
        <v>10539</v>
      </c>
      <c r="T209" s="1">
        <v>123560</v>
      </c>
      <c r="U209" s="1">
        <v>11811.490297294715</v>
      </c>
      <c r="X209" s="13"/>
      <c r="Y209" s="13"/>
      <c r="Z209" s="13"/>
    </row>
    <row r="210" spans="1:27">
      <c r="A210" s="125">
        <v>3818</v>
      </c>
      <c r="B210" s="125" t="s">
        <v>227</v>
      </c>
      <c r="C210" s="1">
        <v>131297</v>
      </c>
      <c r="D210" s="125">
        <f t="shared" si="53"/>
        <v>23820.210449927428</v>
      </c>
      <c r="E210" s="126">
        <f t="shared" si="54"/>
        <v>1.3215014834651582</v>
      </c>
      <c r="F210" s="127">
        <f t="shared" si="45"/>
        <v>-3477.0598861635758</v>
      </c>
      <c r="G210" s="127">
        <f t="shared" si="46"/>
        <v>-19165.554092533628</v>
      </c>
      <c r="H210" s="127">
        <f t="shared" si="47"/>
        <v>0</v>
      </c>
      <c r="I210" s="128">
        <f t="shared" si="48"/>
        <v>0</v>
      </c>
      <c r="J210" s="127">
        <f t="shared" si="49"/>
        <v>-255.22786386369899</v>
      </c>
      <c r="K210" s="128">
        <f t="shared" si="50"/>
        <v>-1406.815985616709</v>
      </c>
      <c r="L210" s="129">
        <f t="shared" si="55"/>
        <v>-20572.370078150336</v>
      </c>
      <c r="M210" s="129">
        <f t="shared" si="51"/>
        <v>110724.62992184967</v>
      </c>
      <c r="N210" s="129">
        <f t="shared" si="52"/>
        <v>20087.922699900158</v>
      </c>
      <c r="O210" s="130">
        <f t="shared" si="56"/>
        <v>1.1144410207229032</v>
      </c>
      <c r="P210" s="131">
        <v>4106.8926148458486</v>
      </c>
      <c r="Q210" s="130">
        <f t="shared" si="57"/>
        <v>4.8832119120654396E-2</v>
      </c>
      <c r="R210" s="130">
        <f t="shared" si="58"/>
        <v>6.6338025317878455E-2</v>
      </c>
      <c r="S210" s="132">
        <v>5512</v>
      </c>
      <c r="T210" s="1">
        <v>125184</v>
      </c>
      <c r="U210" s="1">
        <v>22338.329764453963</v>
      </c>
      <c r="X210" s="12"/>
      <c r="Y210" s="12"/>
    </row>
    <row r="211" spans="1:27">
      <c r="A211" s="125">
        <v>3819</v>
      </c>
      <c r="B211" s="125" t="s">
        <v>228</v>
      </c>
      <c r="C211" s="1">
        <v>29434</v>
      </c>
      <c r="D211" s="125">
        <f t="shared" si="53"/>
        <v>18843.790012804096</v>
      </c>
      <c r="E211" s="126">
        <f t="shared" si="54"/>
        <v>1.0454188265201667</v>
      </c>
      <c r="F211" s="127">
        <f t="shared" si="45"/>
        <v>-491.20762388957661</v>
      </c>
      <c r="G211" s="127">
        <f t="shared" si="46"/>
        <v>-767.26630851551863</v>
      </c>
      <c r="H211" s="127">
        <f t="shared" si="47"/>
        <v>0</v>
      </c>
      <c r="I211" s="128">
        <f t="shared" si="48"/>
        <v>0</v>
      </c>
      <c r="J211" s="127">
        <f t="shared" si="49"/>
        <v>-255.22786386369899</v>
      </c>
      <c r="K211" s="128">
        <f t="shared" si="50"/>
        <v>-398.66592335509785</v>
      </c>
      <c r="L211" s="129">
        <f t="shared" si="55"/>
        <v>-1165.9322318706165</v>
      </c>
      <c r="M211" s="129">
        <f t="shared" si="51"/>
        <v>28268.067768129382</v>
      </c>
      <c r="N211" s="129">
        <f t="shared" si="52"/>
        <v>18097.354525050821</v>
      </c>
      <c r="O211" s="130">
        <f t="shared" si="56"/>
        <v>1.0040079579449064</v>
      </c>
      <c r="P211" s="131">
        <v>228.73807409093092</v>
      </c>
      <c r="Q211" s="130">
        <f t="shared" si="57"/>
        <v>0.12074020485093097</v>
      </c>
      <c r="R211" s="130">
        <f t="shared" si="58"/>
        <v>0.12002270151875995</v>
      </c>
      <c r="S211" s="132">
        <v>1562</v>
      </c>
      <c r="T211" s="1">
        <v>26263</v>
      </c>
      <c r="U211" s="1">
        <v>16824.471492632929</v>
      </c>
      <c r="X211" s="12"/>
      <c r="Y211" s="12"/>
    </row>
    <row r="212" spans="1:27">
      <c r="A212" s="125">
        <v>3820</v>
      </c>
      <c r="B212" s="125" t="s">
        <v>229</v>
      </c>
      <c r="C212" s="1">
        <v>43582</v>
      </c>
      <c r="D212" s="125">
        <f t="shared" si="53"/>
        <v>15085.496711664935</v>
      </c>
      <c r="E212" s="126">
        <f t="shared" si="54"/>
        <v>0.8369156236121631</v>
      </c>
      <c r="F212" s="127">
        <f t="shared" si="45"/>
        <v>1763.7683567939202</v>
      </c>
      <c r="G212" s="127">
        <f t="shared" si="46"/>
        <v>5095.5267827776352</v>
      </c>
      <c r="H212" s="127">
        <f t="shared" si="47"/>
        <v>397.98600240853563</v>
      </c>
      <c r="I212" s="128">
        <f t="shared" si="48"/>
        <v>1149.7815609582594</v>
      </c>
      <c r="J212" s="127">
        <f t="shared" si="49"/>
        <v>142.75813854483664</v>
      </c>
      <c r="K212" s="128">
        <f t="shared" si="50"/>
        <v>412.42826225603307</v>
      </c>
      <c r="L212" s="129">
        <f t="shared" si="55"/>
        <v>5507.9550450336683</v>
      </c>
      <c r="M212" s="129">
        <f t="shared" si="51"/>
        <v>49089.955045033668</v>
      </c>
      <c r="N212" s="129">
        <f t="shared" si="52"/>
        <v>16992.023207003695</v>
      </c>
      <c r="O212" s="130">
        <f t="shared" si="56"/>
        <v>0.94268620851744789</v>
      </c>
      <c r="P212" s="131">
        <v>4847.0421858293857</v>
      </c>
      <c r="Q212" s="130">
        <f t="shared" si="57"/>
        <v>2.3796659540980526E-2</v>
      </c>
      <c r="R212" s="130">
        <f t="shared" si="58"/>
        <v>2.7694812277204387E-2</v>
      </c>
      <c r="S212" s="132">
        <v>2889</v>
      </c>
      <c r="T212" s="1">
        <v>42569</v>
      </c>
      <c r="U212" s="1">
        <v>14678.965517241379</v>
      </c>
      <c r="X212" s="12"/>
      <c r="Y212" s="12"/>
    </row>
    <row r="213" spans="1:27">
      <c r="A213" s="125">
        <v>3821</v>
      </c>
      <c r="B213" s="125" t="s">
        <v>230</v>
      </c>
      <c r="C213" s="1">
        <v>38153</v>
      </c>
      <c r="D213" s="125">
        <f t="shared" si="53"/>
        <v>15559.951060358891</v>
      </c>
      <c r="E213" s="126">
        <f t="shared" si="54"/>
        <v>0.86323747861649069</v>
      </c>
      <c r="F213" s="127">
        <f t="shared" si="45"/>
        <v>1479.0957475775463</v>
      </c>
      <c r="G213" s="127">
        <f t="shared" si="46"/>
        <v>3626.7427730601435</v>
      </c>
      <c r="H213" s="127">
        <f t="shared" si="47"/>
        <v>231.92698036565088</v>
      </c>
      <c r="I213" s="128">
        <f t="shared" si="48"/>
        <v>568.68495585657593</v>
      </c>
      <c r="J213" s="127">
        <f t="shared" si="49"/>
        <v>-23.300883498048108</v>
      </c>
      <c r="K213" s="128">
        <f t="shared" si="50"/>
        <v>-57.133766337213963</v>
      </c>
      <c r="L213" s="129">
        <f t="shared" si="55"/>
        <v>3569.6090067229293</v>
      </c>
      <c r="M213" s="129">
        <f t="shared" si="51"/>
        <v>41722.609006722931</v>
      </c>
      <c r="N213" s="129">
        <f t="shared" si="52"/>
        <v>17015.745924438386</v>
      </c>
      <c r="O213" s="130">
        <f t="shared" si="56"/>
        <v>0.94400230126766393</v>
      </c>
      <c r="P213" s="131">
        <v>2141.0885110547742</v>
      </c>
      <c r="Q213" s="130">
        <f t="shared" si="57"/>
        <v>0.14032518381254111</v>
      </c>
      <c r="R213" s="130">
        <f t="shared" si="58"/>
        <v>0.13009388118453305</v>
      </c>
      <c r="S213" s="132">
        <v>2452</v>
      </c>
      <c r="T213" s="1">
        <v>33458</v>
      </c>
      <c r="U213" s="1">
        <v>13768.724279835391</v>
      </c>
      <c r="X213" s="12"/>
      <c r="Y213" s="12"/>
    </row>
    <row r="214" spans="1:27">
      <c r="A214" s="125">
        <v>3822</v>
      </c>
      <c r="B214" s="125" t="s">
        <v>231</v>
      </c>
      <c r="C214" s="1">
        <v>24326</v>
      </c>
      <c r="D214" s="125">
        <f t="shared" si="53"/>
        <v>17203.677510608206</v>
      </c>
      <c r="E214" s="126">
        <f t="shared" si="54"/>
        <v>0.95442840016529695</v>
      </c>
      <c r="F214" s="127">
        <f t="shared" si="45"/>
        <v>492.85987742795766</v>
      </c>
      <c r="G214" s="127">
        <f t="shared" si="46"/>
        <v>696.90386668313215</v>
      </c>
      <c r="H214" s="127">
        <f t="shared" si="47"/>
        <v>0</v>
      </c>
      <c r="I214" s="128">
        <f t="shared" si="48"/>
        <v>0</v>
      </c>
      <c r="J214" s="127">
        <f t="shared" si="49"/>
        <v>-255.22786386369899</v>
      </c>
      <c r="K214" s="128">
        <f t="shared" si="50"/>
        <v>-360.89219950327038</v>
      </c>
      <c r="L214" s="129">
        <f t="shared" si="55"/>
        <v>336.01166717986177</v>
      </c>
      <c r="M214" s="129">
        <f t="shared" si="51"/>
        <v>24662.011667179861</v>
      </c>
      <c r="N214" s="129">
        <f t="shared" si="52"/>
        <v>17441.309524172462</v>
      </c>
      <c r="O214" s="130">
        <f t="shared" si="56"/>
        <v>0.96761178740295817</v>
      </c>
      <c r="P214" s="131">
        <v>1862.9206381335284</v>
      </c>
      <c r="Q214" s="130">
        <f t="shared" si="57"/>
        <v>3.2468910487670304E-2</v>
      </c>
      <c r="R214" s="130">
        <f t="shared" si="58"/>
        <v>4.4151727013697926E-2</v>
      </c>
      <c r="S214" s="132">
        <v>1414</v>
      </c>
      <c r="T214" s="1">
        <v>23561</v>
      </c>
      <c r="U214" s="1">
        <v>16476.223776223775</v>
      </c>
      <c r="X214" s="12"/>
      <c r="Y214" s="12"/>
    </row>
    <row r="215" spans="1:27">
      <c r="A215" s="125">
        <v>3823</v>
      </c>
      <c r="B215" s="125" t="s">
        <v>232</v>
      </c>
      <c r="C215" s="1">
        <v>21884</v>
      </c>
      <c r="D215" s="125">
        <f t="shared" si="53"/>
        <v>18267.111853088481</v>
      </c>
      <c r="E215" s="126">
        <f t="shared" si="54"/>
        <v>1.0134257824138557</v>
      </c>
      <c r="F215" s="127">
        <f t="shared" si="45"/>
        <v>-145.20072806020761</v>
      </c>
      <c r="G215" s="127">
        <f t="shared" si="46"/>
        <v>-173.95047221612873</v>
      </c>
      <c r="H215" s="127">
        <f t="shared" si="47"/>
        <v>0</v>
      </c>
      <c r="I215" s="128">
        <f t="shared" si="48"/>
        <v>0</v>
      </c>
      <c r="J215" s="127">
        <f t="shared" si="49"/>
        <v>-255.22786386369899</v>
      </c>
      <c r="K215" s="128">
        <f t="shared" si="50"/>
        <v>-305.76298090871137</v>
      </c>
      <c r="L215" s="129">
        <f t="shared" si="55"/>
        <v>-479.7134531248401</v>
      </c>
      <c r="M215" s="129">
        <f t="shared" si="51"/>
        <v>21404.286546875159</v>
      </c>
      <c r="N215" s="129">
        <f t="shared" si="52"/>
        <v>17866.683261164573</v>
      </c>
      <c r="O215" s="130">
        <f t="shared" si="56"/>
        <v>0.99121074030238165</v>
      </c>
      <c r="P215" s="131">
        <v>1276.4357316011096</v>
      </c>
      <c r="Q215" s="130">
        <f t="shared" si="57"/>
        <v>7.0122249388753055E-2</v>
      </c>
      <c r="R215" s="130">
        <f t="shared" si="58"/>
        <v>9.6919968488638347E-2</v>
      </c>
      <c r="S215" s="132">
        <v>1198</v>
      </c>
      <c r="T215" s="1">
        <v>20450</v>
      </c>
      <c r="U215" s="1">
        <v>16653.094462540717</v>
      </c>
      <c r="X215" s="12"/>
      <c r="Y215" s="12"/>
    </row>
    <row r="216" spans="1:27">
      <c r="A216" s="125">
        <v>3824</v>
      </c>
      <c r="B216" s="125" t="s">
        <v>233</v>
      </c>
      <c r="C216" s="1">
        <v>55469</v>
      </c>
      <c r="D216" s="125">
        <f t="shared" si="53"/>
        <v>25920.093457943924</v>
      </c>
      <c r="E216" s="126">
        <f t="shared" si="54"/>
        <v>1.437999132217272</v>
      </c>
      <c r="F216" s="127">
        <f t="shared" si="45"/>
        <v>-4736.9896909734725</v>
      </c>
      <c r="G216" s="127">
        <f t="shared" si="46"/>
        <v>-10137.157938683231</v>
      </c>
      <c r="H216" s="127">
        <f t="shared" si="47"/>
        <v>0</v>
      </c>
      <c r="I216" s="128">
        <f t="shared" si="48"/>
        <v>0</v>
      </c>
      <c r="J216" s="127">
        <f t="shared" si="49"/>
        <v>-255.22786386369899</v>
      </c>
      <c r="K216" s="128">
        <f t="shared" si="50"/>
        <v>-546.18762866831582</v>
      </c>
      <c r="L216" s="129">
        <f t="shared" si="55"/>
        <v>-10683.345567351547</v>
      </c>
      <c r="M216" s="129">
        <f t="shared" si="51"/>
        <v>44785.654432648451</v>
      </c>
      <c r="N216" s="129">
        <f t="shared" si="52"/>
        <v>20927.875903106753</v>
      </c>
      <c r="O216" s="130">
        <f t="shared" si="56"/>
        <v>1.1610400802237484</v>
      </c>
      <c r="P216" s="131">
        <v>1681.3115739786135</v>
      </c>
      <c r="Q216" s="130">
        <f t="shared" si="57"/>
        <v>2.2545441138517124E-2</v>
      </c>
      <c r="R216" s="130">
        <f t="shared" si="58"/>
        <v>3.4013240478388412E-2</v>
      </c>
      <c r="S216" s="132">
        <v>2140</v>
      </c>
      <c r="T216" s="1">
        <v>54246</v>
      </c>
      <c r="U216" s="1">
        <v>25067.467652495376</v>
      </c>
      <c r="X216" s="12"/>
      <c r="Y216" s="12"/>
    </row>
    <row r="217" spans="1:27">
      <c r="A217" s="125">
        <v>3825</v>
      </c>
      <c r="B217" s="125" t="s">
        <v>234</v>
      </c>
      <c r="C217" s="1">
        <v>100992</v>
      </c>
      <c r="D217" s="125">
        <f t="shared" si="53"/>
        <v>26895.339547270309</v>
      </c>
      <c r="E217" s="126">
        <f t="shared" si="54"/>
        <v>1.4921039923106614</v>
      </c>
      <c r="F217" s="127">
        <f t="shared" si="45"/>
        <v>-5322.1373445693034</v>
      </c>
      <c r="G217" s="127">
        <f t="shared" si="46"/>
        <v>-19984.625728857733</v>
      </c>
      <c r="H217" s="127">
        <f t="shared" si="47"/>
        <v>0</v>
      </c>
      <c r="I217" s="128">
        <f t="shared" si="48"/>
        <v>0</v>
      </c>
      <c r="J217" s="127">
        <f t="shared" si="49"/>
        <v>-255.22786386369899</v>
      </c>
      <c r="K217" s="128">
        <f t="shared" si="50"/>
        <v>-958.38062880818961</v>
      </c>
      <c r="L217" s="129">
        <f t="shared" si="55"/>
        <v>-20943.006357665923</v>
      </c>
      <c r="M217" s="129">
        <f t="shared" si="51"/>
        <v>80048.99364233407</v>
      </c>
      <c r="N217" s="129">
        <f t="shared" si="52"/>
        <v>21317.974338837303</v>
      </c>
      <c r="O217" s="130">
        <f t="shared" si="56"/>
        <v>1.1826820242611038</v>
      </c>
      <c r="P217" s="131">
        <v>1294.4140001353626</v>
      </c>
      <c r="Q217" s="130">
        <f t="shared" si="57"/>
        <v>6.1799524780789365E-2</v>
      </c>
      <c r="R217" s="130">
        <f t="shared" si="58"/>
        <v>6.2082294294712376E-2</v>
      </c>
      <c r="S217" s="132">
        <v>3755</v>
      </c>
      <c r="T217" s="1">
        <v>95114</v>
      </c>
      <c r="U217" s="1">
        <v>25323.216187433442</v>
      </c>
      <c r="X217" s="12"/>
      <c r="Y217" s="12"/>
    </row>
    <row r="218" spans="1:27" ht="28.5" customHeight="1">
      <c r="A218" s="125">
        <v>4201</v>
      </c>
      <c r="B218" s="125" t="s">
        <v>235</v>
      </c>
      <c r="C218" s="1">
        <v>93407</v>
      </c>
      <c r="D218" s="125">
        <f t="shared" si="53"/>
        <v>13868.893838158872</v>
      </c>
      <c r="E218" s="126">
        <f t="shared" si="54"/>
        <v>0.76942073285517842</v>
      </c>
      <c r="F218" s="127">
        <f t="shared" si="45"/>
        <v>2493.7300808975579</v>
      </c>
      <c r="G218" s="127">
        <f t="shared" si="46"/>
        <v>16795.272094845051</v>
      </c>
      <c r="H218" s="127">
        <f t="shared" si="47"/>
        <v>823.79700813565751</v>
      </c>
      <c r="I218" s="128">
        <f t="shared" si="48"/>
        <v>5548.2728497936532</v>
      </c>
      <c r="J218" s="127">
        <f t="shared" si="49"/>
        <v>568.56914427195852</v>
      </c>
      <c r="K218" s="128">
        <f t="shared" si="50"/>
        <v>3829.3131866716408</v>
      </c>
      <c r="L218" s="129">
        <f t="shared" si="55"/>
        <v>20624.585281516691</v>
      </c>
      <c r="M218" s="129">
        <f t="shared" si="51"/>
        <v>114031.58528151669</v>
      </c>
      <c r="N218" s="129">
        <f t="shared" si="52"/>
        <v>16931.193063328388</v>
      </c>
      <c r="O218" s="130">
        <f t="shared" si="56"/>
        <v>0.93931146397959842</v>
      </c>
      <c r="P218" s="131">
        <v>9841.8692993286732</v>
      </c>
      <c r="Q218" s="130">
        <f t="shared" si="57"/>
        <v>7.6353118770237718E-2</v>
      </c>
      <c r="R218" s="130">
        <f t="shared" si="58"/>
        <v>8.0668120137245392E-2</v>
      </c>
      <c r="S218" s="132">
        <v>6735</v>
      </c>
      <c r="T218" s="1">
        <v>86781</v>
      </c>
      <c r="U218" s="1">
        <v>12833.62910381544</v>
      </c>
      <c r="X218" s="12"/>
      <c r="Y218" s="12"/>
    </row>
    <row r="219" spans="1:27">
      <c r="A219" s="125">
        <v>4202</v>
      </c>
      <c r="B219" s="125" t="s">
        <v>236</v>
      </c>
      <c r="C219" s="1">
        <v>364275</v>
      </c>
      <c r="D219" s="125">
        <f t="shared" si="53"/>
        <v>15167.381438147979</v>
      </c>
      <c r="E219" s="126">
        <f t="shared" si="54"/>
        <v>0.84145843769636075</v>
      </c>
      <c r="F219" s="127">
        <f t="shared" si="45"/>
        <v>1714.6375209040939</v>
      </c>
      <c r="G219" s="127">
        <f t="shared" si="46"/>
        <v>41180.449339553626</v>
      </c>
      <c r="H219" s="127">
        <f t="shared" si="47"/>
        <v>369.32634813947033</v>
      </c>
      <c r="I219" s="128">
        <f t="shared" si="48"/>
        <v>8870.1109032656586</v>
      </c>
      <c r="J219" s="127">
        <f t="shared" si="49"/>
        <v>114.09848427577134</v>
      </c>
      <c r="K219" s="128">
        <f t="shared" si="50"/>
        <v>2740.3032968512007</v>
      </c>
      <c r="L219" s="129">
        <f t="shared" si="55"/>
        <v>43920.752636404824</v>
      </c>
      <c r="M219" s="129">
        <f t="shared" si="51"/>
        <v>408195.75263640482</v>
      </c>
      <c r="N219" s="129">
        <f t="shared" si="52"/>
        <v>16996.117443327843</v>
      </c>
      <c r="O219" s="130">
        <f t="shared" si="56"/>
        <v>0.94291334922165748</v>
      </c>
      <c r="P219" s="131">
        <v>20270.794441273494</v>
      </c>
      <c r="Q219" s="130">
        <f t="shared" si="57"/>
        <v>0.12400027153118906</v>
      </c>
      <c r="R219" s="130">
        <f t="shared" si="58"/>
        <v>0.11810344702301034</v>
      </c>
      <c r="S219" s="132">
        <v>24017</v>
      </c>
      <c r="T219" s="1">
        <v>324088</v>
      </c>
      <c r="U219" s="1">
        <v>13565.275626805073</v>
      </c>
      <c r="X219" s="12"/>
      <c r="Y219" s="12"/>
    </row>
    <row r="220" spans="1:27">
      <c r="A220" s="125">
        <v>4203</v>
      </c>
      <c r="B220" s="125" t="s">
        <v>237</v>
      </c>
      <c r="C220" s="1">
        <v>660685</v>
      </c>
      <c r="D220" s="125">
        <f t="shared" si="53"/>
        <v>14517.677821969281</v>
      </c>
      <c r="E220" s="126">
        <f t="shared" si="54"/>
        <v>0.80541407551922284</v>
      </c>
      <c r="F220" s="127">
        <f t="shared" si="45"/>
        <v>2104.4596906113129</v>
      </c>
      <c r="G220" s="127">
        <f t="shared" si="46"/>
        <v>95771.85606003023</v>
      </c>
      <c r="H220" s="127">
        <f t="shared" si="47"/>
        <v>596.72261380201462</v>
      </c>
      <c r="I220" s="128">
        <f t="shared" si="48"/>
        <v>27156.249431515884</v>
      </c>
      <c r="J220" s="127">
        <f t="shared" si="49"/>
        <v>341.49474993831564</v>
      </c>
      <c r="K220" s="128">
        <f t="shared" si="50"/>
        <v>15541.084574942806</v>
      </c>
      <c r="L220" s="129">
        <f t="shared" si="55"/>
        <v>111312.94063497304</v>
      </c>
      <c r="M220" s="129">
        <f t="shared" si="51"/>
        <v>771997.940634973</v>
      </c>
      <c r="N220" s="129">
        <f t="shared" si="52"/>
        <v>16963.632262518906</v>
      </c>
      <c r="O220" s="130">
        <f t="shared" si="56"/>
        <v>0.94111113111280054</v>
      </c>
      <c r="P220" s="131">
        <v>46386.455403585598</v>
      </c>
      <c r="Q220" s="130">
        <f t="shared" si="57"/>
        <v>0.10660089776229398</v>
      </c>
      <c r="R220" s="130">
        <f t="shared" si="58"/>
        <v>9.5804554212524554E-2</v>
      </c>
      <c r="S220" s="132">
        <v>45509</v>
      </c>
      <c r="T220" s="1">
        <v>597040</v>
      </c>
      <c r="U220" s="1">
        <v>13248.41895040497</v>
      </c>
      <c r="X220" s="12"/>
      <c r="Y220" s="12"/>
      <c r="Z220" s="12"/>
      <c r="AA220" s="12"/>
    </row>
    <row r="221" spans="1:27">
      <c r="A221" s="125">
        <v>4204</v>
      </c>
      <c r="B221" s="125" t="s">
        <v>238</v>
      </c>
      <c r="C221" s="1">
        <v>1728357</v>
      </c>
      <c r="D221" s="125">
        <f t="shared" si="53"/>
        <v>15196.083948055602</v>
      </c>
      <c r="E221" s="126">
        <f t="shared" si="54"/>
        <v>0.84305080017786904</v>
      </c>
      <c r="F221" s="127">
        <f t="shared" si="45"/>
        <v>1697.4160149595198</v>
      </c>
      <c r="G221" s="127">
        <f t="shared" si="46"/>
        <v>193059.0052934509</v>
      </c>
      <c r="H221" s="127">
        <f t="shared" si="47"/>
        <v>359.28046967180205</v>
      </c>
      <c r="I221" s="128">
        <f t="shared" si="48"/>
        <v>40863.482779061749</v>
      </c>
      <c r="J221" s="127">
        <f t="shared" si="49"/>
        <v>104.05260580810307</v>
      </c>
      <c r="K221" s="128">
        <f t="shared" si="50"/>
        <v>11834.631226796218</v>
      </c>
      <c r="L221" s="129">
        <f t="shared" si="55"/>
        <v>204893.63652024712</v>
      </c>
      <c r="M221" s="129">
        <f t="shared" si="51"/>
        <v>1933250.6365202472</v>
      </c>
      <c r="N221" s="129">
        <f t="shared" si="52"/>
        <v>16997.552568823223</v>
      </c>
      <c r="O221" s="130">
        <f t="shared" si="56"/>
        <v>0.9429929673457329</v>
      </c>
      <c r="P221" s="131">
        <v>86380.894038269631</v>
      </c>
      <c r="Q221" s="130">
        <f t="shared" si="57"/>
        <v>0.11722708250646734</v>
      </c>
      <c r="R221" s="130">
        <f t="shared" si="58"/>
        <v>0.10594057136409574</v>
      </c>
      <c r="S221" s="132">
        <v>113737</v>
      </c>
      <c r="T221" s="1">
        <v>1547006</v>
      </c>
      <c r="U221" s="1">
        <v>13740.416385405193</v>
      </c>
      <c r="X221" s="12"/>
      <c r="Y221" s="13"/>
      <c r="Z221" s="13"/>
      <c r="AA221" s="12"/>
    </row>
    <row r="222" spans="1:27">
      <c r="A222" s="125">
        <v>4205</v>
      </c>
      <c r="B222" s="125" t="s">
        <v>239</v>
      </c>
      <c r="C222" s="1">
        <v>324506</v>
      </c>
      <c r="D222" s="125">
        <f t="shared" si="53"/>
        <v>14019.354559986175</v>
      </c>
      <c r="E222" s="126">
        <f t="shared" si="54"/>
        <v>0.77776801708744792</v>
      </c>
      <c r="F222" s="127">
        <f t="shared" si="45"/>
        <v>2403.453647801176</v>
      </c>
      <c r="G222" s="127">
        <f t="shared" si="46"/>
        <v>55632.741585653821</v>
      </c>
      <c r="H222" s="127">
        <f t="shared" si="47"/>
        <v>771.13575549610141</v>
      </c>
      <c r="I222" s="128">
        <f t="shared" si="48"/>
        <v>17849.479332468261</v>
      </c>
      <c r="J222" s="127">
        <f t="shared" si="49"/>
        <v>515.90789163240242</v>
      </c>
      <c r="K222" s="128">
        <f t="shared" si="50"/>
        <v>11941.71996761522</v>
      </c>
      <c r="L222" s="129">
        <f t="shared" si="55"/>
        <v>67574.461553269037</v>
      </c>
      <c r="M222" s="129">
        <f t="shared" si="51"/>
        <v>392080.46155326907</v>
      </c>
      <c r="N222" s="129">
        <f t="shared" si="52"/>
        <v>16938.716099419755</v>
      </c>
      <c r="O222" s="130">
        <f t="shared" si="56"/>
        <v>0.93972882819121195</v>
      </c>
      <c r="P222" s="131">
        <v>29252.322905948196</v>
      </c>
      <c r="Q222" s="130">
        <f t="shared" si="57"/>
        <v>8.1491998107007399E-2</v>
      </c>
      <c r="R222" s="130">
        <f t="shared" si="58"/>
        <v>7.7193503104378725E-2</v>
      </c>
      <c r="S222" s="132">
        <v>23147</v>
      </c>
      <c r="T222" s="1">
        <v>300054</v>
      </c>
      <c r="U222" s="1">
        <v>13014.703968770333</v>
      </c>
      <c r="X222" s="12"/>
      <c r="Y222" s="13"/>
      <c r="Z222" s="13"/>
      <c r="AA222" s="12"/>
    </row>
    <row r="223" spans="1:27">
      <c r="A223" s="125">
        <v>4206</v>
      </c>
      <c r="B223" s="125" t="s">
        <v>240</v>
      </c>
      <c r="C223" s="1">
        <v>133545</v>
      </c>
      <c r="D223" s="125">
        <f t="shared" si="53"/>
        <v>13879.131157763459</v>
      </c>
      <c r="E223" s="126">
        <f t="shared" si="54"/>
        <v>0.76998868052602742</v>
      </c>
      <c r="F223" s="127">
        <f t="shared" ref="F223:F286" si="59">($D$364-D223)*0.6</f>
        <v>2487.5876891348057</v>
      </c>
      <c r="G223" s="127">
        <f t="shared" ref="G223:G286" si="60">F223*S223/1000</f>
        <v>23935.568744855103</v>
      </c>
      <c r="H223" s="127">
        <f t="shared" ref="H223:H286" si="61">IF(D223&lt;D$364*0.9,(D$364*0.9-D223)*0.35,0)</f>
        <v>820.21394627405232</v>
      </c>
      <c r="I223" s="128">
        <f t="shared" ref="I223:I286" si="62">H223*S223/1000</f>
        <v>7892.0985910489317</v>
      </c>
      <c r="J223" s="127">
        <f t="shared" ref="J223:J286" si="63">H223+I$366</f>
        <v>564.98608241035333</v>
      </c>
      <c r="K223" s="128">
        <f t="shared" ref="K223:K286" si="64">J223*S223/1000</f>
        <v>5436.2960849524197</v>
      </c>
      <c r="L223" s="129">
        <f t="shared" si="55"/>
        <v>29371.864829807524</v>
      </c>
      <c r="M223" s="129">
        <f t="shared" ref="M223:M286" si="65">C223+L223</f>
        <v>162916.86482980751</v>
      </c>
      <c r="N223" s="129">
        <f t="shared" ref="N223:N286" si="66">M223/S223*1000</f>
        <v>16931.704929308617</v>
      </c>
      <c r="O223" s="130">
        <f t="shared" si="56"/>
        <v>0.93933986136314085</v>
      </c>
      <c r="P223" s="131">
        <v>13996.843578046104</v>
      </c>
      <c r="Q223" s="130">
        <f t="shared" si="57"/>
        <v>6.1574416330813439E-2</v>
      </c>
      <c r="R223" s="130">
        <f t="shared" si="58"/>
        <v>6.411195650703555E-2</v>
      </c>
      <c r="S223" s="132">
        <v>9622</v>
      </c>
      <c r="T223" s="1">
        <v>125799</v>
      </c>
      <c r="U223" s="1">
        <v>13042.923794712286</v>
      </c>
      <c r="X223" s="12"/>
      <c r="Y223" s="12"/>
      <c r="Z223" s="12"/>
      <c r="AA223" s="12"/>
    </row>
    <row r="224" spans="1:27">
      <c r="A224" s="125">
        <v>4207</v>
      </c>
      <c r="B224" s="125" t="s">
        <v>241</v>
      </c>
      <c r="C224" s="1">
        <v>134274</v>
      </c>
      <c r="D224" s="125">
        <f t="shared" si="53"/>
        <v>14840.185676392572</v>
      </c>
      <c r="E224" s="126">
        <f t="shared" si="54"/>
        <v>0.82330621836764351</v>
      </c>
      <c r="F224" s="127">
        <f t="shared" si="59"/>
        <v>1910.9549779573381</v>
      </c>
      <c r="G224" s="127">
        <f t="shared" si="60"/>
        <v>17290.320640557995</v>
      </c>
      <c r="H224" s="127">
        <f t="shared" si="61"/>
        <v>483.84486475386279</v>
      </c>
      <c r="I224" s="128">
        <f t="shared" si="62"/>
        <v>4377.8283362929506</v>
      </c>
      <c r="J224" s="127">
        <f t="shared" si="63"/>
        <v>228.61700089016381</v>
      </c>
      <c r="K224" s="128">
        <f t="shared" si="64"/>
        <v>2068.5266240542023</v>
      </c>
      <c r="L224" s="129">
        <f t="shared" si="55"/>
        <v>19358.847264612195</v>
      </c>
      <c r="M224" s="129">
        <f t="shared" si="65"/>
        <v>153632.84726461221</v>
      </c>
      <c r="N224" s="129">
        <f t="shared" si="66"/>
        <v>16979.757655240075</v>
      </c>
      <c r="O224" s="130">
        <f t="shared" si="56"/>
        <v>0.94200573825522183</v>
      </c>
      <c r="P224" s="131">
        <v>11227.763967383216</v>
      </c>
      <c r="Q224" s="130">
        <f t="shared" si="57"/>
        <v>6.7921166907916719E-2</v>
      </c>
      <c r="R224" s="130">
        <f t="shared" si="58"/>
        <v>6.544257003511969E-2</v>
      </c>
      <c r="S224" s="132">
        <v>9048</v>
      </c>
      <c r="T224" s="1">
        <v>125734</v>
      </c>
      <c r="U224" s="1">
        <v>13928.658469037333</v>
      </c>
      <c r="X224" s="12"/>
      <c r="Y224" s="12"/>
      <c r="Z224" s="12"/>
      <c r="AA224" s="12"/>
    </row>
    <row r="225" spans="1:27">
      <c r="A225" s="125">
        <v>4211</v>
      </c>
      <c r="B225" s="125" t="s">
        <v>242</v>
      </c>
      <c r="C225" s="1">
        <v>28389</v>
      </c>
      <c r="D225" s="125">
        <f t="shared" si="53"/>
        <v>11697.156983930778</v>
      </c>
      <c r="E225" s="126">
        <f t="shared" si="54"/>
        <v>0.64893676481504192</v>
      </c>
      <c r="F225" s="127">
        <f t="shared" si="59"/>
        <v>3796.7721934344145</v>
      </c>
      <c r="G225" s="127">
        <f t="shared" si="60"/>
        <v>9214.7661134653245</v>
      </c>
      <c r="H225" s="127">
        <f t="shared" si="61"/>
        <v>1583.9049071154907</v>
      </c>
      <c r="I225" s="128">
        <f t="shared" si="62"/>
        <v>3844.1372095692959</v>
      </c>
      <c r="J225" s="127">
        <f t="shared" si="63"/>
        <v>1328.6770432517917</v>
      </c>
      <c r="K225" s="128">
        <f t="shared" si="64"/>
        <v>3224.6991839720986</v>
      </c>
      <c r="L225" s="129">
        <f t="shared" si="55"/>
        <v>12439.465297437422</v>
      </c>
      <c r="M225" s="129">
        <f t="shared" si="65"/>
        <v>40828.465297437418</v>
      </c>
      <c r="N225" s="129">
        <f t="shared" si="66"/>
        <v>16822.606220616985</v>
      </c>
      <c r="O225" s="130">
        <f t="shared" si="56"/>
        <v>0.93328726557759167</v>
      </c>
      <c r="P225" s="131">
        <v>5517.7881795799167</v>
      </c>
      <c r="Q225" s="130">
        <f t="shared" si="57"/>
        <v>6.4135242521928176E-2</v>
      </c>
      <c r="R225" s="130">
        <f t="shared" si="58"/>
        <v>6.5450613649890854E-2</v>
      </c>
      <c r="S225" s="132">
        <v>2427</v>
      </c>
      <c r="T225" s="1">
        <v>26678</v>
      </c>
      <c r="U225" s="1">
        <v>10978.600823045268</v>
      </c>
      <c r="X225" s="12"/>
      <c r="Y225" s="12"/>
      <c r="Z225" s="12"/>
      <c r="AA225" s="12"/>
    </row>
    <row r="226" spans="1:27">
      <c r="A226" s="125">
        <v>4212</v>
      </c>
      <c r="B226" s="125" t="s">
        <v>243</v>
      </c>
      <c r="C226" s="1">
        <v>25694</v>
      </c>
      <c r="D226" s="125">
        <f t="shared" si="53"/>
        <v>12057.250117315814</v>
      </c>
      <c r="E226" s="126">
        <f t="shared" si="54"/>
        <v>0.66891406984155533</v>
      </c>
      <c r="F226" s="127">
        <f t="shared" si="59"/>
        <v>3580.7163134033926</v>
      </c>
      <c r="G226" s="127">
        <f t="shared" si="60"/>
        <v>7630.50646386263</v>
      </c>
      <c r="H226" s="127">
        <f t="shared" si="61"/>
        <v>1457.8723104307278</v>
      </c>
      <c r="I226" s="128">
        <f t="shared" si="62"/>
        <v>3106.725893527881</v>
      </c>
      <c r="J226" s="127">
        <f t="shared" si="63"/>
        <v>1202.6444465670288</v>
      </c>
      <c r="K226" s="128">
        <f t="shared" si="64"/>
        <v>2562.8353156343383</v>
      </c>
      <c r="L226" s="129">
        <f t="shared" si="55"/>
        <v>10193.341779496968</v>
      </c>
      <c r="M226" s="129">
        <f t="shared" si="65"/>
        <v>35887.341779496972</v>
      </c>
      <c r="N226" s="129">
        <f t="shared" si="66"/>
        <v>16840.610877286239</v>
      </c>
      <c r="O226" s="130">
        <f t="shared" si="56"/>
        <v>0.93428613082891754</v>
      </c>
      <c r="P226" s="131">
        <v>4463.3462549175101</v>
      </c>
      <c r="Q226" s="130">
        <f t="shared" si="57"/>
        <v>5.3464534645346451E-2</v>
      </c>
      <c r="R226" s="130">
        <f t="shared" si="58"/>
        <v>5.1981478050350798E-2</v>
      </c>
      <c r="S226" s="132">
        <v>2131</v>
      </c>
      <c r="T226" s="1">
        <v>24390</v>
      </c>
      <c r="U226" s="1">
        <v>11461.466165413533</v>
      </c>
      <c r="X226" s="12"/>
      <c r="Y226" s="12"/>
    </row>
    <row r="227" spans="1:27">
      <c r="A227" s="125">
        <v>4213</v>
      </c>
      <c r="B227" s="125" t="s">
        <v>244</v>
      </c>
      <c r="C227" s="1">
        <v>87639</v>
      </c>
      <c r="D227" s="125">
        <f t="shared" si="53"/>
        <v>14331.807031888799</v>
      </c>
      <c r="E227" s="126">
        <f t="shared" si="54"/>
        <v>0.795102305799953</v>
      </c>
      <c r="F227" s="127">
        <f t="shared" si="59"/>
        <v>2215.9821646596019</v>
      </c>
      <c r="G227" s="127">
        <f t="shared" si="60"/>
        <v>13550.730936893466</v>
      </c>
      <c r="H227" s="127">
        <f t="shared" si="61"/>
        <v>661.77739033018338</v>
      </c>
      <c r="I227" s="128">
        <f t="shared" si="62"/>
        <v>4046.7687418690716</v>
      </c>
      <c r="J227" s="127">
        <f t="shared" si="63"/>
        <v>406.54952646648439</v>
      </c>
      <c r="K227" s="128">
        <f t="shared" si="64"/>
        <v>2486.0503543425521</v>
      </c>
      <c r="L227" s="129">
        <f t="shared" si="55"/>
        <v>16036.781291236017</v>
      </c>
      <c r="M227" s="129">
        <f t="shared" si="65"/>
        <v>103675.78129123602</v>
      </c>
      <c r="N227" s="129">
        <f t="shared" si="66"/>
        <v>16954.338723014884</v>
      </c>
      <c r="O227" s="130">
        <f t="shared" si="56"/>
        <v>0.94059554262683709</v>
      </c>
      <c r="P227" s="131">
        <v>5451.0010787520205</v>
      </c>
      <c r="Q227" s="130">
        <f t="shared" si="57"/>
        <v>0.13381028772510867</v>
      </c>
      <c r="R227" s="130">
        <f t="shared" si="58"/>
        <v>0.12491038685662048</v>
      </c>
      <c r="S227" s="132">
        <v>6115</v>
      </c>
      <c r="T227" s="1">
        <v>77296</v>
      </c>
      <c r="U227" s="1">
        <v>12740.398879182463</v>
      </c>
      <c r="X227" s="12"/>
      <c r="Y227" s="12"/>
    </row>
    <row r="228" spans="1:27">
      <c r="A228" s="125">
        <v>4214</v>
      </c>
      <c r="B228" s="125" t="s">
        <v>245</v>
      </c>
      <c r="C228" s="1">
        <v>84327</v>
      </c>
      <c r="D228" s="125">
        <f t="shared" si="53"/>
        <v>13828.632338471631</v>
      </c>
      <c r="E228" s="126">
        <f t="shared" si="54"/>
        <v>0.76718709887133663</v>
      </c>
      <c r="F228" s="127">
        <f t="shared" si="59"/>
        <v>2517.8869807099027</v>
      </c>
      <c r="G228" s="127">
        <f t="shared" si="60"/>
        <v>15354.074808368987</v>
      </c>
      <c r="H228" s="127">
        <f t="shared" si="61"/>
        <v>837.88853302619214</v>
      </c>
      <c r="I228" s="128">
        <f t="shared" si="62"/>
        <v>5109.4442743937198</v>
      </c>
      <c r="J228" s="127">
        <f t="shared" si="63"/>
        <v>582.66066916249315</v>
      </c>
      <c r="K228" s="128">
        <f t="shared" si="64"/>
        <v>3553.0647605528829</v>
      </c>
      <c r="L228" s="129">
        <f t="shared" si="55"/>
        <v>18907.13956892187</v>
      </c>
      <c r="M228" s="129">
        <f t="shared" si="65"/>
        <v>103234.13956892188</v>
      </c>
      <c r="N228" s="129">
        <f t="shared" si="66"/>
        <v>16929.179988344029</v>
      </c>
      <c r="O228" s="130">
        <f t="shared" si="56"/>
        <v>0.93919978228040646</v>
      </c>
      <c r="P228" s="131">
        <v>10325.874853349114</v>
      </c>
      <c r="Q228" s="130">
        <f t="shared" si="57"/>
        <v>0.11173073880715077</v>
      </c>
      <c r="R228" s="130">
        <f t="shared" si="58"/>
        <v>9.4593531616617502E-2</v>
      </c>
      <c r="S228" s="132">
        <v>6098</v>
      </c>
      <c r="T228" s="1">
        <v>75852</v>
      </c>
      <c r="U228" s="1">
        <v>12633.577614923384</v>
      </c>
      <c r="X228" s="12"/>
      <c r="Y228" s="12"/>
    </row>
    <row r="229" spans="1:27">
      <c r="A229" s="125">
        <v>4215</v>
      </c>
      <c r="B229" s="125" t="s">
        <v>246</v>
      </c>
      <c r="C229" s="1">
        <v>180131</v>
      </c>
      <c r="D229" s="125">
        <f t="shared" si="53"/>
        <v>15970.476106037768</v>
      </c>
      <c r="E229" s="126">
        <f t="shared" si="54"/>
        <v>0.88601265342045177</v>
      </c>
      <c r="F229" s="127">
        <f t="shared" si="59"/>
        <v>1232.7807201702205</v>
      </c>
      <c r="G229" s="127">
        <f t="shared" si="60"/>
        <v>13904.533742799917</v>
      </c>
      <c r="H229" s="127">
        <f t="shared" si="61"/>
        <v>88.243214378044186</v>
      </c>
      <c r="I229" s="128">
        <f t="shared" si="62"/>
        <v>995.2952149699604</v>
      </c>
      <c r="J229" s="127">
        <f t="shared" si="63"/>
        <v>-166.98464948565481</v>
      </c>
      <c r="K229" s="128">
        <f t="shared" si="64"/>
        <v>-1883.4198615487005</v>
      </c>
      <c r="L229" s="129">
        <f t="shared" si="55"/>
        <v>12021.113881251216</v>
      </c>
      <c r="M229" s="129">
        <f t="shared" si="65"/>
        <v>192152.11388125122</v>
      </c>
      <c r="N229" s="129">
        <f t="shared" si="66"/>
        <v>17036.272176722334</v>
      </c>
      <c r="O229" s="130">
        <f t="shared" si="56"/>
        <v>0.94514106000786213</v>
      </c>
      <c r="P229" s="131">
        <v>6939.2334593179912</v>
      </c>
      <c r="Q229" s="130">
        <f t="shared" si="57"/>
        <v>0.15196843343906682</v>
      </c>
      <c r="R229" s="130">
        <f t="shared" si="58"/>
        <v>0.14185717580005014</v>
      </c>
      <c r="S229" s="132">
        <v>11279</v>
      </c>
      <c r="T229" s="1">
        <v>156368</v>
      </c>
      <c r="U229" s="1">
        <v>13986.404293381038</v>
      </c>
      <c r="X229" s="12"/>
      <c r="Y229" s="12"/>
    </row>
    <row r="230" spans="1:27">
      <c r="A230" s="125">
        <v>4216</v>
      </c>
      <c r="B230" s="125" t="s">
        <v>247</v>
      </c>
      <c r="C230" s="1">
        <v>65392</v>
      </c>
      <c r="D230" s="125">
        <f t="shared" si="53"/>
        <v>12241.108199176339</v>
      </c>
      <c r="E230" s="126">
        <f t="shared" si="54"/>
        <v>0.67911417820904796</v>
      </c>
      <c r="F230" s="127">
        <f t="shared" si="59"/>
        <v>3470.4014642870779</v>
      </c>
      <c r="G230" s="127">
        <f t="shared" si="60"/>
        <v>18538.884622221569</v>
      </c>
      <c r="H230" s="127">
        <f t="shared" si="61"/>
        <v>1393.5219817795444</v>
      </c>
      <c r="I230" s="128">
        <f t="shared" si="62"/>
        <v>7444.1944266663259</v>
      </c>
      <c r="J230" s="127">
        <f t="shared" si="63"/>
        <v>1138.2941179158454</v>
      </c>
      <c r="K230" s="128">
        <f t="shared" si="64"/>
        <v>6080.7671779064458</v>
      </c>
      <c r="L230" s="129">
        <f t="shared" si="55"/>
        <v>24619.651800128013</v>
      </c>
      <c r="M230" s="129">
        <f t="shared" si="65"/>
        <v>90011.65180012802</v>
      </c>
      <c r="N230" s="129">
        <f t="shared" si="66"/>
        <v>16849.803781379262</v>
      </c>
      <c r="O230" s="130">
        <f t="shared" si="56"/>
        <v>0.93479613624729196</v>
      </c>
      <c r="P230" s="131">
        <v>10341.646829549189</v>
      </c>
      <c r="Q230" s="130">
        <f t="shared" si="57"/>
        <v>0.10659468972636353</v>
      </c>
      <c r="R230" s="130">
        <f t="shared" si="58"/>
        <v>9.2508497494728822E-2</v>
      </c>
      <c r="S230" s="132">
        <v>5342</v>
      </c>
      <c r="T230" s="1">
        <v>59093</v>
      </c>
      <c r="U230" s="1">
        <v>11204.58854759196</v>
      </c>
      <c r="X230" s="12"/>
      <c r="Y230" s="12"/>
    </row>
    <row r="231" spans="1:27">
      <c r="A231" s="125">
        <v>4217</v>
      </c>
      <c r="B231" s="125" t="s">
        <v>248</v>
      </c>
      <c r="C231" s="1">
        <v>25341</v>
      </c>
      <c r="D231" s="125">
        <f t="shared" si="53"/>
        <v>14070.516379789007</v>
      </c>
      <c r="E231" s="126">
        <f t="shared" si="54"/>
        <v>0.78060638079159506</v>
      </c>
      <c r="F231" s="127">
        <f t="shared" si="59"/>
        <v>2372.7565559194768</v>
      </c>
      <c r="G231" s="127">
        <f t="shared" si="60"/>
        <v>4273.3345572109783</v>
      </c>
      <c r="H231" s="127">
        <f t="shared" si="61"/>
        <v>753.2291185651103</v>
      </c>
      <c r="I231" s="128">
        <f t="shared" si="62"/>
        <v>1356.5656425357636</v>
      </c>
      <c r="J231" s="127">
        <f t="shared" si="63"/>
        <v>498.00125470141131</v>
      </c>
      <c r="K231" s="128">
        <f t="shared" si="64"/>
        <v>896.90025971724174</v>
      </c>
      <c r="L231" s="129">
        <f t="shared" si="55"/>
        <v>5170.2348169282204</v>
      </c>
      <c r="M231" s="129">
        <f t="shared" si="65"/>
        <v>30511.23481692822</v>
      </c>
      <c r="N231" s="129">
        <f t="shared" si="66"/>
        <v>16941.274190409895</v>
      </c>
      <c r="O231" s="130">
        <f t="shared" si="56"/>
        <v>0.93987074637641921</v>
      </c>
      <c r="P231" s="131">
        <v>3825.8518794492893</v>
      </c>
      <c r="Q231" s="130">
        <f t="shared" si="57"/>
        <v>3.2682668405395493E-2</v>
      </c>
      <c r="R231" s="130">
        <f t="shared" si="58"/>
        <v>4.4723943272976505E-2</v>
      </c>
      <c r="S231" s="132">
        <v>1801</v>
      </c>
      <c r="T231" s="1">
        <v>24539</v>
      </c>
      <c r="U231" s="1">
        <v>13468.166849615807</v>
      </c>
      <c r="X231" s="12"/>
      <c r="Y231" s="12"/>
    </row>
    <row r="232" spans="1:27">
      <c r="A232" s="125">
        <v>4218</v>
      </c>
      <c r="B232" s="125" t="s">
        <v>249</v>
      </c>
      <c r="C232" s="1">
        <v>19583</v>
      </c>
      <c r="D232" s="125">
        <f t="shared" si="53"/>
        <v>14801.96523053666</v>
      </c>
      <c r="E232" s="126">
        <f t="shared" si="54"/>
        <v>0.82118581829798587</v>
      </c>
      <c r="F232" s="127">
        <f t="shared" si="59"/>
        <v>1933.8872454708853</v>
      </c>
      <c r="G232" s="127">
        <f t="shared" si="60"/>
        <v>2558.5328257579813</v>
      </c>
      <c r="H232" s="127">
        <f t="shared" si="61"/>
        <v>497.22202080343192</v>
      </c>
      <c r="I232" s="128">
        <f t="shared" si="62"/>
        <v>657.82473352294039</v>
      </c>
      <c r="J232" s="127">
        <f t="shared" si="63"/>
        <v>241.99415693973293</v>
      </c>
      <c r="K232" s="128">
        <f t="shared" si="64"/>
        <v>320.15826963126665</v>
      </c>
      <c r="L232" s="129">
        <f t="shared" si="55"/>
        <v>2878.6910953892479</v>
      </c>
      <c r="M232" s="129">
        <f t="shared" si="65"/>
        <v>22461.691095389247</v>
      </c>
      <c r="N232" s="129">
        <f t="shared" si="66"/>
        <v>16977.846632947276</v>
      </c>
      <c r="O232" s="130">
        <f t="shared" si="56"/>
        <v>0.94189971825173868</v>
      </c>
      <c r="P232" s="131">
        <v>2891.7197860340148</v>
      </c>
      <c r="Q232" s="130">
        <f t="shared" si="57"/>
        <v>3.5206428080562457E-2</v>
      </c>
      <c r="R232" s="130">
        <f t="shared" si="58"/>
        <v>4.4596055546145853E-2</v>
      </c>
      <c r="S232" s="132">
        <v>1323</v>
      </c>
      <c r="T232" s="1">
        <v>18917</v>
      </c>
      <c r="U232" s="1">
        <v>14170.03745318352</v>
      </c>
      <c r="X232" s="12"/>
      <c r="Y232" s="12"/>
    </row>
    <row r="233" spans="1:27">
      <c r="A233" s="125">
        <v>4219</v>
      </c>
      <c r="B233" s="125" t="s">
        <v>250</v>
      </c>
      <c r="C233" s="1">
        <v>46360</v>
      </c>
      <c r="D233" s="125">
        <f t="shared" si="53"/>
        <v>12690.938954284149</v>
      </c>
      <c r="E233" s="126">
        <f t="shared" si="54"/>
        <v>0.70406996151049384</v>
      </c>
      <c r="F233" s="127">
        <f t="shared" si="59"/>
        <v>3200.5030112223917</v>
      </c>
      <c r="G233" s="127">
        <f t="shared" si="60"/>
        <v>11691.437499995398</v>
      </c>
      <c r="H233" s="127">
        <f t="shared" si="61"/>
        <v>1236.0812174918105</v>
      </c>
      <c r="I233" s="128">
        <f t="shared" si="62"/>
        <v>4515.4046874975838</v>
      </c>
      <c r="J233" s="127">
        <f t="shared" si="63"/>
        <v>980.85335362811156</v>
      </c>
      <c r="K233" s="128">
        <f t="shared" si="64"/>
        <v>3583.0573008034912</v>
      </c>
      <c r="L233" s="129">
        <f t="shared" si="55"/>
        <v>15274.49480079889</v>
      </c>
      <c r="M233" s="129">
        <f t="shared" si="65"/>
        <v>61634.494800798886</v>
      </c>
      <c r="N233" s="129">
        <f t="shared" si="66"/>
        <v>16872.295319134653</v>
      </c>
      <c r="O233" s="130">
        <f t="shared" si="56"/>
        <v>0.93604392541236425</v>
      </c>
      <c r="P233" s="131">
        <v>6783.0824351073061</v>
      </c>
      <c r="Q233" s="130">
        <f t="shared" si="57"/>
        <v>4.7281270472360901E-2</v>
      </c>
      <c r="R233" s="130">
        <f t="shared" si="58"/>
        <v>3.7533785337934118E-2</v>
      </c>
      <c r="S233" s="132">
        <v>3653</v>
      </c>
      <c r="T233" s="1">
        <v>44267</v>
      </c>
      <c r="U233" s="1">
        <v>12231.831997789446</v>
      </c>
      <c r="X233" s="12"/>
      <c r="Y233" s="12"/>
    </row>
    <row r="234" spans="1:27">
      <c r="A234" s="125">
        <v>4220</v>
      </c>
      <c r="B234" s="125" t="s">
        <v>251</v>
      </c>
      <c r="C234" s="1">
        <v>18364</v>
      </c>
      <c r="D234" s="125">
        <f t="shared" si="53"/>
        <v>16194.003527336861</v>
      </c>
      <c r="E234" s="126">
        <f t="shared" si="54"/>
        <v>0.89841354380984773</v>
      </c>
      <c r="F234" s="127">
        <f t="shared" si="59"/>
        <v>1098.6642673907645</v>
      </c>
      <c r="G234" s="127">
        <f t="shared" si="60"/>
        <v>1245.8852792211271</v>
      </c>
      <c r="H234" s="127">
        <f t="shared" si="61"/>
        <v>10.008616923361478</v>
      </c>
      <c r="I234" s="128">
        <f t="shared" si="62"/>
        <v>11.349771591091915</v>
      </c>
      <c r="J234" s="127">
        <f t="shared" si="63"/>
        <v>-245.21924694033751</v>
      </c>
      <c r="K234" s="128">
        <f t="shared" si="64"/>
        <v>-278.07862603034272</v>
      </c>
      <c r="L234" s="129">
        <f t="shared" si="55"/>
        <v>967.80665319078435</v>
      </c>
      <c r="M234" s="129">
        <f t="shared" si="65"/>
        <v>19331.806653190783</v>
      </c>
      <c r="N234" s="129">
        <f t="shared" si="66"/>
        <v>17047.448547787288</v>
      </c>
      <c r="O234" s="130">
        <f t="shared" si="56"/>
        <v>0.94576110452733186</v>
      </c>
      <c r="P234" s="131">
        <v>1534.7455308862989</v>
      </c>
      <c r="Q234" s="130">
        <f t="shared" si="57"/>
        <v>6.1564252268917277E-2</v>
      </c>
      <c r="R234" s="130">
        <f t="shared" si="58"/>
        <v>6.9053241702913201E-2</v>
      </c>
      <c r="S234" s="132">
        <v>1134</v>
      </c>
      <c r="T234" s="1">
        <v>17299</v>
      </c>
      <c r="U234" s="1">
        <v>15147.985989492119</v>
      </c>
      <c r="X234" s="12"/>
      <c r="Y234" s="12"/>
    </row>
    <row r="235" spans="1:27">
      <c r="A235" s="125">
        <v>4221</v>
      </c>
      <c r="B235" s="125" t="s">
        <v>252</v>
      </c>
      <c r="C235" s="1">
        <v>34302</v>
      </c>
      <c r="D235" s="125">
        <f t="shared" si="53"/>
        <v>29343.028229255775</v>
      </c>
      <c r="E235" s="126">
        <f t="shared" si="54"/>
        <v>1.6278972604307811</v>
      </c>
      <c r="F235" s="127">
        <f t="shared" si="59"/>
        <v>-6790.7505537605839</v>
      </c>
      <c r="G235" s="127">
        <f t="shared" si="60"/>
        <v>-7938.3873973461223</v>
      </c>
      <c r="H235" s="127">
        <f t="shared" si="61"/>
        <v>0</v>
      </c>
      <c r="I235" s="128">
        <f t="shared" si="62"/>
        <v>0</v>
      </c>
      <c r="J235" s="127">
        <f t="shared" si="63"/>
        <v>-255.22786386369899</v>
      </c>
      <c r="K235" s="128">
        <f t="shared" si="64"/>
        <v>-298.3613728566641</v>
      </c>
      <c r="L235" s="129">
        <f t="shared" si="55"/>
        <v>-8236.7487702027865</v>
      </c>
      <c r="M235" s="129">
        <f t="shared" si="65"/>
        <v>26065.251229797213</v>
      </c>
      <c r="N235" s="129">
        <f t="shared" si="66"/>
        <v>22297.049811631492</v>
      </c>
      <c r="O235" s="130">
        <f t="shared" si="56"/>
        <v>1.2369993315091519</v>
      </c>
      <c r="P235" s="131">
        <v>-235.96363085000212</v>
      </c>
      <c r="Q235" s="130">
        <f t="shared" si="57"/>
        <v>8.8745000952199588E-2</v>
      </c>
      <c r="R235" s="130">
        <f t="shared" si="58"/>
        <v>8.8745000952199476E-2</v>
      </c>
      <c r="S235" s="132">
        <v>1169</v>
      </c>
      <c r="T235" s="1">
        <v>31506</v>
      </c>
      <c r="U235" s="1">
        <v>26951.24037639008</v>
      </c>
      <c r="X235" s="12"/>
      <c r="Y235" s="12"/>
    </row>
    <row r="236" spans="1:27">
      <c r="A236" s="125">
        <v>4222</v>
      </c>
      <c r="B236" s="125" t="s">
        <v>253</v>
      </c>
      <c r="C236" s="1">
        <v>61209</v>
      </c>
      <c r="D236" s="125">
        <f t="shared" si="53"/>
        <v>65464.17112299466</v>
      </c>
      <c r="E236" s="126">
        <f t="shared" si="54"/>
        <v>3.6318318612133833</v>
      </c>
      <c r="F236" s="127">
        <f t="shared" si="59"/>
        <v>-28463.436290003912</v>
      </c>
      <c r="G236" s="127">
        <f t="shared" si="60"/>
        <v>-26613.312931153658</v>
      </c>
      <c r="H236" s="127">
        <f t="shared" si="61"/>
        <v>0</v>
      </c>
      <c r="I236" s="128">
        <f t="shared" si="62"/>
        <v>0</v>
      </c>
      <c r="J236" s="127">
        <f t="shared" si="63"/>
        <v>-255.22786386369899</v>
      </c>
      <c r="K236" s="128">
        <f t="shared" si="64"/>
        <v>-238.63805271255856</v>
      </c>
      <c r="L236" s="129">
        <f t="shared" si="55"/>
        <v>-26851.950983866216</v>
      </c>
      <c r="M236" s="129">
        <f t="shared" si="65"/>
        <v>34357.04901613378</v>
      </c>
      <c r="N236" s="129">
        <f t="shared" si="66"/>
        <v>36745.506969127033</v>
      </c>
      <c r="O236" s="130">
        <f t="shared" si="56"/>
        <v>2.038573171822192</v>
      </c>
      <c r="P236" s="131">
        <v>-415.17227959345837</v>
      </c>
      <c r="Q236" s="130">
        <f t="shared" si="57"/>
        <v>4.7812243221035333E-2</v>
      </c>
      <c r="R236" s="130">
        <f t="shared" si="58"/>
        <v>4.2208969193115425E-2</v>
      </c>
      <c r="S236" s="132">
        <v>935</v>
      </c>
      <c r="T236" s="1">
        <v>58416</v>
      </c>
      <c r="U236" s="1">
        <v>62812.903225806454</v>
      </c>
      <c r="X236" s="12"/>
      <c r="Y236" s="12"/>
    </row>
    <row r="237" spans="1:27">
      <c r="A237" s="125">
        <v>4223</v>
      </c>
      <c r="B237" s="125" t="s">
        <v>254</v>
      </c>
      <c r="C237" s="1">
        <v>190747</v>
      </c>
      <c r="D237" s="125">
        <f t="shared" si="53"/>
        <v>12613.039740792172</v>
      </c>
      <c r="E237" s="126">
        <f t="shared" si="54"/>
        <v>0.69974825635986904</v>
      </c>
      <c r="F237" s="127">
        <f t="shared" si="59"/>
        <v>3247.2425393175781</v>
      </c>
      <c r="G237" s="127">
        <f t="shared" si="60"/>
        <v>49108.048922099733</v>
      </c>
      <c r="H237" s="127">
        <f t="shared" si="61"/>
        <v>1263.3459422140027</v>
      </c>
      <c r="I237" s="128">
        <f t="shared" si="62"/>
        <v>19105.580684102362</v>
      </c>
      <c r="J237" s="127">
        <f t="shared" si="63"/>
        <v>1008.1180783503037</v>
      </c>
      <c r="K237" s="128">
        <f t="shared" si="64"/>
        <v>15245.769698891641</v>
      </c>
      <c r="L237" s="129">
        <f t="shared" si="55"/>
        <v>64353.818620991377</v>
      </c>
      <c r="M237" s="129">
        <f t="shared" si="65"/>
        <v>255100.81862099137</v>
      </c>
      <c r="N237" s="129">
        <f t="shared" si="66"/>
        <v>16868.400358460054</v>
      </c>
      <c r="O237" s="130">
        <f t="shared" si="56"/>
        <v>0.935827840154833</v>
      </c>
      <c r="P237" s="131">
        <v>31476.794515775422</v>
      </c>
      <c r="Q237" s="130">
        <f t="shared" si="57"/>
        <v>5.6383815336220548E-2</v>
      </c>
      <c r="R237" s="130">
        <f t="shared" si="58"/>
        <v>4.3251489919093722E-2</v>
      </c>
      <c r="S237" s="132">
        <v>15123</v>
      </c>
      <c r="T237" s="1">
        <v>180566</v>
      </c>
      <c r="U237" s="1">
        <v>12090.123870103784</v>
      </c>
      <c r="X237" s="12"/>
      <c r="Y237" s="12"/>
    </row>
    <row r="238" spans="1:27">
      <c r="A238" s="125">
        <v>4224</v>
      </c>
      <c r="B238" s="125" t="s">
        <v>255</v>
      </c>
      <c r="C238" s="1">
        <v>29116</v>
      </c>
      <c r="D238" s="125">
        <f t="shared" si="53"/>
        <v>31925.438596491229</v>
      </c>
      <c r="E238" s="126">
        <f t="shared" si="54"/>
        <v>1.7711646399693128</v>
      </c>
      <c r="F238" s="127">
        <f t="shared" si="59"/>
        <v>-8340.1967741018561</v>
      </c>
      <c r="G238" s="127">
        <f t="shared" si="60"/>
        <v>-7606.2594579808929</v>
      </c>
      <c r="H238" s="127">
        <f t="shared" si="61"/>
        <v>0</v>
      </c>
      <c r="I238" s="128">
        <f t="shared" si="62"/>
        <v>0</v>
      </c>
      <c r="J238" s="127">
        <f t="shared" si="63"/>
        <v>-255.22786386369899</v>
      </c>
      <c r="K238" s="128">
        <f t="shared" si="64"/>
        <v>-232.76781184369349</v>
      </c>
      <c r="L238" s="129">
        <f t="shared" si="55"/>
        <v>-7839.0272698245863</v>
      </c>
      <c r="M238" s="129">
        <f t="shared" si="65"/>
        <v>21276.972730175414</v>
      </c>
      <c r="N238" s="129">
        <f t="shared" si="66"/>
        <v>23330.013958525673</v>
      </c>
      <c r="O238" s="130">
        <f t="shared" si="56"/>
        <v>1.2943062833245647</v>
      </c>
      <c r="P238" s="131">
        <v>298.46960535910785</v>
      </c>
      <c r="Q238" s="130">
        <f t="shared" si="57"/>
        <v>4.5720647918686921E-2</v>
      </c>
      <c r="R238" s="130">
        <f t="shared" si="58"/>
        <v>6.2920000680507543E-2</v>
      </c>
      <c r="S238" s="132">
        <v>912</v>
      </c>
      <c r="T238" s="1">
        <v>27843</v>
      </c>
      <c r="U238" s="1">
        <v>30035.598705501616</v>
      </c>
      <c r="X238" s="12"/>
      <c r="Y238" s="12"/>
    </row>
    <row r="239" spans="1:27">
      <c r="A239" s="125">
        <v>4225</v>
      </c>
      <c r="B239" s="125" t="s">
        <v>256</v>
      </c>
      <c r="C239" s="1">
        <v>135267</v>
      </c>
      <c r="D239" s="125">
        <f t="shared" si="53"/>
        <v>12907.156488549619</v>
      </c>
      <c r="E239" s="126">
        <f t="shared" si="54"/>
        <v>0.71606531280613561</v>
      </c>
      <c r="F239" s="127">
        <f t="shared" si="59"/>
        <v>3070.7724906631097</v>
      </c>
      <c r="G239" s="127">
        <f t="shared" si="60"/>
        <v>32181.695702149391</v>
      </c>
      <c r="H239" s="127">
        <f t="shared" si="61"/>
        <v>1160.405080498896</v>
      </c>
      <c r="I239" s="128">
        <f t="shared" si="62"/>
        <v>12161.04524362843</v>
      </c>
      <c r="J239" s="127">
        <f t="shared" si="63"/>
        <v>905.17721663519706</v>
      </c>
      <c r="K239" s="128">
        <f t="shared" si="64"/>
        <v>9486.2572303368652</v>
      </c>
      <c r="L239" s="129">
        <f t="shared" si="55"/>
        <v>41667.952932486252</v>
      </c>
      <c r="M239" s="129">
        <f t="shared" si="65"/>
        <v>176934.95293248625</v>
      </c>
      <c r="N239" s="129">
        <f t="shared" si="66"/>
        <v>16883.106195847926</v>
      </c>
      <c r="O239" s="130">
        <f t="shared" si="56"/>
        <v>0.93664369297714634</v>
      </c>
      <c r="P239" s="131">
        <v>17456.478954263464</v>
      </c>
      <c r="Q239" s="130">
        <f t="shared" si="57"/>
        <v>9.8017728423923631E-2</v>
      </c>
      <c r="R239" s="130">
        <f t="shared" si="58"/>
        <v>9.6341365479764948E-2</v>
      </c>
      <c r="S239" s="132">
        <v>10480</v>
      </c>
      <c r="T239" s="1">
        <v>123192</v>
      </c>
      <c r="U239" s="1">
        <v>11772.935779816515</v>
      </c>
      <c r="X239" s="12"/>
      <c r="Y239" s="13"/>
      <c r="Z239" s="13"/>
      <c r="AA239" s="12"/>
    </row>
    <row r="240" spans="1:27">
      <c r="A240" s="125">
        <v>4226</v>
      </c>
      <c r="B240" s="125" t="s">
        <v>257</v>
      </c>
      <c r="C240" s="1">
        <v>24143</v>
      </c>
      <c r="D240" s="125">
        <f t="shared" si="53"/>
        <v>14168.427230046947</v>
      </c>
      <c r="E240" s="126">
        <f t="shared" si="54"/>
        <v>0.78603829475957576</v>
      </c>
      <c r="F240" s="127">
        <f t="shared" si="59"/>
        <v>2314.0100457647127</v>
      </c>
      <c r="G240" s="127">
        <f t="shared" si="60"/>
        <v>3943.07311798307</v>
      </c>
      <c r="H240" s="127">
        <f t="shared" si="61"/>
        <v>718.96032097483123</v>
      </c>
      <c r="I240" s="128">
        <f t="shared" si="62"/>
        <v>1225.1083869411123</v>
      </c>
      <c r="J240" s="127">
        <f t="shared" si="63"/>
        <v>463.73245711113225</v>
      </c>
      <c r="K240" s="128">
        <f t="shared" si="64"/>
        <v>790.20010691736934</v>
      </c>
      <c r="L240" s="129">
        <f t="shared" si="55"/>
        <v>4733.2732249004393</v>
      </c>
      <c r="M240" s="129">
        <f t="shared" si="65"/>
        <v>28876.27322490044</v>
      </c>
      <c r="N240" s="129">
        <f t="shared" si="66"/>
        <v>16946.169732922794</v>
      </c>
      <c r="O240" s="130">
        <f t="shared" si="56"/>
        <v>0.94014234207481839</v>
      </c>
      <c r="P240" s="131">
        <v>822.13459332681305</v>
      </c>
      <c r="Q240" s="130">
        <f t="shared" si="57"/>
        <v>0.18749692587673997</v>
      </c>
      <c r="R240" s="130">
        <f t="shared" si="58"/>
        <v>0.17774049573456002</v>
      </c>
      <c r="S240" s="132">
        <v>1704</v>
      </c>
      <c r="T240" s="1">
        <v>20331</v>
      </c>
      <c r="U240" s="1">
        <v>12030.1775147929</v>
      </c>
      <c r="X240" s="12"/>
      <c r="Y240" s="12"/>
      <c r="Z240" s="12"/>
      <c r="AA240" s="12"/>
    </row>
    <row r="241" spans="1:27">
      <c r="A241" s="125">
        <v>4227</v>
      </c>
      <c r="B241" s="125" t="s">
        <v>258</v>
      </c>
      <c r="C241" s="1">
        <v>104290</v>
      </c>
      <c r="D241" s="125">
        <f t="shared" si="53"/>
        <v>17727.349991500934</v>
      </c>
      <c r="E241" s="126">
        <f t="shared" si="54"/>
        <v>0.9834807866588734</v>
      </c>
      <c r="F241" s="127">
        <f t="shared" si="59"/>
        <v>178.65638889232068</v>
      </c>
      <c r="G241" s="127">
        <f t="shared" si="60"/>
        <v>1051.0355358535226</v>
      </c>
      <c r="H241" s="127">
        <f t="shared" si="61"/>
        <v>0</v>
      </c>
      <c r="I241" s="128">
        <f t="shared" si="62"/>
        <v>0</v>
      </c>
      <c r="J241" s="127">
        <f t="shared" si="63"/>
        <v>-255.22786386369899</v>
      </c>
      <c r="K241" s="128">
        <f t="shared" si="64"/>
        <v>-1501.505523110141</v>
      </c>
      <c r="L241" s="129">
        <f t="shared" si="55"/>
        <v>-450.46998725661842</v>
      </c>
      <c r="M241" s="129">
        <f t="shared" si="65"/>
        <v>103839.53001274339</v>
      </c>
      <c r="N241" s="129">
        <f t="shared" si="66"/>
        <v>17650.778516529557</v>
      </c>
      <c r="O241" s="130">
        <f t="shared" si="56"/>
        <v>0.97923274200038901</v>
      </c>
      <c r="P241" s="131">
        <v>6679.443079306624</v>
      </c>
      <c r="Q241" s="130">
        <f t="shared" si="57"/>
        <v>6.1583876221498371E-2</v>
      </c>
      <c r="R241" s="130">
        <f t="shared" si="58"/>
        <v>6.8621403192879946E-2</v>
      </c>
      <c r="S241" s="132">
        <v>5883</v>
      </c>
      <c r="T241" s="1">
        <v>98240</v>
      </c>
      <c r="U241" s="1">
        <v>16588.990206011484</v>
      </c>
      <c r="X241" s="12"/>
      <c r="Y241" s="12"/>
      <c r="Z241" s="12"/>
      <c r="AA241" s="12"/>
    </row>
    <row r="242" spans="1:27">
      <c r="A242" s="125">
        <v>4228</v>
      </c>
      <c r="B242" s="125" t="s">
        <v>259</v>
      </c>
      <c r="C242" s="1">
        <v>74881</v>
      </c>
      <c r="D242" s="125">
        <f t="shared" si="53"/>
        <v>41370.718232044201</v>
      </c>
      <c r="E242" s="126">
        <f t="shared" si="54"/>
        <v>2.2951713894631878</v>
      </c>
      <c r="F242" s="127">
        <f t="shared" si="59"/>
        <v>-14007.364555433638</v>
      </c>
      <c r="G242" s="127">
        <f t="shared" si="60"/>
        <v>-25353.329845334883</v>
      </c>
      <c r="H242" s="127">
        <f t="shared" si="61"/>
        <v>0</v>
      </c>
      <c r="I242" s="128">
        <f t="shared" si="62"/>
        <v>0</v>
      </c>
      <c r="J242" s="127">
        <f t="shared" si="63"/>
        <v>-255.22786386369899</v>
      </c>
      <c r="K242" s="128">
        <f t="shared" si="64"/>
        <v>-461.96243359329515</v>
      </c>
      <c r="L242" s="129">
        <f t="shared" si="55"/>
        <v>-25815.29227892818</v>
      </c>
      <c r="M242" s="129">
        <f t="shared" si="65"/>
        <v>49065.70772107182</v>
      </c>
      <c r="N242" s="129">
        <f t="shared" si="66"/>
        <v>27108.125812746865</v>
      </c>
      <c r="O242" s="130">
        <f t="shared" si="56"/>
        <v>1.5039089831221146</v>
      </c>
      <c r="P242" s="131">
        <v>-659.757033223701</v>
      </c>
      <c r="Q242" s="130">
        <f t="shared" si="57"/>
        <v>4.3797655389676469E-2</v>
      </c>
      <c r="R242" s="130">
        <f t="shared" si="58"/>
        <v>2.1883671464368502E-2</v>
      </c>
      <c r="S242" s="132">
        <v>1810</v>
      </c>
      <c r="T242" s="1">
        <v>71739</v>
      </c>
      <c r="U242" s="1">
        <v>40484.762979683968</v>
      </c>
      <c r="X242" s="12"/>
      <c r="Y242" s="12"/>
      <c r="Z242" s="12"/>
      <c r="AA242" s="12"/>
    </row>
    <row r="243" spans="1:27" ht="30.6" customHeight="1">
      <c r="A243" s="125">
        <v>4601</v>
      </c>
      <c r="B243" s="125" t="s">
        <v>260</v>
      </c>
      <c r="C243" s="1">
        <v>5425797</v>
      </c>
      <c r="D243" s="125">
        <f t="shared" si="53"/>
        <v>18909.828181089462</v>
      </c>
      <c r="E243" s="126">
        <f t="shared" si="54"/>
        <v>1.0490825026886827</v>
      </c>
      <c r="F243" s="127">
        <f t="shared" si="59"/>
        <v>-530.83052486079612</v>
      </c>
      <c r="G243" s="127">
        <f t="shared" si="60"/>
        <v>-152311.20249830824</v>
      </c>
      <c r="H243" s="127">
        <f t="shared" si="61"/>
        <v>0</v>
      </c>
      <c r="I243" s="128">
        <f t="shared" si="62"/>
        <v>0</v>
      </c>
      <c r="J243" s="127">
        <f t="shared" si="63"/>
        <v>-255.22786386369899</v>
      </c>
      <c r="K243" s="128">
        <f t="shared" si="64"/>
        <v>-73232.53097841116</v>
      </c>
      <c r="L243" s="129">
        <f t="shared" si="55"/>
        <v>-225543.73347671941</v>
      </c>
      <c r="M243" s="129">
        <f t="shared" si="65"/>
        <v>5200253.2665232802</v>
      </c>
      <c r="N243" s="129">
        <f t="shared" si="66"/>
        <v>18123.769792364968</v>
      </c>
      <c r="O243" s="130">
        <f t="shared" si="56"/>
        <v>1.0054734284123128</v>
      </c>
      <c r="P243" s="131">
        <v>-116741.2804104282</v>
      </c>
      <c r="Q243" s="130">
        <f t="shared" si="57"/>
        <v>0.13174142432880384</v>
      </c>
      <c r="R243" s="130">
        <f t="shared" si="58"/>
        <v>0.12649943376339426</v>
      </c>
      <c r="S243" s="132">
        <v>286930</v>
      </c>
      <c r="T243" s="1">
        <v>4794202</v>
      </c>
      <c r="U243" s="1">
        <v>16786.362792847362</v>
      </c>
      <c r="X243" s="12"/>
      <c r="Y243" s="12"/>
      <c r="Z243" s="12"/>
      <c r="AA243" s="12"/>
    </row>
    <row r="244" spans="1:27">
      <c r="A244" s="125">
        <v>4602</v>
      </c>
      <c r="B244" s="125" t="s">
        <v>261</v>
      </c>
      <c r="C244" s="1">
        <v>297227</v>
      </c>
      <c r="D244" s="125">
        <f t="shared" si="53"/>
        <v>17350.242250890202</v>
      </c>
      <c r="E244" s="126">
        <f t="shared" si="54"/>
        <v>0.96255954250400511</v>
      </c>
      <c r="F244" s="127">
        <f t="shared" si="59"/>
        <v>404.92103325876013</v>
      </c>
      <c r="G244" s="127">
        <f t="shared" si="60"/>
        <v>6936.7022207558202</v>
      </c>
      <c r="H244" s="127">
        <f t="shared" si="61"/>
        <v>0</v>
      </c>
      <c r="I244" s="128">
        <f t="shared" si="62"/>
        <v>0</v>
      </c>
      <c r="J244" s="127">
        <f t="shared" si="63"/>
        <v>-255.22786386369899</v>
      </c>
      <c r="K244" s="128">
        <f t="shared" si="64"/>
        <v>-4372.3085358490271</v>
      </c>
      <c r="L244" s="129">
        <f t="shared" si="55"/>
        <v>2564.3936849067932</v>
      </c>
      <c r="M244" s="129">
        <f t="shared" si="65"/>
        <v>299791.39368490677</v>
      </c>
      <c r="N244" s="129">
        <f t="shared" si="66"/>
        <v>17499.935420285259</v>
      </c>
      <c r="O244" s="130">
        <f t="shared" si="56"/>
        <v>0.97086424433844143</v>
      </c>
      <c r="P244" s="131">
        <v>4107.5682120689389</v>
      </c>
      <c r="Q244" s="133">
        <f t="shared" si="57"/>
        <v>8.5439559436294651E-2</v>
      </c>
      <c r="R244" s="133">
        <f t="shared" si="58"/>
        <v>8.7277032276388875E-2</v>
      </c>
      <c r="S244" s="132">
        <v>17131</v>
      </c>
      <c r="T244" s="1">
        <v>273831</v>
      </c>
      <c r="U244" s="1">
        <v>15957.517482517484</v>
      </c>
      <c r="V244" s="13"/>
      <c r="W244" s="62"/>
      <c r="X244" s="13"/>
      <c r="Y244" s="13"/>
      <c r="Z244" s="13"/>
      <c r="AA244" s="12"/>
    </row>
    <row r="245" spans="1:27">
      <c r="A245" s="125">
        <v>4611</v>
      </c>
      <c r="B245" s="125" t="s">
        <v>262</v>
      </c>
      <c r="C245" s="1">
        <v>69682</v>
      </c>
      <c r="D245" s="125">
        <f t="shared" si="53"/>
        <v>17235.221370269603</v>
      </c>
      <c r="E245" s="126">
        <f t="shared" si="54"/>
        <v>0.95617839550746153</v>
      </c>
      <c r="F245" s="127">
        <f t="shared" si="59"/>
        <v>473.93356163111963</v>
      </c>
      <c r="G245" s="127">
        <f t="shared" si="60"/>
        <v>1916.1133896746167</v>
      </c>
      <c r="H245" s="127">
        <f t="shared" si="61"/>
        <v>0</v>
      </c>
      <c r="I245" s="128">
        <f t="shared" si="62"/>
        <v>0</v>
      </c>
      <c r="J245" s="127">
        <f t="shared" si="63"/>
        <v>-255.22786386369899</v>
      </c>
      <c r="K245" s="128">
        <f t="shared" si="64"/>
        <v>-1031.8862536009349</v>
      </c>
      <c r="L245" s="129">
        <f t="shared" si="55"/>
        <v>884.22713607368178</v>
      </c>
      <c r="M245" s="129">
        <f t="shared" si="65"/>
        <v>70566.227136073678</v>
      </c>
      <c r="N245" s="129">
        <f t="shared" si="66"/>
        <v>17453.927068037021</v>
      </c>
      <c r="O245" s="130">
        <f t="shared" si="56"/>
        <v>0.968311785539824</v>
      </c>
      <c r="P245" s="131">
        <v>3183.3938755119252</v>
      </c>
      <c r="Q245" s="133">
        <f t="shared" si="57"/>
        <v>7.6003705991352685E-2</v>
      </c>
      <c r="R245" s="133">
        <f t="shared" si="58"/>
        <v>7.8665105214680314E-2</v>
      </c>
      <c r="S245" s="132">
        <v>4043</v>
      </c>
      <c r="T245" s="1">
        <v>64760</v>
      </c>
      <c r="U245" s="1">
        <v>15978.287688132248</v>
      </c>
      <c r="V245" s="13"/>
      <c r="W245" s="1"/>
      <c r="X245" s="13"/>
      <c r="Y245" s="13"/>
      <c r="Z245" s="12"/>
      <c r="AA245" s="12"/>
    </row>
    <row r="246" spans="1:27">
      <c r="A246" s="125">
        <v>4612</v>
      </c>
      <c r="B246" s="125" t="s">
        <v>263</v>
      </c>
      <c r="C246" s="1">
        <v>106208</v>
      </c>
      <c r="D246" s="125">
        <f t="shared" si="53"/>
        <v>18390.995670995671</v>
      </c>
      <c r="E246" s="126">
        <f t="shared" si="54"/>
        <v>1.0202986288769806</v>
      </c>
      <c r="F246" s="127">
        <f t="shared" si="59"/>
        <v>-219.53101880452158</v>
      </c>
      <c r="G246" s="127">
        <f t="shared" si="60"/>
        <v>-1267.791633596112</v>
      </c>
      <c r="H246" s="127">
        <f t="shared" si="61"/>
        <v>0</v>
      </c>
      <c r="I246" s="128">
        <f t="shared" si="62"/>
        <v>0</v>
      </c>
      <c r="J246" s="127">
        <f t="shared" si="63"/>
        <v>-255.22786386369899</v>
      </c>
      <c r="K246" s="128">
        <f t="shared" si="64"/>
        <v>-1473.9409138128615</v>
      </c>
      <c r="L246" s="129">
        <f t="shared" si="55"/>
        <v>-2741.7325474089735</v>
      </c>
      <c r="M246" s="129">
        <f t="shared" si="65"/>
        <v>103466.26745259103</v>
      </c>
      <c r="N246" s="129">
        <f t="shared" si="66"/>
        <v>17916.236788327449</v>
      </c>
      <c r="O246" s="130">
        <f t="shared" si="56"/>
        <v>0.99395987888763171</v>
      </c>
      <c r="P246" s="131">
        <v>4827.1006260404101</v>
      </c>
      <c r="Q246" s="133">
        <f t="shared" si="57"/>
        <v>5.8523361505342049E-2</v>
      </c>
      <c r="R246" s="133">
        <f t="shared" si="58"/>
        <v>6.2739125542506088E-2</v>
      </c>
      <c r="S246" s="132">
        <v>5775</v>
      </c>
      <c r="T246" s="1">
        <v>100336</v>
      </c>
      <c r="U246" s="1">
        <v>17305.277681959298</v>
      </c>
      <c r="V246" s="13"/>
      <c r="W246" s="1"/>
      <c r="X246" s="13"/>
      <c r="Y246" s="13"/>
      <c r="Z246" s="12"/>
      <c r="AA246" s="12"/>
    </row>
    <row r="247" spans="1:27">
      <c r="A247" s="125">
        <v>4613</v>
      </c>
      <c r="B247" s="125" t="s">
        <v>264</v>
      </c>
      <c r="C247" s="1">
        <v>197371</v>
      </c>
      <c r="D247" s="125">
        <f t="shared" si="53"/>
        <v>16364.397645303043</v>
      </c>
      <c r="E247" s="126">
        <f t="shared" si="54"/>
        <v>0.90786669621332416</v>
      </c>
      <c r="F247" s="127">
        <f t="shared" si="59"/>
        <v>996.42779661105556</v>
      </c>
      <c r="G247" s="127">
        <f t="shared" si="60"/>
        <v>12017.915654925941</v>
      </c>
      <c r="H247" s="127">
        <f t="shared" si="61"/>
        <v>0</v>
      </c>
      <c r="I247" s="128">
        <f t="shared" si="62"/>
        <v>0</v>
      </c>
      <c r="J247" s="127">
        <f t="shared" si="63"/>
        <v>-255.22786386369899</v>
      </c>
      <c r="K247" s="128">
        <f t="shared" si="64"/>
        <v>-3078.3032660600734</v>
      </c>
      <c r="L247" s="129">
        <f t="shared" si="55"/>
        <v>8939.6123888658676</v>
      </c>
      <c r="M247" s="129">
        <f t="shared" si="65"/>
        <v>206310.61238886588</v>
      </c>
      <c r="N247" s="129">
        <f t="shared" si="66"/>
        <v>17105.597578050401</v>
      </c>
      <c r="O247" s="130">
        <f t="shared" si="56"/>
        <v>0.94898710582216927</v>
      </c>
      <c r="P247" s="131">
        <v>4202.9141559607579</v>
      </c>
      <c r="Q247" s="133">
        <f t="shared" si="57"/>
        <v>0.10619707100541971</v>
      </c>
      <c r="R247" s="133">
        <f t="shared" si="58"/>
        <v>9.6291649923537198E-2</v>
      </c>
      <c r="S247" s="132">
        <v>12061</v>
      </c>
      <c r="T247" s="1">
        <v>178423</v>
      </c>
      <c r="U247" s="1">
        <v>14927.047603112189</v>
      </c>
      <c r="V247" s="13"/>
      <c r="W247" s="1"/>
      <c r="X247" s="13"/>
      <c r="Y247" s="13"/>
      <c r="Z247" s="12"/>
      <c r="AA247" s="12"/>
    </row>
    <row r="248" spans="1:27">
      <c r="A248" s="125">
        <v>4614</v>
      </c>
      <c r="B248" s="125" t="s">
        <v>265</v>
      </c>
      <c r="C248" s="1">
        <v>316852</v>
      </c>
      <c r="D248" s="125">
        <f t="shared" si="53"/>
        <v>16747.819652201488</v>
      </c>
      <c r="E248" s="126">
        <f t="shared" si="54"/>
        <v>0.92913824425336367</v>
      </c>
      <c r="F248" s="127">
        <f t="shared" si="59"/>
        <v>766.37459247198854</v>
      </c>
      <c r="G248" s="127">
        <f t="shared" si="60"/>
        <v>14499.04091497755</v>
      </c>
      <c r="H248" s="127">
        <f t="shared" si="61"/>
        <v>0</v>
      </c>
      <c r="I248" s="128">
        <f t="shared" si="62"/>
        <v>0</v>
      </c>
      <c r="J248" s="127">
        <f t="shared" si="63"/>
        <v>-255.22786386369899</v>
      </c>
      <c r="K248" s="128">
        <f t="shared" si="64"/>
        <v>-4828.655956437321</v>
      </c>
      <c r="L248" s="129">
        <f t="shared" si="55"/>
        <v>9670.3849585402277</v>
      </c>
      <c r="M248" s="129">
        <f t="shared" si="65"/>
        <v>326522.38495854021</v>
      </c>
      <c r="N248" s="129">
        <f t="shared" si="66"/>
        <v>17258.966380809776</v>
      </c>
      <c r="O248" s="130">
        <f t="shared" si="56"/>
        <v>0.95749572503818492</v>
      </c>
      <c r="P248" s="131">
        <v>6811.4599383651457</v>
      </c>
      <c r="Q248" s="133">
        <f t="shared" si="57"/>
        <v>9.1761106191488556E-2</v>
      </c>
      <c r="R248" s="133">
        <f t="shared" si="58"/>
        <v>8.8414092915992504E-2</v>
      </c>
      <c r="S248" s="132">
        <v>18919</v>
      </c>
      <c r="T248" s="1">
        <v>290221</v>
      </c>
      <c r="U248" s="1">
        <v>15387.360161179153</v>
      </c>
      <c r="V248" s="13"/>
      <c r="W248" s="1"/>
      <c r="X248" s="13"/>
      <c r="Y248" s="13"/>
      <c r="Z248" s="12"/>
      <c r="AA248" s="12"/>
    </row>
    <row r="249" spans="1:27">
      <c r="A249" s="125">
        <v>4615</v>
      </c>
      <c r="B249" s="125" t="s">
        <v>266</v>
      </c>
      <c r="C249" s="1">
        <v>47551</v>
      </c>
      <c r="D249" s="125">
        <f t="shared" si="53"/>
        <v>15255.373756817451</v>
      </c>
      <c r="E249" s="126">
        <f t="shared" si="54"/>
        <v>0.84634008976655062</v>
      </c>
      <c r="F249" s="127">
        <f t="shared" si="59"/>
        <v>1661.8421297024106</v>
      </c>
      <c r="G249" s="127">
        <f t="shared" si="60"/>
        <v>5179.9619182824135</v>
      </c>
      <c r="H249" s="127">
        <f t="shared" si="61"/>
        <v>338.529036605155</v>
      </c>
      <c r="I249" s="128">
        <f t="shared" si="62"/>
        <v>1055.195007098268</v>
      </c>
      <c r="J249" s="127">
        <f t="shared" si="63"/>
        <v>83.301172741456014</v>
      </c>
      <c r="K249" s="128">
        <f t="shared" si="64"/>
        <v>259.64975543511838</v>
      </c>
      <c r="L249" s="129">
        <f t="shared" si="55"/>
        <v>5439.6116737175316</v>
      </c>
      <c r="M249" s="129">
        <f t="shared" si="65"/>
        <v>52990.611673717533</v>
      </c>
      <c r="N249" s="129">
        <f t="shared" si="66"/>
        <v>17000.517059261321</v>
      </c>
      <c r="O249" s="130">
        <f t="shared" si="56"/>
        <v>0.94315743182516731</v>
      </c>
      <c r="P249" s="131">
        <v>3100.2173282861991</v>
      </c>
      <c r="Q249" s="133">
        <f t="shared" si="57"/>
        <v>5.467329104378299E-2</v>
      </c>
      <c r="R249" s="133">
        <f t="shared" si="58"/>
        <v>6.4824140813212944E-2</v>
      </c>
      <c r="S249" s="132">
        <v>3117</v>
      </c>
      <c r="T249" s="1">
        <v>45086</v>
      </c>
      <c r="U249" s="1">
        <v>14326.66031140769</v>
      </c>
      <c r="V249" s="13"/>
      <c r="W249" s="1"/>
      <c r="X249" s="13"/>
      <c r="Y249" s="13"/>
      <c r="Z249" s="12"/>
      <c r="AA249" s="12"/>
    </row>
    <row r="250" spans="1:27">
      <c r="A250" s="125">
        <v>4616</v>
      </c>
      <c r="B250" s="125" t="s">
        <v>267</v>
      </c>
      <c r="C250" s="1">
        <v>51348</v>
      </c>
      <c r="D250" s="125">
        <f t="shared" si="53"/>
        <v>17810.613943808534</v>
      </c>
      <c r="E250" s="126">
        <f t="shared" si="54"/>
        <v>0.98810011765617789</v>
      </c>
      <c r="F250" s="127">
        <f t="shared" si="59"/>
        <v>128.69801750776097</v>
      </c>
      <c r="G250" s="127">
        <f t="shared" si="60"/>
        <v>371.03638447487486</v>
      </c>
      <c r="H250" s="127">
        <f t="shared" si="61"/>
        <v>0</v>
      </c>
      <c r="I250" s="128">
        <f t="shared" si="62"/>
        <v>0</v>
      </c>
      <c r="J250" s="127">
        <f t="shared" si="63"/>
        <v>-255.22786386369899</v>
      </c>
      <c r="K250" s="128">
        <f t="shared" si="64"/>
        <v>-735.82193151904426</v>
      </c>
      <c r="L250" s="129">
        <f t="shared" si="55"/>
        <v>-364.78554704416939</v>
      </c>
      <c r="M250" s="129">
        <f t="shared" si="65"/>
        <v>50983.214452955828</v>
      </c>
      <c r="N250" s="129">
        <f t="shared" si="66"/>
        <v>17684.084097452593</v>
      </c>
      <c r="O250" s="130">
        <f t="shared" si="56"/>
        <v>0.98108047439931056</v>
      </c>
      <c r="P250" s="131">
        <v>1272.0193774674451</v>
      </c>
      <c r="Q250" s="133">
        <f t="shared" si="57"/>
        <v>0.11504885993485342</v>
      </c>
      <c r="R250" s="133">
        <f t="shared" si="58"/>
        <v>0.13090630123118677</v>
      </c>
      <c r="S250" s="132">
        <v>2883</v>
      </c>
      <c r="T250" s="1">
        <v>46050</v>
      </c>
      <c r="U250" s="1">
        <v>15748.974008207935</v>
      </c>
      <c r="V250" s="13"/>
      <c r="W250" s="1"/>
      <c r="X250" s="13"/>
      <c r="Y250" s="13"/>
      <c r="Z250" s="12"/>
      <c r="AA250" s="12"/>
    </row>
    <row r="251" spans="1:27">
      <c r="A251" s="125">
        <v>4617</v>
      </c>
      <c r="B251" s="125" t="s">
        <v>268</v>
      </c>
      <c r="C251" s="1">
        <v>227083</v>
      </c>
      <c r="D251" s="125">
        <f t="shared" si="53"/>
        <v>17445.110240454789</v>
      </c>
      <c r="E251" s="126">
        <f t="shared" si="54"/>
        <v>0.96782264415486996</v>
      </c>
      <c r="F251" s="127">
        <f t="shared" si="59"/>
        <v>348.00023952000771</v>
      </c>
      <c r="G251" s="127">
        <f t="shared" si="60"/>
        <v>4529.9191178319406</v>
      </c>
      <c r="H251" s="127">
        <f t="shared" si="61"/>
        <v>0</v>
      </c>
      <c r="I251" s="128">
        <f t="shared" si="62"/>
        <v>0</v>
      </c>
      <c r="J251" s="127">
        <f t="shared" si="63"/>
        <v>-255.22786386369899</v>
      </c>
      <c r="K251" s="128">
        <f t="shared" si="64"/>
        <v>-3322.3011039137696</v>
      </c>
      <c r="L251" s="129">
        <f t="shared" si="55"/>
        <v>1207.6180139181711</v>
      </c>
      <c r="M251" s="129">
        <f t="shared" si="65"/>
        <v>228290.61801391817</v>
      </c>
      <c r="N251" s="129">
        <f t="shared" si="66"/>
        <v>17537.882616111099</v>
      </c>
      <c r="O251" s="130">
        <f t="shared" si="56"/>
        <v>0.97296948499878755</v>
      </c>
      <c r="P251" s="131">
        <v>8136.0862422801802</v>
      </c>
      <c r="Q251" s="133">
        <f t="shared" si="57"/>
        <v>8.0246796122047062E-2</v>
      </c>
      <c r="R251" s="133">
        <f t="shared" si="58"/>
        <v>8.2072518601472758E-2</v>
      </c>
      <c r="S251" s="132">
        <v>13017</v>
      </c>
      <c r="T251" s="1">
        <v>210214</v>
      </c>
      <c r="U251" s="1">
        <v>16121.94186670757</v>
      </c>
      <c r="V251" s="13"/>
      <c r="W251" s="1"/>
      <c r="X251" s="13"/>
      <c r="Y251" s="13"/>
      <c r="Z251" s="12"/>
      <c r="AA251" s="12"/>
    </row>
    <row r="252" spans="1:27">
      <c r="A252" s="125">
        <v>4618</v>
      </c>
      <c r="B252" s="125" t="s">
        <v>269</v>
      </c>
      <c r="C252" s="1">
        <v>213656</v>
      </c>
      <c r="D252" s="125">
        <f t="shared" si="53"/>
        <v>19635.695248598473</v>
      </c>
      <c r="E252" s="126">
        <f t="shared" si="54"/>
        <v>1.0893522731228302</v>
      </c>
      <c r="F252" s="127">
        <f t="shared" si="59"/>
        <v>-966.35076536620249</v>
      </c>
      <c r="G252" s="127">
        <f t="shared" si="60"/>
        <v>-10514.86267794965</v>
      </c>
      <c r="H252" s="127">
        <f t="shared" si="61"/>
        <v>0</v>
      </c>
      <c r="I252" s="128">
        <f t="shared" si="62"/>
        <v>0</v>
      </c>
      <c r="J252" s="127">
        <f t="shared" si="63"/>
        <v>-255.22786386369899</v>
      </c>
      <c r="K252" s="128">
        <f t="shared" si="64"/>
        <v>-2777.1343867009086</v>
      </c>
      <c r="L252" s="129">
        <f t="shared" si="55"/>
        <v>-13291.997064650559</v>
      </c>
      <c r="M252" s="129">
        <f t="shared" si="65"/>
        <v>200364.00293534945</v>
      </c>
      <c r="N252" s="129">
        <f t="shared" si="66"/>
        <v>18414.116619368575</v>
      </c>
      <c r="O252" s="130">
        <f t="shared" si="56"/>
        <v>1.0215813365859718</v>
      </c>
      <c r="P252" s="131">
        <v>7802.2021665706943</v>
      </c>
      <c r="Q252" s="133">
        <f t="shared" si="57"/>
        <v>6.2103866019098938E-2</v>
      </c>
      <c r="R252" s="133">
        <f t="shared" si="58"/>
        <v>7.3914781172881569E-2</v>
      </c>
      <c r="S252" s="132">
        <v>10881</v>
      </c>
      <c r="T252" s="1">
        <v>201163</v>
      </c>
      <c r="U252" s="1">
        <v>18284.221050718053</v>
      </c>
      <c r="V252" s="13"/>
      <c r="W252" s="62"/>
      <c r="X252" s="13"/>
      <c r="Y252" s="13"/>
      <c r="Z252" s="13"/>
      <c r="AA252" s="12"/>
    </row>
    <row r="253" spans="1:27">
      <c r="A253" s="125">
        <v>4619</v>
      </c>
      <c r="B253" s="125" t="s">
        <v>270</v>
      </c>
      <c r="C253" s="1">
        <v>42412</v>
      </c>
      <c r="D253" s="125">
        <f t="shared" si="53"/>
        <v>45263.607257203847</v>
      </c>
      <c r="E253" s="126">
        <f t="shared" si="54"/>
        <v>2.5111417156921645</v>
      </c>
      <c r="F253" s="127">
        <f t="shared" si="59"/>
        <v>-16343.097970529427</v>
      </c>
      <c r="G253" s="127">
        <f t="shared" si="60"/>
        <v>-15313.482798386072</v>
      </c>
      <c r="H253" s="127">
        <f t="shared" si="61"/>
        <v>0</v>
      </c>
      <c r="I253" s="128">
        <f t="shared" si="62"/>
        <v>0</v>
      </c>
      <c r="J253" s="127">
        <f t="shared" si="63"/>
        <v>-255.22786386369899</v>
      </c>
      <c r="K253" s="128">
        <f t="shared" si="64"/>
        <v>-239.14850844028595</v>
      </c>
      <c r="L253" s="129">
        <f t="shared" si="55"/>
        <v>-15552.631306826359</v>
      </c>
      <c r="M253" s="129">
        <f t="shared" si="65"/>
        <v>26859.368693173641</v>
      </c>
      <c r="N253" s="129">
        <f t="shared" si="66"/>
        <v>28665.281422810716</v>
      </c>
      <c r="O253" s="130">
        <f t="shared" si="56"/>
        <v>1.590297113613705</v>
      </c>
      <c r="P253" s="131">
        <v>-162.95853045890181</v>
      </c>
      <c r="Q253" s="133">
        <f t="shared" si="57"/>
        <v>0.10364568424887455</v>
      </c>
      <c r="R253" s="133">
        <f t="shared" si="58"/>
        <v>6.3598775748915523E-2</v>
      </c>
      <c r="S253" s="132">
        <v>937</v>
      </c>
      <c r="T253" s="1">
        <v>38429</v>
      </c>
      <c r="U253" s="1">
        <v>42557.032115171649</v>
      </c>
      <c r="V253" s="13"/>
      <c r="W253" s="1"/>
      <c r="X253" s="13"/>
      <c r="Y253" s="13"/>
      <c r="Z253" s="12"/>
      <c r="AA253" s="12"/>
    </row>
    <row r="254" spans="1:27">
      <c r="A254" s="125">
        <v>4620</v>
      </c>
      <c r="B254" s="125" t="s">
        <v>271</v>
      </c>
      <c r="C254" s="1">
        <v>23398</v>
      </c>
      <c r="D254" s="125">
        <f t="shared" si="53"/>
        <v>22262.607040913415</v>
      </c>
      <c r="E254" s="126">
        <f t="shared" si="54"/>
        <v>1.2350885099110696</v>
      </c>
      <c r="F254" s="127">
        <f t="shared" si="59"/>
        <v>-2542.497840755168</v>
      </c>
      <c r="G254" s="127">
        <f t="shared" si="60"/>
        <v>-2672.1652306336819</v>
      </c>
      <c r="H254" s="127">
        <f t="shared" si="61"/>
        <v>0</v>
      </c>
      <c r="I254" s="128">
        <f t="shared" si="62"/>
        <v>0</v>
      </c>
      <c r="J254" s="127">
        <f t="shared" si="63"/>
        <v>-255.22786386369899</v>
      </c>
      <c r="K254" s="128">
        <f t="shared" si="64"/>
        <v>-268.24448492074765</v>
      </c>
      <c r="L254" s="129">
        <f t="shared" si="55"/>
        <v>-2940.4097155544296</v>
      </c>
      <c r="M254" s="129">
        <f t="shared" si="65"/>
        <v>20457.59028444557</v>
      </c>
      <c r="N254" s="129">
        <f t="shared" si="66"/>
        <v>19464.881336294551</v>
      </c>
      <c r="O254" s="130">
        <f t="shared" si="56"/>
        <v>1.0798758313012675</v>
      </c>
      <c r="P254" s="131">
        <v>1430.2251702109888</v>
      </c>
      <c r="Q254" s="133">
        <f t="shared" si="57"/>
        <v>3.8480316009054195E-2</v>
      </c>
      <c r="R254" s="133">
        <f t="shared" si="58"/>
        <v>4.8361194372603764E-2</v>
      </c>
      <c r="S254" s="132">
        <v>1051</v>
      </c>
      <c r="T254" s="1">
        <v>22531</v>
      </c>
      <c r="U254" s="1">
        <v>21235.626767200753</v>
      </c>
      <c r="V254" s="13"/>
      <c r="W254" s="1"/>
      <c r="X254" s="13"/>
      <c r="Y254" s="13"/>
      <c r="Z254" s="12"/>
      <c r="AA254" s="12"/>
    </row>
    <row r="255" spans="1:27">
      <c r="A255" s="125">
        <v>4621</v>
      </c>
      <c r="B255" s="125" t="s">
        <v>272</v>
      </c>
      <c r="C255" s="1">
        <v>241917</v>
      </c>
      <c r="D255" s="125">
        <f t="shared" si="53"/>
        <v>15238.866141732282</v>
      </c>
      <c r="E255" s="126">
        <f t="shared" si="54"/>
        <v>0.84542427763007177</v>
      </c>
      <c r="F255" s="127">
        <f t="shared" si="59"/>
        <v>1671.746698753512</v>
      </c>
      <c r="G255" s="127">
        <f t="shared" si="60"/>
        <v>26538.978842712004</v>
      </c>
      <c r="H255" s="127">
        <f t="shared" si="61"/>
        <v>344.30670188496424</v>
      </c>
      <c r="I255" s="128">
        <f t="shared" si="62"/>
        <v>5465.8688924238077</v>
      </c>
      <c r="J255" s="127">
        <f t="shared" si="63"/>
        <v>89.078838021265256</v>
      </c>
      <c r="K255" s="128">
        <f t="shared" si="64"/>
        <v>1414.1265535875859</v>
      </c>
      <c r="L255" s="129">
        <f t="shared" si="55"/>
        <v>27953.10539629959</v>
      </c>
      <c r="M255" s="129">
        <f t="shared" si="65"/>
        <v>269870.10539629956</v>
      </c>
      <c r="N255" s="129">
        <f t="shared" si="66"/>
        <v>16999.691678507057</v>
      </c>
      <c r="O255" s="130">
        <f t="shared" si="56"/>
        <v>0.94311164121834301</v>
      </c>
      <c r="P255" s="131">
        <v>19236.410486539411</v>
      </c>
      <c r="Q255" s="133">
        <f t="shared" si="57"/>
        <v>6.8019072005650966E-2</v>
      </c>
      <c r="R255" s="133">
        <f t="shared" si="58"/>
        <v>6.2098714315162909E-2</v>
      </c>
      <c r="S255" s="132">
        <v>15875</v>
      </c>
      <c r="T255" s="1">
        <v>226510</v>
      </c>
      <c r="U255" s="1">
        <v>14347.88116804966</v>
      </c>
      <c r="V255" s="13"/>
      <c r="W255" s="62"/>
      <c r="X255" s="13"/>
      <c r="Y255" s="13"/>
      <c r="Z255" s="13"/>
      <c r="AA255" s="12"/>
    </row>
    <row r="256" spans="1:27">
      <c r="A256" s="125">
        <v>4622</v>
      </c>
      <c r="B256" s="125" t="s">
        <v>273</v>
      </c>
      <c r="C256" s="1">
        <v>135523</v>
      </c>
      <c r="D256" s="125">
        <f t="shared" si="53"/>
        <v>15949.511592326704</v>
      </c>
      <c r="E256" s="126">
        <f t="shared" si="54"/>
        <v>0.88484958074199938</v>
      </c>
      <c r="F256" s="127">
        <f t="shared" si="59"/>
        <v>1245.3594283968589</v>
      </c>
      <c r="G256" s="127">
        <f t="shared" si="60"/>
        <v>10581.819063088109</v>
      </c>
      <c r="H256" s="127">
        <f t="shared" si="61"/>
        <v>95.580794176916513</v>
      </c>
      <c r="I256" s="128">
        <f t="shared" si="62"/>
        <v>812.15000812125959</v>
      </c>
      <c r="J256" s="127">
        <f t="shared" si="63"/>
        <v>-159.64706968678246</v>
      </c>
      <c r="K256" s="128">
        <f t="shared" si="64"/>
        <v>-1356.5211511285906</v>
      </c>
      <c r="L256" s="129">
        <f t="shared" si="55"/>
        <v>9225.2979119595184</v>
      </c>
      <c r="M256" s="129">
        <f t="shared" si="65"/>
        <v>144748.29791195953</v>
      </c>
      <c r="N256" s="129">
        <f t="shared" si="66"/>
        <v>17035.22395103678</v>
      </c>
      <c r="O256" s="130">
        <f t="shared" si="56"/>
        <v>0.94508290637393955</v>
      </c>
      <c r="P256" s="131">
        <v>4031.2786616771846</v>
      </c>
      <c r="Q256" s="130">
        <f t="shared" si="57"/>
        <v>8.9868755428314087E-2</v>
      </c>
      <c r="R256" s="130">
        <f t="shared" si="58"/>
        <v>8.5251210977870417E-2</v>
      </c>
      <c r="S256" s="132">
        <v>8497</v>
      </c>
      <c r="T256" s="1">
        <v>124348</v>
      </c>
      <c r="U256" s="1">
        <v>14696.607965961472</v>
      </c>
      <c r="X256" s="12"/>
      <c r="Y256" s="12"/>
      <c r="Z256" s="12"/>
      <c r="AA256" s="12"/>
    </row>
    <row r="257" spans="1:27">
      <c r="A257" s="125">
        <v>4623</v>
      </c>
      <c r="B257" s="125" t="s">
        <v>274</v>
      </c>
      <c r="C257" s="1">
        <v>39107</v>
      </c>
      <c r="D257" s="125">
        <f t="shared" si="53"/>
        <v>15636.545381847262</v>
      </c>
      <c r="E257" s="126">
        <f t="shared" si="54"/>
        <v>0.86748679075773572</v>
      </c>
      <c r="F257" s="127">
        <f t="shared" si="59"/>
        <v>1433.1391546845243</v>
      </c>
      <c r="G257" s="127">
        <f t="shared" si="60"/>
        <v>3584.2810258659952</v>
      </c>
      <c r="H257" s="127">
        <f t="shared" si="61"/>
        <v>205.11896784472137</v>
      </c>
      <c r="I257" s="128">
        <f t="shared" si="62"/>
        <v>513.0025385796481</v>
      </c>
      <c r="J257" s="127">
        <f t="shared" si="63"/>
        <v>-50.108896018977617</v>
      </c>
      <c r="K257" s="128">
        <f t="shared" si="64"/>
        <v>-125.32234894346301</v>
      </c>
      <c r="L257" s="129">
        <f t="shared" si="55"/>
        <v>3458.958676922532</v>
      </c>
      <c r="M257" s="129">
        <f t="shared" si="65"/>
        <v>42565.958676922535</v>
      </c>
      <c r="N257" s="129">
        <f t="shared" si="66"/>
        <v>17019.575640512809</v>
      </c>
      <c r="O257" s="130">
        <f t="shared" si="56"/>
        <v>0.94421476687472639</v>
      </c>
      <c r="P257" s="131">
        <v>3172.7958313462382</v>
      </c>
      <c r="Q257" s="130">
        <f t="shared" si="57"/>
        <v>5.8490770313430411E-2</v>
      </c>
      <c r="R257" s="130">
        <f t="shared" si="58"/>
        <v>5.9760451365385749E-2</v>
      </c>
      <c r="S257" s="132">
        <v>2501</v>
      </c>
      <c r="T257" s="1">
        <v>36946</v>
      </c>
      <c r="U257" s="1">
        <v>14754.792332268371</v>
      </c>
      <c r="X257" s="12"/>
      <c r="Y257" s="12"/>
      <c r="Z257" s="12"/>
      <c r="AA257" s="12"/>
    </row>
    <row r="258" spans="1:27">
      <c r="A258" s="125">
        <v>4624</v>
      </c>
      <c r="B258" s="125" t="s">
        <v>275</v>
      </c>
      <c r="C258" s="1">
        <v>397393</v>
      </c>
      <c r="D258" s="125">
        <f t="shared" si="53"/>
        <v>15761.432594296593</v>
      </c>
      <c r="E258" s="126">
        <f t="shared" si="54"/>
        <v>0.87441530370536691</v>
      </c>
      <c r="F258" s="127">
        <f t="shared" si="59"/>
        <v>1358.2068272149252</v>
      </c>
      <c r="G258" s="127">
        <f t="shared" si="60"/>
        <v>34244.468734569906</v>
      </c>
      <c r="H258" s="127">
        <f t="shared" si="61"/>
        <v>161.4084434874552</v>
      </c>
      <c r="I258" s="128">
        <f t="shared" si="62"/>
        <v>4069.5910856492083</v>
      </c>
      <c r="J258" s="127">
        <f t="shared" si="63"/>
        <v>-93.819420376243784</v>
      </c>
      <c r="K258" s="128">
        <f t="shared" si="64"/>
        <v>-2365.4690459462345</v>
      </c>
      <c r="L258" s="129">
        <f t="shared" si="55"/>
        <v>31878.999688623669</v>
      </c>
      <c r="M258" s="129">
        <f t="shared" si="65"/>
        <v>429271.99968862365</v>
      </c>
      <c r="N258" s="129">
        <f t="shared" si="66"/>
        <v>17025.820001135271</v>
      </c>
      <c r="O258" s="130">
        <f t="shared" si="56"/>
        <v>0.94456119252210768</v>
      </c>
      <c r="P258" s="131">
        <v>18546.719550472881</v>
      </c>
      <c r="Q258" s="130">
        <f t="shared" si="57"/>
        <v>7.8506565056205999E-2</v>
      </c>
      <c r="R258" s="130">
        <f t="shared" si="58"/>
        <v>7.1491331776976336E-2</v>
      </c>
      <c r="S258" s="132">
        <v>25213</v>
      </c>
      <c r="T258" s="1">
        <v>368466</v>
      </c>
      <c r="U258" s="1">
        <v>14709.80877480139</v>
      </c>
      <c r="X258" s="12"/>
      <c r="Y258" s="13"/>
      <c r="Z258" s="13"/>
      <c r="AA258" s="12"/>
    </row>
    <row r="259" spans="1:27">
      <c r="A259" s="125">
        <v>4625</v>
      </c>
      <c r="B259" s="125" t="s">
        <v>276</v>
      </c>
      <c r="C259" s="1">
        <v>148689</v>
      </c>
      <c r="D259" s="125">
        <f t="shared" si="53"/>
        <v>28144.804088586032</v>
      </c>
      <c r="E259" s="126">
        <f t="shared" si="54"/>
        <v>1.5614219879831501</v>
      </c>
      <c r="F259" s="127">
        <f t="shared" si="59"/>
        <v>-6071.8160693587379</v>
      </c>
      <c r="G259" s="127">
        <f t="shared" si="60"/>
        <v>-32077.404294422213</v>
      </c>
      <c r="H259" s="127">
        <f t="shared" si="61"/>
        <v>0</v>
      </c>
      <c r="I259" s="128">
        <f t="shared" si="62"/>
        <v>0</v>
      </c>
      <c r="J259" s="127">
        <f t="shared" si="63"/>
        <v>-255.22786386369899</v>
      </c>
      <c r="K259" s="128">
        <f t="shared" si="64"/>
        <v>-1348.3688047919218</v>
      </c>
      <c r="L259" s="129">
        <f t="shared" si="55"/>
        <v>-33425.773099214137</v>
      </c>
      <c r="M259" s="129">
        <f t="shared" si="65"/>
        <v>115263.22690078587</v>
      </c>
      <c r="N259" s="129">
        <f t="shared" si="66"/>
        <v>21817.760155363594</v>
      </c>
      <c r="O259" s="130">
        <f t="shared" si="56"/>
        <v>1.2104092225300995</v>
      </c>
      <c r="P259" s="131">
        <v>-3549.2816610612244</v>
      </c>
      <c r="Q259" s="130">
        <f t="shared" si="57"/>
        <v>0.11979786416833607</v>
      </c>
      <c r="R259" s="130">
        <f t="shared" si="58"/>
        <v>0.11831412669925083</v>
      </c>
      <c r="S259" s="132">
        <v>5283</v>
      </c>
      <c r="T259" s="1">
        <v>132782</v>
      </c>
      <c r="U259" s="1">
        <v>25167.172100075812</v>
      </c>
      <c r="X259" s="12"/>
      <c r="Y259" s="12"/>
      <c r="Z259" s="12"/>
      <c r="AA259" s="12"/>
    </row>
    <row r="260" spans="1:27">
      <c r="A260" s="125">
        <v>4626</v>
      </c>
      <c r="B260" s="125" t="s">
        <v>277</v>
      </c>
      <c r="C260" s="1">
        <v>624833</v>
      </c>
      <c r="D260" s="125">
        <f t="shared" si="53"/>
        <v>16008.224021315844</v>
      </c>
      <c r="E260" s="126">
        <f t="shared" si="54"/>
        <v>0.88810683836237558</v>
      </c>
      <c r="F260" s="127">
        <f t="shared" si="59"/>
        <v>1210.1319710033749</v>
      </c>
      <c r="G260" s="127">
        <f t="shared" si="60"/>
        <v>47233.871092203728</v>
      </c>
      <c r="H260" s="127">
        <f t="shared" si="61"/>
        <v>75.031444030717552</v>
      </c>
      <c r="I260" s="128">
        <f t="shared" si="62"/>
        <v>2928.6273234069672</v>
      </c>
      <c r="J260" s="127">
        <f t="shared" si="63"/>
        <v>-180.19641983298143</v>
      </c>
      <c r="K260" s="128">
        <f t="shared" si="64"/>
        <v>-7033.4266589209319</v>
      </c>
      <c r="L260" s="129">
        <f t="shared" si="55"/>
        <v>40200.444433282799</v>
      </c>
      <c r="M260" s="129">
        <f t="shared" si="65"/>
        <v>665033.44443328283</v>
      </c>
      <c r="N260" s="129">
        <f t="shared" si="66"/>
        <v>17038.159572486238</v>
      </c>
      <c r="O260" s="130">
        <f t="shared" si="56"/>
        <v>0.9452457692549584</v>
      </c>
      <c r="P260" s="131">
        <v>15019.313525077458</v>
      </c>
      <c r="Q260" s="130">
        <f t="shared" si="57"/>
        <v>0.10943162387850874</v>
      </c>
      <c r="R260" s="130">
        <f t="shared" si="58"/>
        <v>9.8971723345938262E-2</v>
      </c>
      <c r="S260" s="132">
        <v>39032</v>
      </c>
      <c r="T260" s="1">
        <v>563201</v>
      </c>
      <c r="U260" s="1">
        <v>14566.547692944341</v>
      </c>
      <c r="X260" s="12"/>
      <c r="Y260" s="13"/>
      <c r="Z260" s="13"/>
      <c r="AA260" s="12"/>
    </row>
    <row r="261" spans="1:27">
      <c r="A261" s="125">
        <v>4627</v>
      </c>
      <c r="B261" s="125" t="s">
        <v>278</v>
      </c>
      <c r="C261" s="1">
        <v>430682</v>
      </c>
      <c r="D261" s="125">
        <f t="shared" si="53"/>
        <v>14444.660584920848</v>
      </c>
      <c r="E261" s="126">
        <f t="shared" si="54"/>
        <v>0.80136321344641004</v>
      </c>
      <c r="F261" s="127">
        <f t="shared" si="59"/>
        <v>2148.2700328403721</v>
      </c>
      <c r="G261" s="127">
        <f t="shared" si="60"/>
        <v>64052.819299168536</v>
      </c>
      <c r="H261" s="127">
        <f t="shared" si="61"/>
        <v>622.27864676896604</v>
      </c>
      <c r="I261" s="128">
        <f t="shared" si="62"/>
        <v>18553.860132063492</v>
      </c>
      <c r="J261" s="127">
        <f t="shared" si="63"/>
        <v>367.05078290526706</v>
      </c>
      <c r="K261" s="128">
        <f t="shared" si="64"/>
        <v>10943.986143103442</v>
      </c>
      <c r="L261" s="129">
        <f t="shared" si="55"/>
        <v>74996.805442271972</v>
      </c>
      <c r="M261" s="129">
        <f t="shared" si="65"/>
        <v>505678.80544227199</v>
      </c>
      <c r="N261" s="129">
        <f t="shared" si="66"/>
        <v>16959.981400666486</v>
      </c>
      <c r="O261" s="130">
        <f t="shared" si="56"/>
        <v>0.94090858800915989</v>
      </c>
      <c r="P261" s="131">
        <v>33274.293330183216</v>
      </c>
      <c r="Q261" s="130">
        <f t="shared" si="57"/>
        <v>6.7212147944037778E-2</v>
      </c>
      <c r="R261" s="130">
        <f t="shared" si="58"/>
        <v>5.9266041932380345E-2</v>
      </c>
      <c r="S261" s="132">
        <v>29816</v>
      </c>
      <c r="T261" s="1">
        <v>403558</v>
      </c>
      <c r="U261" s="1">
        <v>13636.480367642091</v>
      </c>
      <c r="X261" s="12"/>
      <c r="Y261" s="12"/>
      <c r="Z261" s="12"/>
      <c r="AA261" s="12"/>
    </row>
    <row r="262" spans="1:27">
      <c r="A262" s="125">
        <v>4628</v>
      </c>
      <c r="B262" s="125" t="s">
        <v>279</v>
      </c>
      <c r="C262" s="1">
        <v>65431</v>
      </c>
      <c r="D262" s="125">
        <f t="shared" si="53"/>
        <v>16920.351693819499</v>
      </c>
      <c r="E262" s="126">
        <f t="shared" si="54"/>
        <v>0.93871000473057509</v>
      </c>
      <c r="F262" s="127">
        <f t="shared" si="59"/>
        <v>662.85536750118183</v>
      </c>
      <c r="G262" s="127">
        <f t="shared" si="60"/>
        <v>2563.2617061270703</v>
      </c>
      <c r="H262" s="127">
        <f t="shared" si="61"/>
        <v>0</v>
      </c>
      <c r="I262" s="128">
        <f t="shared" si="62"/>
        <v>0</v>
      </c>
      <c r="J262" s="127">
        <f t="shared" si="63"/>
        <v>-255.22786386369899</v>
      </c>
      <c r="K262" s="128">
        <f t="shared" si="64"/>
        <v>-986.9661495609239</v>
      </c>
      <c r="L262" s="129">
        <f t="shared" si="55"/>
        <v>1576.2955565661464</v>
      </c>
      <c r="M262" s="129">
        <f t="shared" si="65"/>
        <v>67007.29555656614</v>
      </c>
      <c r="N262" s="129">
        <f t="shared" si="66"/>
        <v>17327.979197456978</v>
      </c>
      <c r="O262" s="130">
        <f t="shared" si="56"/>
        <v>0.96132442922906935</v>
      </c>
      <c r="P262" s="131">
        <v>4537.3839516706903</v>
      </c>
      <c r="Q262" s="130">
        <f t="shared" si="57"/>
        <v>4.2991041540472473E-2</v>
      </c>
      <c r="R262" s="130">
        <f t="shared" si="58"/>
        <v>5.674654790679378E-2</v>
      </c>
      <c r="S262" s="132">
        <v>3867</v>
      </c>
      <c r="T262" s="1">
        <v>62734</v>
      </c>
      <c r="U262" s="1">
        <v>16011.740684022459</v>
      </c>
      <c r="X262" s="12"/>
      <c r="Y262" s="12"/>
      <c r="Z262" s="12"/>
      <c r="AA262" s="12"/>
    </row>
    <row r="263" spans="1:27">
      <c r="A263" s="125">
        <v>4629</v>
      </c>
      <c r="B263" s="125" t="s">
        <v>280</v>
      </c>
      <c r="C263" s="1">
        <v>22404</v>
      </c>
      <c r="D263" s="125">
        <f t="shared" si="53"/>
        <v>59269.841269841272</v>
      </c>
      <c r="E263" s="126">
        <f t="shared" si="54"/>
        <v>3.2881818289341909</v>
      </c>
      <c r="F263" s="127">
        <f t="shared" si="59"/>
        <v>-24746.838378111883</v>
      </c>
      <c r="G263" s="127">
        <f t="shared" si="60"/>
        <v>-9354.3049069262906</v>
      </c>
      <c r="H263" s="127">
        <f t="shared" si="61"/>
        <v>0</v>
      </c>
      <c r="I263" s="128">
        <f t="shared" si="62"/>
        <v>0</v>
      </c>
      <c r="J263" s="127">
        <f t="shared" si="63"/>
        <v>-255.22786386369899</v>
      </c>
      <c r="K263" s="128">
        <f t="shared" si="64"/>
        <v>-96.476132540478204</v>
      </c>
      <c r="L263" s="129">
        <f t="shared" si="55"/>
        <v>-9450.7810394667686</v>
      </c>
      <c r="M263" s="129">
        <f t="shared" si="65"/>
        <v>12953.218960533231</v>
      </c>
      <c r="N263" s="129">
        <f t="shared" si="66"/>
        <v>34267.775027865689</v>
      </c>
      <c r="O263" s="130">
        <f t="shared" si="56"/>
        <v>1.9011131589105159</v>
      </c>
      <c r="P263" s="131">
        <v>118.39858643173648</v>
      </c>
      <c r="Q263" s="130">
        <f t="shared" si="57"/>
        <v>0.15818858560794044</v>
      </c>
      <c r="R263" s="130">
        <f t="shared" si="58"/>
        <v>0.15206060367350688</v>
      </c>
      <c r="S263" s="132">
        <v>378</v>
      </c>
      <c r="T263" s="1">
        <v>19344</v>
      </c>
      <c r="U263" s="1">
        <v>51446.808510638301</v>
      </c>
      <c r="X263" s="12"/>
      <c r="Y263" s="12"/>
      <c r="Z263" s="12"/>
      <c r="AA263" s="12"/>
    </row>
    <row r="264" spans="1:27">
      <c r="A264" s="125">
        <v>4630</v>
      </c>
      <c r="B264" s="125" t="s">
        <v>281</v>
      </c>
      <c r="C264" s="1">
        <v>115925</v>
      </c>
      <c r="D264" s="125">
        <f t="shared" ref="D264:D327" si="67">C264/S264*1000</f>
        <v>14257.163940474726</v>
      </c>
      <c r="E264" s="126">
        <f t="shared" ref="E264:E327" si="68">D264/D$364</f>
        <v>0.79096124431598847</v>
      </c>
      <c r="F264" s="127">
        <f t="shared" si="59"/>
        <v>2260.7680195080457</v>
      </c>
      <c r="G264" s="127">
        <f t="shared" si="60"/>
        <v>18382.30476661992</v>
      </c>
      <c r="H264" s="127">
        <f t="shared" si="61"/>
        <v>687.90247232510887</v>
      </c>
      <c r="I264" s="128">
        <f t="shared" si="62"/>
        <v>5593.33500247546</v>
      </c>
      <c r="J264" s="127">
        <f t="shared" si="63"/>
        <v>432.67460846140989</v>
      </c>
      <c r="K264" s="128">
        <f t="shared" si="64"/>
        <v>3518.0772413997242</v>
      </c>
      <c r="L264" s="129">
        <f t="shared" ref="L264:L327" si="69">+G264+K264</f>
        <v>21900.382008019646</v>
      </c>
      <c r="M264" s="129">
        <f t="shared" si="65"/>
        <v>137825.38200801966</v>
      </c>
      <c r="N264" s="129">
        <f t="shared" si="66"/>
        <v>16950.606568444182</v>
      </c>
      <c r="O264" s="130">
        <f t="shared" ref="O264:O327" si="70">N264/N$364</f>
        <v>0.94038848955263898</v>
      </c>
      <c r="P264" s="131">
        <v>7586.9758088851595</v>
      </c>
      <c r="Q264" s="130">
        <f t="shared" ref="Q264:Q327" si="71">(C264-T264)/T264</f>
        <v>0.12060048912990942</v>
      </c>
      <c r="R264" s="130">
        <f t="shared" ref="R264:R327" si="72">(D264-U264)/U264</f>
        <v>0.11357175650838364</v>
      </c>
      <c r="S264" s="132">
        <v>8131</v>
      </c>
      <c r="T264" s="1">
        <v>103449</v>
      </c>
      <c r="U264" s="1">
        <v>12803.094059405941</v>
      </c>
      <c r="X264" s="12"/>
      <c r="Y264" s="12"/>
      <c r="Z264" s="12"/>
      <c r="AA264" s="12"/>
    </row>
    <row r="265" spans="1:27">
      <c r="A265" s="125">
        <v>4631</v>
      </c>
      <c r="B265" s="125" t="s">
        <v>282</v>
      </c>
      <c r="C265" s="1">
        <v>441189</v>
      </c>
      <c r="D265" s="125">
        <f t="shared" si="67"/>
        <v>14908.559456628258</v>
      </c>
      <c r="E265" s="126">
        <f t="shared" si="68"/>
        <v>0.82709946999325445</v>
      </c>
      <c r="F265" s="127">
        <f t="shared" si="59"/>
        <v>1869.9307098159263</v>
      </c>
      <c r="G265" s="127">
        <f t="shared" si="60"/>
        <v>55336.859495582707</v>
      </c>
      <c r="H265" s="127">
        <f t="shared" si="61"/>
        <v>459.91404167137256</v>
      </c>
      <c r="I265" s="128">
        <f t="shared" si="62"/>
        <v>13610.236235180928</v>
      </c>
      <c r="J265" s="127">
        <f t="shared" si="63"/>
        <v>204.68617780767357</v>
      </c>
      <c r="K265" s="128">
        <f t="shared" si="64"/>
        <v>6057.278059862484</v>
      </c>
      <c r="L265" s="129">
        <f t="shared" si="69"/>
        <v>61394.137555445188</v>
      </c>
      <c r="M265" s="129">
        <f t="shared" si="65"/>
        <v>502583.1375554452</v>
      </c>
      <c r="N265" s="129">
        <f t="shared" si="66"/>
        <v>16983.176344251857</v>
      </c>
      <c r="O265" s="130">
        <f t="shared" si="70"/>
        <v>0.94219540083650222</v>
      </c>
      <c r="P265" s="131">
        <v>26829.296373427394</v>
      </c>
      <c r="Q265" s="130">
        <f t="shared" si="71"/>
        <v>9.6484055600981194E-2</v>
      </c>
      <c r="R265" s="130">
        <f t="shared" si="72"/>
        <v>8.699870709850259E-2</v>
      </c>
      <c r="S265" s="132">
        <v>29593</v>
      </c>
      <c r="T265" s="1">
        <v>402367</v>
      </c>
      <c r="U265" s="1">
        <v>13715.342400381771</v>
      </c>
      <c r="X265" s="12"/>
      <c r="Y265" s="13"/>
      <c r="Z265" s="13"/>
      <c r="AA265" s="12"/>
    </row>
    <row r="266" spans="1:27">
      <c r="A266" s="125">
        <v>4632</v>
      </c>
      <c r="B266" s="125" t="s">
        <v>283</v>
      </c>
      <c r="C266" s="1">
        <v>55606</v>
      </c>
      <c r="D266" s="125">
        <f t="shared" si="67"/>
        <v>19247.490481135341</v>
      </c>
      <c r="E266" s="126">
        <f t="shared" si="68"/>
        <v>1.0678153863195343</v>
      </c>
      <c r="F266" s="127">
        <f t="shared" si="59"/>
        <v>-733.42790488832327</v>
      </c>
      <c r="G266" s="127">
        <f t="shared" si="60"/>
        <v>-2118.8732172223658</v>
      </c>
      <c r="H266" s="127">
        <f t="shared" si="61"/>
        <v>0</v>
      </c>
      <c r="I266" s="128">
        <f t="shared" si="62"/>
        <v>0</v>
      </c>
      <c r="J266" s="127">
        <f t="shared" si="63"/>
        <v>-255.22786386369899</v>
      </c>
      <c r="K266" s="128">
        <f t="shared" si="64"/>
        <v>-737.35329870222643</v>
      </c>
      <c r="L266" s="129">
        <f t="shared" si="69"/>
        <v>-2856.2265159245921</v>
      </c>
      <c r="M266" s="129">
        <f t="shared" si="65"/>
        <v>52749.773484075406</v>
      </c>
      <c r="N266" s="129">
        <f t="shared" si="66"/>
        <v>18258.834712383319</v>
      </c>
      <c r="O266" s="130">
        <f t="shared" si="70"/>
        <v>1.0129665818646534</v>
      </c>
      <c r="P266" s="131">
        <v>-1413.5393751288755</v>
      </c>
      <c r="Q266" s="130">
        <f t="shared" si="71"/>
        <v>0.13490897216099274</v>
      </c>
      <c r="R266" s="130">
        <f t="shared" si="72"/>
        <v>0.1235166702597575</v>
      </c>
      <c r="S266" s="132">
        <v>2889</v>
      </c>
      <c r="T266" s="1">
        <v>48996</v>
      </c>
      <c r="U266" s="1">
        <v>17131.46853146853</v>
      </c>
      <c r="X266" s="12"/>
      <c r="Y266" s="12"/>
      <c r="Z266" s="12"/>
      <c r="AA266" s="12"/>
    </row>
    <row r="267" spans="1:27">
      <c r="A267" s="125">
        <v>4633</v>
      </c>
      <c r="B267" s="125" t="s">
        <v>284</v>
      </c>
      <c r="C267" s="1">
        <v>8389</v>
      </c>
      <c r="D267" s="125">
        <f t="shared" si="67"/>
        <v>16711.155378486055</v>
      </c>
      <c r="E267" s="126">
        <f t="shared" si="68"/>
        <v>0.92710417775311305</v>
      </c>
      <c r="F267" s="127">
        <f t="shared" si="59"/>
        <v>788.37315670124804</v>
      </c>
      <c r="G267" s="127">
        <f t="shared" si="60"/>
        <v>395.76332466402653</v>
      </c>
      <c r="H267" s="127">
        <f t="shared" si="61"/>
        <v>0</v>
      </c>
      <c r="I267" s="128">
        <f t="shared" si="62"/>
        <v>0</v>
      </c>
      <c r="J267" s="127">
        <f t="shared" si="63"/>
        <v>-255.22786386369899</v>
      </c>
      <c r="K267" s="128">
        <f t="shared" si="64"/>
        <v>-128.12438765957688</v>
      </c>
      <c r="L267" s="129">
        <f t="shared" si="69"/>
        <v>267.63893700444964</v>
      </c>
      <c r="M267" s="129">
        <f t="shared" si="65"/>
        <v>8656.638937004449</v>
      </c>
      <c r="N267" s="129">
        <f t="shared" si="66"/>
        <v>17244.300671323603</v>
      </c>
      <c r="O267" s="130">
        <f t="shared" si="70"/>
        <v>0.95668209843808472</v>
      </c>
      <c r="P267" s="131">
        <v>-102.64808943332099</v>
      </c>
      <c r="Q267" s="130">
        <f t="shared" si="71"/>
        <v>0.15392022008253095</v>
      </c>
      <c r="R267" s="130">
        <f t="shared" si="72"/>
        <v>0.20678907478750741</v>
      </c>
      <c r="S267" s="132">
        <v>502</v>
      </c>
      <c r="T267" s="1">
        <v>7270</v>
      </c>
      <c r="U267" s="1">
        <v>13847.619047619048</v>
      </c>
      <c r="X267" s="12"/>
      <c r="Y267" s="12"/>
    </row>
    <row r="268" spans="1:27">
      <c r="A268" s="125">
        <v>4634</v>
      </c>
      <c r="B268" s="125" t="s">
        <v>285</v>
      </c>
      <c r="C268" s="1">
        <v>36386</v>
      </c>
      <c r="D268" s="125">
        <f t="shared" si="67"/>
        <v>22336.402701043586</v>
      </c>
      <c r="E268" s="126">
        <f t="shared" si="68"/>
        <v>1.2391825574653643</v>
      </c>
      <c r="F268" s="127">
        <f t="shared" si="59"/>
        <v>-2586.7752368332699</v>
      </c>
      <c r="G268" s="127">
        <f t="shared" si="60"/>
        <v>-4213.8568608013966</v>
      </c>
      <c r="H268" s="127">
        <f t="shared" si="61"/>
        <v>0</v>
      </c>
      <c r="I268" s="128">
        <f t="shared" si="62"/>
        <v>0</v>
      </c>
      <c r="J268" s="127">
        <f t="shared" si="63"/>
        <v>-255.22786386369899</v>
      </c>
      <c r="K268" s="128">
        <f t="shared" si="64"/>
        <v>-415.76619023396563</v>
      </c>
      <c r="L268" s="129">
        <f t="shared" si="69"/>
        <v>-4629.6230510353626</v>
      </c>
      <c r="M268" s="129">
        <f t="shared" si="65"/>
        <v>31756.376948964637</v>
      </c>
      <c r="N268" s="129">
        <f t="shared" si="66"/>
        <v>19494.399600346616</v>
      </c>
      <c r="O268" s="130">
        <f t="shared" si="70"/>
        <v>1.0815134503229853</v>
      </c>
      <c r="P268" s="131">
        <v>1551.3986700986725</v>
      </c>
      <c r="Q268" s="130">
        <f t="shared" si="71"/>
        <v>7.3998642226748138E-2</v>
      </c>
      <c r="R268" s="130">
        <f t="shared" si="72"/>
        <v>9.4436922097238793E-2</v>
      </c>
      <c r="S268" s="132">
        <v>1629</v>
      </c>
      <c r="T268" s="1">
        <v>33879</v>
      </c>
      <c r="U268" s="1">
        <v>20409.036144578313</v>
      </c>
      <c r="X268" s="12"/>
      <c r="Y268" s="12"/>
    </row>
    <row r="269" spans="1:27">
      <c r="A269" s="125">
        <v>4635</v>
      </c>
      <c r="B269" s="125" t="s">
        <v>286</v>
      </c>
      <c r="C269" s="1">
        <v>43407</v>
      </c>
      <c r="D269" s="125">
        <f t="shared" si="67"/>
        <v>19465.022421524664</v>
      </c>
      <c r="E269" s="126">
        <f t="shared" si="68"/>
        <v>1.0798836584504559</v>
      </c>
      <c r="F269" s="127">
        <f t="shared" si="59"/>
        <v>-863.9470691219168</v>
      </c>
      <c r="G269" s="127">
        <f t="shared" si="60"/>
        <v>-1926.6019641418745</v>
      </c>
      <c r="H269" s="127">
        <f t="shared" si="61"/>
        <v>0</v>
      </c>
      <c r="I269" s="128">
        <f t="shared" si="62"/>
        <v>0</v>
      </c>
      <c r="J269" s="127">
        <f t="shared" si="63"/>
        <v>-255.22786386369899</v>
      </c>
      <c r="K269" s="128">
        <f t="shared" si="64"/>
        <v>-569.15813641604871</v>
      </c>
      <c r="L269" s="129">
        <f t="shared" si="69"/>
        <v>-2495.7601005579231</v>
      </c>
      <c r="M269" s="129">
        <f t="shared" si="65"/>
        <v>40911.23989944208</v>
      </c>
      <c r="N269" s="129">
        <f t="shared" si="66"/>
        <v>18345.84748853905</v>
      </c>
      <c r="O269" s="130">
        <f t="shared" si="70"/>
        <v>1.0177938907170219</v>
      </c>
      <c r="P269" s="131">
        <v>-1555.6697149662132</v>
      </c>
      <c r="Q269" s="130">
        <f t="shared" si="71"/>
        <v>0.1507078097661842</v>
      </c>
      <c r="R269" s="130">
        <f t="shared" si="72"/>
        <v>0.17238033353756521</v>
      </c>
      <c r="S269" s="132">
        <v>2230</v>
      </c>
      <c r="T269" s="1">
        <v>37722</v>
      </c>
      <c r="U269" s="1">
        <v>16602.992957746479</v>
      </c>
      <c r="X269" s="12"/>
      <c r="Y269" s="12"/>
    </row>
    <row r="270" spans="1:27">
      <c r="A270" s="125">
        <v>4636</v>
      </c>
      <c r="B270" s="125" t="s">
        <v>287</v>
      </c>
      <c r="C270" s="1">
        <v>12441</v>
      </c>
      <c r="D270" s="125">
        <f t="shared" si="67"/>
        <v>16199.21875</v>
      </c>
      <c r="E270" s="126">
        <f t="shared" si="68"/>
        <v>0.89870287477526578</v>
      </c>
      <c r="F270" s="127">
        <f t="shared" si="59"/>
        <v>1095.5351337928812</v>
      </c>
      <c r="G270" s="127">
        <f t="shared" si="60"/>
        <v>841.37098275293272</v>
      </c>
      <c r="H270" s="127">
        <f t="shared" si="61"/>
        <v>8.1832889912629074</v>
      </c>
      <c r="I270" s="128">
        <f t="shared" si="62"/>
        <v>6.2847659452899132</v>
      </c>
      <c r="J270" s="127">
        <f t="shared" si="63"/>
        <v>-247.04457487243607</v>
      </c>
      <c r="K270" s="128">
        <f t="shared" si="64"/>
        <v>-189.7302335020309</v>
      </c>
      <c r="L270" s="129">
        <f t="shared" si="69"/>
        <v>651.64074925090176</v>
      </c>
      <c r="M270" s="129">
        <f t="shared" si="65"/>
        <v>13092.640749250902</v>
      </c>
      <c r="N270" s="129">
        <f t="shared" si="66"/>
        <v>17047.709308920446</v>
      </c>
      <c r="O270" s="130">
        <f t="shared" si="70"/>
        <v>0.94577557107560295</v>
      </c>
      <c r="P270" s="131">
        <v>652.96443361611807</v>
      </c>
      <c r="Q270" s="130">
        <f t="shared" si="71"/>
        <v>6.2425277540563623E-2</v>
      </c>
      <c r="R270" s="130">
        <f t="shared" si="72"/>
        <v>8.7325869982920565E-2</v>
      </c>
      <c r="S270" s="132">
        <v>768</v>
      </c>
      <c r="T270" s="1">
        <v>11710</v>
      </c>
      <c r="U270" s="1">
        <v>14898.21882951654</v>
      </c>
      <c r="X270" s="12"/>
      <c r="Y270" s="12"/>
      <c r="Z270" s="12"/>
      <c r="AA270" s="12"/>
    </row>
    <row r="271" spans="1:27">
      <c r="A271" s="125">
        <v>4637</v>
      </c>
      <c r="B271" s="125" t="s">
        <v>288</v>
      </c>
      <c r="C271" s="1">
        <v>22234</v>
      </c>
      <c r="D271" s="125">
        <f t="shared" si="67"/>
        <v>17235.65891472868</v>
      </c>
      <c r="E271" s="126">
        <f t="shared" si="68"/>
        <v>0.95620266966964695</v>
      </c>
      <c r="F271" s="127">
        <f t="shared" si="59"/>
        <v>473.67103495567352</v>
      </c>
      <c r="G271" s="127">
        <f t="shared" si="60"/>
        <v>611.03563509281889</v>
      </c>
      <c r="H271" s="127">
        <f t="shared" si="61"/>
        <v>0</v>
      </c>
      <c r="I271" s="128">
        <f t="shared" si="62"/>
        <v>0</v>
      </c>
      <c r="J271" s="127">
        <f t="shared" si="63"/>
        <v>-255.22786386369899</v>
      </c>
      <c r="K271" s="128">
        <f t="shared" si="64"/>
        <v>-329.2439443841717</v>
      </c>
      <c r="L271" s="129">
        <f t="shared" si="69"/>
        <v>281.7916907086472</v>
      </c>
      <c r="M271" s="129">
        <f t="shared" si="65"/>
        <v>22515.791690708647</v>
      </c>
      <c r="N271" s="129">
        <f t="shared" si="66"/>
        <v>17454.102085820658</v>
      </c>
      <c r="O271" s="130">
        <f t="shared" si="70"/>
        <v>0.96832149520469846</v>
      </c>
      <c r="P271" s="131">
        <v>689.26819179084691</v>
      </c>
      <c r="Q271" s="130">
        <f t="shared" si="71"/>
        <v>9.0543456935452224E-2</v>
      </c>
      <c r="R271" s="130">
        <f t="shared" si="72"/>
        <v>9.392498703447677E-2</v>
      </c>
      <c r="S271" s="132">
        <v>1290</v>
      </c>
      <c r="T271" s="1">
        <v>20388</v>
      </c>
      <c r="U271" s="1">
        <v>15755.795981452859</v>
      </c>
      <c r="X271" s="12"/>
      <c r="Y271" s="12"/>
      <c r="Z271" s="12"/>
      <c r="AA271" s="12"/>
    </row>
    <row r="272" spans="1:27">
      <c r="A272" s="125">
        <v>4638</v>
      </c>
      <c r="B272" s="125" t="s">
        <v>289</v>
      </c>
      <c r="C272" s="1">
        <v>73783</v>
      </c>
      <c r="D272" s="125">
        <f t="shared" si="67"/>
        <v>18608.575031525852</v>
      </c>
      <c r="E272" s="126">
        <f t="shared" si="68"/>
        <v>1.0323695317901374</v>
      </c>
      <c r="F272" s="127">
        <f t="shared" si="59"/>
        <v>-350.07863512262992</v>
      </c>
      <c r="G272" s="127">
        <f t="shared" si="60"/>
        <v>-1388.0617882612275</v>
      </c>
      <c r="H272" s="127">
        <f t="shared" si="61"/>
        <v>0</v>
      </c>
      <c r="I272" s="128">
        <f t="shared" si="62"/>
        <v>0</v>
      </c>
      <c r="J272" s="127">
        <f t="shared" si="63"/>
        <v>-255.22786386369899</v>
      </c>
      <c r="K272" s="128">
        <f t="shared" si="64"/>
        <v>-1011.9784802195664</v>
      </c>
      <c r="L272" s="129">
        <f t="shared" si="69"/>
        <v>-2400.0402684807941</v>
      </c>
      <c r="M272" s="129">
        <f t="shared" si="65"/>
        <v>71382.959731519208</v>
      </c>
      <c r="N272" s="129">
        <f t="shared" si="66"/>
        <v>18003.268532539521</v>
      </c>
      <c r="O272" s="130">
        <f t="shared" si="70"/>
        <v>0.99878824005289435</v>
      </c>
      <c r="P272" s="131">
        <v>3118.0576592641064</v>
      </c>
      <c r="Q272" s="133">
        <f t="shared" si="71"/>
        <v>2.687468685631576E-2</v>
      </c>
      <c r="R272" s="133">
        <f t="shared" si="72"/>
        <v>4.8629409099930181E-2</v>
      </c>
      <c r="S272" s="132">
        <v>3965</v>
      </c>
      <c r="T272" s="1">
        <v>71852</v>
      </c>
      <c r="U272" s="1">
        <v>17745.61620153124</v>
      </c>
      <c r="V272" s="1"/>
      <c r="W272" s="62"/>
      <c r="X272" s="13"/>
      <c r="Y272" s="13"/>
      <c r="Z272" s="12"/>
      <c r="AA272" s="12"/>
    </row>
    <row r="273" spans="1:27">
      <c r="A273" s="125">
        <v>4639</v>
      </c>
      <c r="B273" s="125" t="s">
        <v>290</v>
      </c>
      <c r="C273" s="1">
        <v>52739</v>
      </c>
      <c r="D273" s="125">
        <f t="shared" si="67"/>
        <v>20601.171875</v>
      </c>
      <c r="E273" s="126">
        <f t="shared" si="68"/>
        <v>1.1429151413738303</v>
      </c>
      <c r="F273" s="127">
        <f t="shared" si="59"/>
        <v>-1545.6367412071188</v>
      </c>
      <c r="G273" s="127">
        <f t="shared" si="60"/>
        <v>-3956.8300574902241</v>
      </c>
      <c r="H273" s="127">
        <f t="shared" si="61"/>
        <v>0</v>
      </c>
      <c r="I273" s="128">
        <f t="shared" si="62"/>
        <v>0</v>
      </c>
      <c r="J273" s="127">
        <f t="shared" si="63"/>
        <v>-255.22786386369899</v>
      </c>
      <c r="K273" s="128">
        <f t="shared" si="64"/>
        <v>-653.38333149106938</v>
      </c>
      <c r="L273" s="129">
        <f t="shared" si="69"/>
        <v>-4610.213388981294</v>
      </c>
      <c r="M273" s="129">
        <f t="shared" si="65"/>
        <v>48128.786611018702</v>
      </c>
      <c r="N273" s="129">
        <f t="shared" si="66"/>
        <v>18800.307269929181</v>
      </c>
      <c r="O273" s="130">
        <f t="shared" si="70"/>
        <v>1.0430064838863715</v>
      </c>
      <c r="P273" s="131">
        <v>-1234.2011077639054</v>
      </c>
      <c r="Q273" s="133">
        <f t="shared" si="71"/>
        <v>0.11640558848433531</v>
      </c>
      <c r="R273" s="133">
        <f t="shared" si="72"/>
        <v>0.13864648106742175</v>
      </c>
      <c r="S273" s="132">
        <v>2560</v>
      </c>
      <c r="T273" s="1">
        <v>47240</v>
      </c>
      <c r="U273" s="1">
        <v>18092.684795097663</v>
      </c>
      <c r="V273" s="1"/>
      <c r="W273" s="1"/>
      <c r="X273" s="13"/>
      <c r="Y273" s="13"/>
      <c r="Z273" s="12"/>
      <c r="AA273" s="12"/>
    </row>
    <row r="274" spans="1:27">
      <c r="A274" s="125">
        <v>4640</v>
      </c>
      <c r="B274" s="125" t="s">
        <v>291</v>
      </c>
      <c r="C274" s="1">
        <v>174852</v>
      </c>
      <c r="D274" s="125">
        <f t="shared" si="67"/>
        <v>14454.162188972472</v>
      </c>
      <c r="E274" s="126">
        <f t="shared" si="68"/>
        <v>0.8018903449709579</v>
      </c>
      <c r="F274" s="127">
        <f t="shared" si="59"/>
        <v>2142.5690704093981</v>
      </c>
      <c r="G274" s="127">
        <f t="shared" si="60"/>
        <v>25918.658044742489</v>
      </c>
      <c r="H274" s="127">
        <f t="shared" si="61"/>
        <v>618.95308535089771</v>
      </c>
      <c r="I274" s="128">
        <f t="shared" si="62"/>
        <v>7487.4754734898097</v>
      </c>
      <c r="J274" s="127">
        <f t="shared" si="63"/>
        <v>363.72522148719872</v>
      </c>
      <c r="K274" s="128">
        <f t="shared" si="64"/>
        <v>4399.9840043306422</v>
      </c>
      <c r="L274" s="129">
        <f t="shared" si="69"/>
        <v>30318.642049073133</v>
      </c>
      <c r="M274" s="129">
        <f t="shared" si="65"/>
        <v>205170.64204907313</v>
      </c>
      <c r="N274" s="129">
        <f t="shared" si="66"/>
        <v>16960.45648086907</v>
      </c>
      <c r="O274" s="130">
        <f t="shared" si="70"/>
        <v>0.94093494458538751</v>
      </c>
      <c r="P274" s="131">
        <v>15822.126394057785</v>
      </c>
      <c r="Q274" s="133">
        <f t="shared" si="71"/>
        <v>5.3547434700087368E-2</v>
      </c>
      <c r="R274" s="133">
        <f t="shared" si="72"/>
        <v>3.9699865706343936E-2</v>
      </c>
      <c r="S274" s="132">
        <v>12097</v>
      </c>
      <c r="T274" s="1">
        <v>165965</v>
      </c>
      <c r="U274" s="1">
        <v>13902.244932149439</v>
      </c>
      <c r="V274" s="1"/>
      <c r="W274" s="62"/>
      <c r="X274" s="13"/>
      <c r="Y274" s="13"/>
      <c r="Z274" s="13"/>
      <c r="AA274" s="12"/>
    </row>
    <row r="275" spans="1:27">
      <c r="A275" s="125">
        <v>4641</v>
      </c>
      <c r="B275" s="125" t="s">
        <v>292</v>
      </c>
      <c r="C275" s="1">
        <v>58740</v>
      </c>
      <c r="D275" s="125">
        <f t="shared" si="67"/>
        <v>33261.608154020389</v>
      </c>
      <c r="E275" s="126">
        <f t="shared" si="68"/>
        <v>1.8452928705383735</v>
      </c>
      <c r="F275" s="127">
        <f t="shared" si="59"/>
        <v>-9141.8985086193516</v>
      </c>
      <c r="G275" s="127">
        <f t="shared" si="60"/>
        <v>-16144.592766221775</v>
      </c>
      <c r="H275" s="127">
        <f t="shared" si="61"/>
        <v>0</v>
      </c>
      <c r="I275" s="128">
        <f t="shared" si="62"/>
        <v>0</v>
      </c>
      <c r="J275" s="127">
        <f t="shared" si="63"/>
        <v>-255.22786386369899</v>
      </c>
      <c r="K275" s="128">
        <f t="shared" si="64"/>
        <v>-450.7324075832924</v>
      </c>
      <c r="L275" s="129">
        <f t="shared" si="69"/>
        <v>-16595.325173805068</v>
      </c>
      <c r="M275" s="129">
        <f t="shared" si="65"/>
        <v>42144.674826194932</v>
      </c>
      <c r="N275" s="129">
        <f t="shared" si="66"/>
        <v>23864.481781537335</v>
      </c>
      <c r="O275" s="130">
        <f t="shared" si="70"/>
        <v>1.3239575755521888</v>
      </c>
      <c r="P275" s="131">
        <v>-16251.259514184008</v>
      </c>
      <c r="Q275" s="133">
        <f t="shared" si="71"/>
        <v>6.1668594563331403E-2</v>
      </c>
      <c r="R275" s="133">
        <f t="shared" si="72"/>
        <v>6.8281479353929822E-2</v>
      </c>
      <c r="S275" s="132">
        <v>1766</v>
      </c>
      <c r="T275" s="1">
        <v>55328</v>
      </c>
      <c r="U275" s="1">
        <v>31135.621834552618</v>
      </c>
      <c r="X275" s="12"/>
      <c r="Y275" s="12"/>
      <c r="Z275" s="12"/>
      <c r="AA275" s="12"/>
    </row>
    <row r="276" spans="1:27">
      <c r="A276" s="125">
        <v>4642</v>
      </c>
      <c r="B276" s="125" t="s">
        <v>293</v>
      </c>
      <c r="C276" s="1">
        <v>43935</v>
      </c>
      <c r="D276" s="125">
        <f t="shared" si="67"/>
        <v>20753.424657534248</v>
      </c>
      <c r="E276" s="126">
        <f t="shared" si="68"/>
        <v>1.1513618458395047</v>
      </c>
      <c r="F276" s="127">
        <f t="shared" si="59"/>
        <v>-1636.9884107276673</v>
      </c>
      <c r="G276" s="127">
        <f t="shared" si="60"/>
        <v>-3465.5044655104716</v>
      </c>
      <c r="H276" s="127">
        <f t="shared" si="61"/>
        <v>0</v>
      </c>
      <c r="I276" s="128">
        <f t="shared" si="62"/>
        <v>0</v>
      </c>
      <c r="J276" s="127">
        <f t="shared" si="63"/>
        <v>-255.22786386369899</v>
      </c>
      <c r="K276" s="128">
        <f t="shared" si="64"/>
        <v>-540.31738779945078</v>
      </c>
      <c r="L276" s="129">
        <f t="shared" si="69"/>
        <v>-4005.8218533099225</v>
      </c>
      <c r="M276" s="129">
        <f t="shared" si="65"/>
        <v>39929.178146690079</v>
      </c>
      <c r="N276" s="129">
        <f t="shared" si="66"/>
        <v>18861.208382942881</v>
      </c>
      <c r="O276" s="130">
        <f t="shared" si="70"/>
        <v>1.0463851656726415</v>
      </c>
      <c r="P276" s="131">
        <v>2174.7534589311763</v>
      </c>
      <c r="Q276" s="133">
        <f t="shared" si="71"/>
        <v>2.051008083248165E-2</v>
      </c>
      <c r="R276" s="133">
        <f t="shared" si="72"/>
        <v>2.6294738824919034E-2</v>
      </c>
      <c r="S276" s="132">
        <v>2117</v>
      </c>
      <c r="T276" s="1">
        <v>43052</v>
      </c>
      <c r="U276" s="1">
        <v>20221.70032879286</v>
      </c>
      <c r="X276" s="12"/>
      <c r="Y276" s="12"/>
      <c r="Z276" s="12"/>
      <c r="AA276" s="12"/>
    </row>
    <row r="277" spans="1:27">
      <c r="A277" s="125">
        <v>4643</v>
      </c>
      <c r="B277" s="125" t="s">
        <v>294</v>
      </c>
      <c r="C277" s="1">
        <v>107784</v>
      </c>
      <c r="D277" s="125">
        <f t="shared" si="67"/>
        <v>20711.760184473482</v>
      </c>
      <c r="E277" s="126">
        <f t="shared" si="68"/>
        <v>1.1490503774721978</v>
      </c>
      <c r="F277" s="127">
        <f t="shared" si="59"/>
        <v>-1611.9897268912077</v>
      </c>
      <c r="G277" s="127">
        <f t="shared" si="60"/>
        <v>-8388.7945387418458</v>
      </c>
      <c r="H277" s="127">
        <f t="shared" si="61"/>
        <v>0</v>
      </c>
      <c r="I277" s="128">
        <f t="shared" si="62"/>
        <v>0</v>
      </c>
      <c r="J277" s="127">
        <f t="shared" si="63"/>
        <v>-255.22786386369899</v>
      </c>
      <c r="K277" s="128">
        <f t="shared" si="64"/>
        <v>-1328.2058035466894</v>
      </c>
      <c r="L277" s="129">
        <f t="shared" si="69"/>
        <v>-9717.0003422885347</v>
      </c>
      <c r="M277" s="129">
        <f t="shared" si="65"/>
        <v>98066.999657711465</v>
      </c>
      <c r="N277" s="129">
        <f t="shared" si="66"/>
        <v>18844.542593718576</v>
      </c>
      <c r="O277" s="130">
        <f t="shared" si="70"/>
        <v>1.0454605783257187</v>
      </c>
      <c r="P277" s="131">
        <v>1253.9752481236883</v>
      </c>
      <c r="Q277" s="133">
        <f t="shared" si="71"/>
        <v>3.7991506081530062E-2</v>
      </c>
      <c r="R277" s="133">
        <f t="shared" si="72"/>
        <v>3.1209855196293382E-2</v>
      </c>
      <c r="S277" s="132">
        <v>5204</v>
      </c>
      <c r="T277" s="1">
        <v>103839</v>
      </c>
      <c r="U277" s="1">
        <v>20084.912959381043</v>
      </c>
      <c r="X277" s="12"/>
      <c r="Y277" s="12"/>
      <c r="Z277" s="12"/>
      <c r="AA277" s="12"/>
    </row>
    <row r="278" spans="1:27">
      <c r="A278" s="125">
        <v>4644</v>
      </c>
      <c r="B278" s="125" t="s">
        <v>295</v>
      </c>
      <c r="C278" s="1">
        <v>102247</v>
      </c>
      <c r="D278" s="125">
        <f t="shared" si="67"/>
        <v>19490.468928707585</v>
      </c>
      <c r="E278" s="126">
        <f t="shared" si="68"/>
        <v>1.0812953838868002</v>
      </c>
      <c r="F278" s="127">
        <f t="shared" si="59"/>
        <v>-879.21497343166993</v>
      </c>
      <c r="G278" s="127">
        <f t="shared" si="60"/>
        <v>-4612.361750622541</v>
      </c>
      <c r="H278" s="127">
        <f t="shared" si="61"/>
        <v>0</v>
      </c>
      <c r="I278" s="128">
        <f t="shared" si="62"/>
        <v>0</v>
      </c>
      <c r="J278" s="127">
        <f t="shared" si="63"/>
        <v>-255.22786386369899</v>
      </c>
      <c r="K278" s="128">
        <f t="shared" si="64"/>
        <v>-1338.9253738289647</v>
      </c>
      <c r="L278" s="129">
        <f t="shared" si="69"/>
        <v>-5951.2871244515054</v>
      </c>
      <c r="M278" s="129">
        <f t="shared" si="65"/>
        <v>96295.712875548488</v>
      </c>
      <c r="N278" s="129">
        <f t="shared" si="66"/>
        <v>18356.026091412219</v>
      </c>
      <c r="O278" s="130">
        <f t="shared" si="70"/>
        <v>1.0183585808915598</v>
      </c>
      <c r="P278" s="131">
        <v>5927.6639799494378</v>
      </c>
      <c r="Q278" s="133">
        <f t="shared" si="71"/>
        <v>3.3957265216555933E-2</v>
      </c>
      <c r="R278" s="133">
        <f t="shared" si="72"/>
        <v>2.2722883951335912E-2</v>
      </c>
      <c r="S278" s="132">
        <v>5246</v>
      </c>
      <c r="T278" s="1">
        <v>98889</v>
      </c>
      <c r="U278" s="1">
        <v>19057.429177105416</v>
      </c>
      <c r="X278" s="12"/>
      <c r="Y278" s="12"/>
      <c r="Z278" s="12"/>
      <c r="AA278" s="12"/>
    </row>
    <row r="279" spans="1:27">
      <c r="A279" s="125">
        <v>4645</v>
      </c>
      <c r="B279" s="125" t="s">
        <v>296</v>
      </c>
      <c r="C279" s="1">
        <v>50340</v>
      </c>
      <c r="D279" s="125">
        <f t="shared" si="67"/>
        <v>17058.624195188069</v>
      </c>
      <c r="E279" s="126">
        <f t="shared" si="68"/>
        <v>0.94638110889924376</v>
      </c>
      <c r="F279" s="127">
        <f t="shared" si="59"/>
        <v>579.8918666800397</v>
      </c>
      <c r="G279" s="127">
        <f t="shared" si="60"/>
        <v>1711.2608985727973</v>
      </c>
      <c r="H279" s="127">
        <f t="shared" si="61"/>
        <v>0</v>
      </c>
      <c r="I279" s="128">
        <f t="shared" si="62"/>
        <v>0</v>
      </c>
      <c r="J279" s="127">
        <f t="shared" si="63"/>
        <v>-255.22786386369899</v>
      </c>
      <c r="K279" s="128">
        <f t="shared" si="64"/>
        <v>-753.17742626177562</v>
      </c>
      <c r="L279" s="129">
        <f t="shared" si="69"/>
        <v>958.08347231102164</v>
      </c>
      <c r="M279" s="129">
        <f t="shared" si="65"/>
        <v>51298.083472311024</v>
      </c>
      <c r="N279" s="129">
        <f t="shared" si="66"/>
        <v>17383.288198004415</v>
      </c>
      <c r="O279" s="130">
        <f t="shared" si="70"/>
        <v>0.96439287089653736</v>
      </c>
      <c r="P279" s="131">
        <v>228.08684804247002</v>
      </c>
      <c r="Q279" s="133">
        <f t="shared" si="71"/>
        <v>0.22431111219203737</v>
      </c>
      <c r="R279" s="133">
        <f t="shared" si="72"/>
        <v>0.24090631533933693</v>
      </c>
      <c r="S279" s="132">
        <v>2951</v>
      </c>
      <c r="T279" s="1">
        <v>41117</v>
      </c>
      <c r="U279" s="1">
        <v>13746.907388833166</v>
      </c>
      <c r="X279" s="12"/>
      <c r="Y279" s="12"/>
      <c r="Z279" s="12"/>
      <c r="AA279" s="12"/>
    </row>
    <row r="280" spans="1:27">
      <c r="A280" s="125">
        <v>4646</v>
      </c>
      <c r="B280" s="125" t="s">
        <v>297</v>
      </c>
      <c r="C280" s="1">
        <v>64768</v>
      </c>
      <c r="D280" s="125">
        <f t="shared" si="67"/>
        <v>22326.09445018959</v>
      </c>
      <c r="E280" s="126">
        <f t="shared" si="68"/>
        <v>1.2386106746592018</v>
      </c>
      <c r="F280" s="127">
        <f t="shared" si="59"/>
        <v>-2580.5902863208726</v>
      </c>
      <c r="G280" s="127">
        <f t="shared" si="60"/>
        <v>-7486.2924206168509</v>
      </c>
      <c r="H280" s="127">
        <f t="shared" si="61"/>
        <v>0</v>
      </c>
      <c r="I280" s="128">
        <f t="shared" si="62"/>
        <v>0</v>
      </c>
      <c r="J280" s="127">
        <f t="shared" si="63"/>
        <v>-255.22786386369899</v>
      </c>
      <c r="K280" s="128">
        <f t="shared" si="64"/>
        <v>-740.41603306859076</v>
      </c>
      <c r="L280" s="129">
        <f t="shared" si="69"/>
        <v>-8226.7084536854418</v>
      </c>
      <c r="M280" s="129">
        <f t="shared" si="65"/>
        <v>56541.291546314562</v>
      </c>
      <c r="N280" s="129">
        <f t="shared" si="66"/>
        <v>19490.276300005018</v>
      </c>
      <c r="O280" s="130">
        <f t="shared" si="70"/>
        <v>1.0812846972005201</v>
      </c>
      <c r="P280" s="131">
        <v>-12740.400014832794</v>
      </c>
      <c r="Q280" s="133">
        <f t="shared" si="71"/>
        <v>0.80171358629130962</v>
      </c>
      <c r="R280" s="133">
        <f t="shared" si="72"/>
        <v>0.79177652411252275</v>
      </c>
      <c r="S280" s="132">
        <v>2901</v>
      </c>
      <c r="T280" s="1">
        <v>35948</v>
      </c>
      <c r="U280" s="1">
        <v>12460.311958405546</v>
      </c>
      <c r="X280" s="12"/>
      <c r="Y280" s="12"/>
      <c r="Z280" s="12"/>
      <c r="AA280" s="12"/>
    </row>
    <row r="281" spans="1:27">
      <c r="A281" s="125">
        <v>4647</v>
      </c>
      <c r="B281" s="125" t="s">
        <v>298</v>
      </c>
      <c r="C281" s="1">
        <v>375694</v>
      </c>
      <c r="D281" s="125">
        <f t="shared" si="67"/>
        <v>16987.429914993671</v>
      </c>
      <c r="E281" s="126">
        <f t="shared" si="68"/>
        <v>0.94243138112127534</v>
      </c>
      <c r="F281" s="127">
        <f t="shared" si="59"/>
        <v>622.60843479667892</v>
      </c>
      <c r="G281" s="127">
        <f t="shared" si="60"/>
        <v>13769.608143963353</v>
      </c>
      <c r="H281" s="127">
        <f t="shared" si="61"/>
        <v>0</v>
      </c>
      <c r="I281" s="128">
        <f t="shared" si="62"/>
        <v>0</v>
      </c>
      <c r="J281" s="127">
        <f t="shared" si="63"/>
        <v>-255.22786386369899</v>
      </c>
      <c r="K281" s="128">
        <f t="shared" si="64"/>
        <v>-5644.619437209567</v>
      </c>
      <c r="L281" s="129">
        <f t="shared" si="69"/>
        <v>8124.9887067537857</v>
      </c>
      <c r="M281" s="129">
        <f t="shared" si="65"/>
        <v>383818.98870675376</v>
      </c>
      <c r="N281" s="129">
        <f t="shared" si="66"/>
        <v>17354.81048592665</v>
      </c>
      <c r="O281" s="130">
        <f t="shared" si="70"/>
        <v>0.96281297978534963</v>
      </c>
      <c r="P281" s="131">
        <v>1702.4379299583834</v>
      </c>
      <c r="Q281" s="133">
        <f t="shared" si="71"/>
        <v>0.16009720639684791</v>
      </c>
      <c r="R281" s="133">
        <f t="shared" si="72"/>
        <v>0.15506151586446884</v>
      </c>
      <c r="S281" s="132">
        <v>22116</v>
      </c>
      <c r="T281" s="1">
        <v>323847</v>
      </c>
      <c r="U281" s="1">
        <v>14706.948228882833</v>
      </c>
      <c r="X281" s="12"/>
      <c r="Y281" s="13"/>
      <c r="Z281" s="13"/>
      <c r="AA281" s="12"/>
    </row>
    <row r="282" spans="1:27">
      <c r="A282" s="125">
        <v>4648</v>
      </c>
      <c r="B282" s="125" t="s">
        <v>299</v>
      </c>
      <c r="C282" s="1">
        <v>66781</v>
      </c>
      <c r="D282" s="125">
        <f t="shared" si="67"/>
        <v>18966.486793524567</v>
      </c>
      <c r="E282" s="126">
        <f t="shared" si="68"/>
        <v>1.0522258183424829</v>
      </c>
      <c r="F282" s="127">
        <f t="shared" si="59"/>
        <v>-564.82569232185926</v>
      </c>
      <c r="G282" s="127">
        <f t="shared" si="60"/>
        <v>-1988.7512626652665</v>
      </c>
      <c r="H282" s="127">
        <f t="shared" si="61"/>
        <v>0</v>
      </c>
      <c r="I282" s="128">
        <f t="shared" si="62"/>
        <v>0</v>
      </c>
      <c r="J282" s="127">
        <f t="shared" si="63"/>
        <v>-255.22786386369899</v>
      </c>
      <c r="K282" s="128">
        <f t="shared" si="64"/>
        <v>-898.65730866408421</v>
      </c>
      <c r="L282" s="129">
        <f t="shared" si="69"/>
        <v>-2887.4085713293507</v>
      </c>
      <c r="M282" s="129">
        <f t="shared" si="65"/>
        <v>63893.591428670647</v>
      </c>
      <c r="N282" s="129">
        <f t="shared" si="66"/>
        <v>18146.433237339006</v>
      </c>
      <c r="O282" s="130">
        <f t="shared" si="70"/>
        <v>1.0067307546738324</v>
      </c>
      <c r="P282" s="131">
        <v>1662.405351391908</v>
      </c>
      <c r="Q282" s="133">
        <f t="shared" si="71"/>
        <v>6.5716611078307771E-2</v>
      </c>
      <c r="R282" s="133">
        <f t="shared" si="72"/>
        <v>8.871986652901824E-2</v>
      </c>
      <c r="S282" s="132">
        <v>3521</v>
      </c>
      <c r="T282" s="1">
        <v>62663</v>
      </c>
      <c r="U282" s="1">
        <v>17420.906310814567</v>
      </c>
      <c r="X282" s="12"/>
      <c r="Y282" s="12"/>
      <c r="Z282" s="12"/>
      <c r="AA282" s="12"/>
    </row>
    <row r="283" spans="1:27">
      <c r="A283" s="125">
        <v>4649</v>
      </c>
      <c r="B283" s="125" t="s">
        <v>300</v>
      </c>
      <c r="C283" s="1">
        <v>133679</v>
      </c>
      <c r="D283" s="125">
        <f t="shared" si="67"/>
        <v>14031.594415870684</v>
      </c>
      <c r="E283" s="126">
        <f t="shared" si="68"/>
        <v>0.77844706178954148</v>
      </c>
      <c r="F283" s="127">
        <f t="shared" si="59"/>
        <v>2396.1097342704707</v>
      </c>
      <c r="G283" s="127">
        <f t="shared" si="60"/>
        <v>22827.737438394775</v>
      </c>
      <c r="H283" s="127">
        <f t="shared" si="61"/>
        <v>766.85180593652331</v>
      </c>
      <c r="I283" s="128">
        <f t="shared" si="62"/>
        <v>7305.7971551572582</v>
      </c>
      <c r="J283" s="127">
        <f t="shared" si="63"/>
        <v>511.62394207282432</v>
      </c>
      <c r="K283" s="128">
        <f t="shared" si="64"/>
        <v>4874.2412961277969</v>
      </c>
      <c r="L283" s="129">
        <f t="shared" si="69"/>
        <v>27701.97873452257</v>
      </c>
      <c r="M283" s="129">
        <f t="shared" si="65"/>
        <v>161380.97873452256</v>
      </c>
      <c r="N283" s="129">
        <f t="shared" si="66"/>
        <v>16939.328092213978</v>
      </c>
      <c r="O283" s="130">
        <f t="shared" si="70"/>
        <v>0.93976278042631656</v>
      </c>
      <c r="P283" s="131">
        <v>13770.932318441613</v>
      </c>
      <c r="Q283" s="133">
        <f t="shared" si="71"/>
        <v>7.9745731224657931E-2</v>
      </c>
      <c r="R283" s="133">
        <f t="shared" si="72"/>
        <v>7.8612377880242584E-2</v>
      </c>
      <c r="S283" s="132">
        <v>9527</v>
      </c>
      <c r="T283" s="1">
        <v>123806</v>
      </c>
      <c r="U283" s="1">
        <v>13008.931385940947</v>
      </c>
      <c r="V283" s="1"/>
      <c r="W283" s="62"/>
      <c r="X283" s="13"/>
      <c r="Y283" s="13"/>
      <c r="Z283" s="13"/>
      <c r="AA283" s="12"/>
    </row>
    <row r="284" spans="1:27">
      <c r="A284" s="125">
        <v>4650</v>
      </c>
      <c r="B284" s="125" t="s">
        <v>301</v>
      </c>
      <c r="C284" s="1">
        <v>86147</v>
      </c>
      <c r="D284" s="125">
        <f t="shared" si="67"/>
        <v>14663.319148936169</v>
      </c>
      <c r="E284" s="126">
        <f t="shared" si="68"/>
        <v>0.81349398858485922</v>
      </c>
      <c r="F284" s="127">
        <f t="shared" si="59"/>
        <v>2017.0748944311799</v>
      </c>
      <c r="G284" s="127">
        <f t="shared" si="60"/>
        <v>11850.315004783182</v>
      </c>
      <c r="H284" s="127">
        <f t="shared" si="61"/>
        <v>545.74814936360372</v>
      </c>
      <c r="I284" s="128">
        <f t="shared" si="62"/>
        <v>3206.2703775111718</v>
      </c>
      <c r="J284" s="127">
        <f t="shared" si="63"/>
        <v>290.52028549990473</v>
      </c>
      <c r="K284" s="128">
        <f t="shared" si="64"/>
        <v>1706.8066773119403</v>
      </c>
      <c r="L284" s="129">
        <f t="shared" si="69"/>
        <v>13557.121682095123</v>
      </c>
      <c r="M284" s="129">
        <f t="shared" si="65"/>
        <v>99704.121682095123</v>
      </c>
      <c r="N284" s="129">
        <f t="shared" si="66"/>
        <v>16970.914328867257</v>
      </c>
      <c r="O284" s="130">
        <f t="shared" si="70"/>
        <v>0.94151512676608273</v>
      </c>
      <c r="P284" s="131">
        <v>5082.6278965933234</v>
      </c>
      <c r="Q284" s="133">
        <f t="shared" si="71"/>
        <v>0.11806619078520442</v>
      </c>
      <c r="R284" s="133">
        <f t="shared" si="72"/>
        <v>0.11996928217377482</v>
      </c>
      <c r="S284" s="132">
        <v>5875</v>
      </c>
      <c r="T284" s="1">
        <v>77050</v>
      </c>
      <c r="U284" s="1">
        <v>13092.608326253187</v>
      </c>
      <c r="V284" s="1"/>
      <c r="W284" s="1"/>
      <c r="X284" s="12"/>
      <c r="Y284" s="12"/>
      <c r="Z284" s="12"/>
      <c r="AA284" s="12"/>
    </row>
    <row r="285" spans="1:27">
      <c r="A285" s="125">
        <v>4651</v>
      </c>
      <c r="B285" s="125" t="s">
        <v>302</v>
      </c>
      <c r="C285" s="1">
        <v>102193</v>
      </c>
      <c r="D285" s="125">
        <f t="shared" si="67"/>
        <v>14179.686415984459</v>
      </c>
      <c r="E285" s="126">
        <f t="shared" si="68"/>
        <v>0.78666293369592399</v>
      </c>
      <c r="F285" s="127">
        <f t="shared" si="59"/>
        <v>2307.2545342022058</v>
      </c>
      <c r="G285" s="127">
        <f t="shared" si="60"/>
        <v>16628.383427995297</v>
      </c>
      <c r="H285" s="127">
        <f t="shared" si="61"/>
        <v>715.01960589670216</v>
      </c>
      <c r="I285" s="128">
        <f t="shared" si="62"/>
        <v>5153.1462996975324</v>
      </c>
      <c r="J285" s="127">
        <f t="shared" si="63"/>
        <v>459.79174203300317</v>
      </c>
      <c r="K285" s="128">
        <f t="shared" si="64"/>
        <v>3313.7190848318537</v>
      </c>
      <c r="L285" s="129">
        <f t="shared" si="69"/>
        <v>19942.10251282715</v>
      </c>
      <c r="M285" s="129">
        <f t="shared" si="65"/>
        <v>122135.10251282714</v>
      </c>
      <c r="N285" s="129">
        <f t="shared" si="66"/>
        <v>16946.73269221967</v>
      </c>
      <c r="O285" s="130">
        <f t="shared" si="70"/>
        <v>0.94017357402163582</v>
      </c>
      <c r="P285" s="131">
        <v>7668.7415575741361</v>
      </c>
      <c r="Q285" s="133">
        <f t="shared" si="71"/>
        <v>9.9902056807051914E-2</v>
      </c>
      <c r="R285" s="133">
        <f t="shared" si="72"/>
        <v>8.631925077738245E-2</v>
      </c>
      <c r="S285" s="132">
        <v>7207</v>
      </c>
      <c r="T285" s="1">
        <v>92911</v>
      </c>
      <c r="U285" s="1">
        <v>13052.96431581905</v>
      </c>
      <c r="V285" s="1"/>
      <c r="W285" s="1"/>
      <c r="X285" s="12"/>
      <c r="Y285" s="12"/>
      <c r="Z285" s="12"/>
      <c r="AA285" s="12"/>
    </row>
    <row r="286" spans="1:27" ht="27.95" customHeight="1">
      <c r="A286" s="125">
        <v>5001</v>
      </c>
      <c r="B286" s="125" t="s">
        <v>303</v>
      </c>
      <c r="C286" s="1">
        <v>3666591</v>
      </c>
      <c r="D286" s="125">
        <f t="shared" si="67"/>
        <v>17418.815559440562</v>
      </c>
      <c r="E286" s="126">
        <f t="shared" si="68"/>
        <v>0.96636386359369097</v>
      </c>
      <c r="F286" s="127">
        <f t="shared" si="59"/>
        <v>363.77704812854427</v>
      </c>
      <c r="G286" s="127">
        <f t="shared" si="60"/>
        <v>76573.613522866057</v>
      </c>
      <c r="H286" s="127">
        <f t="shared" si="61"/>
        <v>0</v>
      </c>
      <c r="I286" s="128">
        <f t="shared" si="62"/>
        <v>0</v>
      </c>
      <c r="J286" s="127">
        <f t="shared" si="63"/>
        <v>-255.22786386369899</v>
      </c>
      <c r="K286" s="128">
        <f t="shared" si="64"/>
        <v>-53724.444431853182</v>
      </c>
      <c r="L286" s="129">
        <f t="shared" si="69"/>
        <v>22849.169091012875</v>
      </c>
      <c r="M286" s="129">
        <f t="shared" si="65"/>
        <v>3689440.1690910128</v>
      </c>
      <c r="N286" s="129">
        <f t="shared" si="66"/>
        <v>17527.364743705406</v>
      </c>
      <c r="O286" s="130">
        <f t="shared" si="70"/>
        <v>0.97238597277431593</v>
      </c>
      <c r="P286" s="131">
        <v>891.86891411285615</v>
      </c>
      <c r="Q286" s="133">
        <f t="shared" si="71"/>
        <v>9.2575971851483682E-2</v>
      </c>
      <c r="R286" s="133">
        <f t="shared" si="72"/>
        <v>7.7518379810109367E-2</v>
      </c>
      <c r="S286" s="132">
        <v>210496</v>
      </c>
      <c r="T286" s="1">
        <v>3355914</v>
      </c>
      <c r="U286" s="1">
        <v>16165.67836412245</v>
      </c>
      <c r="V286" s="1"/>
      <c r="W286" s="1"/>
      <c r="X286" s="12"/>
      <c r="Y286" s="13"/>
      <c r="Z286" s="13"/>
      <c r="AA286" s="12"/>
    </row>
    <row r="287" spans="1:27">
      <c r="A287" s="125">
        <v>5006</v>
      </c>
      <c r="B287" s="125" t="s">
        <v>304</v>
      </c>
      <c r="C287" s="1">
        <v>312825</v>
      </c>
      <c r="D287" s="125">
        <f t="shared" si="67"/>
        <v>13032.202966172305</v>
      </c>
      <c r="E287" s="126">
        <f t="shared" si="68"/>
        <v>0.72300266149278314</v>
      </c>
      <c r="F287" s="127">
        <f t="shared" ref="F287:F350" si="73">($D$364-D287)*0.6</f>
        <v>2995.7446040894984</v>
      </c>
      <c r="G287" s="127">
        <f t="shared" ref="G287:G350" si="74">F287*S287/1000</f>
        <v>71909.853476564313</v>
      </c>
      <c r="H287" s="127">
        <f t="shared" ref="H287:H350" si="75">IF(D287&lt;D$364*0.9,(D$364*0.9-D287)*0.35,0)</f>
        <v>1116.6388133309563</v>
      </c>
      <c r="I287" s="128">
        <f t="shared" ref="I287:I350" si="76">H287*S287/1000</f>
        <v>26803.798075196275</v>
      </c>
      <c r="J287" s="127">
        <f t="shared" ref="J287:J350" si="77">H287+I$366</f>
        <v>861.4109494672573</v>
      </c>
      <c r="K287" s="128">
        <f t="shared" ref="K287:K350" si="78">J287*S287/1000</f>
        <v>20677.308431012047</v>
      </c>
      <c r="L287" s="129">
        <f t="shared" si="69"/>
        <v>92587.161907576359</v>
      </c>
      <c r="M287" s="129">
        <f t="shared" ref="M287:M350" si="79">C287+L287</f>
        <v>405412.16190757637</v>
      </c>
      <c r="N287" s="129">
        <f t="shared" ref="N287:N350" si="80">M287/S287*1000</f>
        <v>16889.358519729059</v>
      </c>
      <c r="O287" s="130">
        <f t="shared" si="70"/>
        <v>0.93699056041147866</v>
      </c>
      <c r="P287" s="131">
        <v>39565.730268906598</v>
      </c>
      <c r="Q287" s="133">
        <f t="shared" si="71"/>
        <v>7.0196985350967828E-2</v>
      </c>
      <c r="R287" s="133">
        <f t="shared" si="72"/>
        <v>7.6795433685909631E-2</v>
      </c>
      <c r="S287" s="132">
        <v>24004</v>
      </c>
      <c r="T287" s="1">
        <v>292306</v>
      </c>
      <c r="U287" s="1">
        <v>12102.765816495528</v>
      </c>
      <c r="V287" s="1"/>
      <c r="W287" s="62"/>
      <c r="X287" s="13"/>
      <c r="Y287" s="13"/>
      <c r="Z287" s="13"/>
      <c r="AA287" s="63"/>
    </row>
    <row r="288" spans="1:27">
      <c r="A288" s="125">
        <v>5007</v>
      </c>
      <c r="B288" s="125" t="s">
        <v>305</v>
      </c>
      <c r="C288" s="1">
        <v>207287</v>
      </c>
      <c r="D288" s="125">
        <f t="shared" si="67"/>
        <v>13818.212119192054</v>
      </c>
      <c r="E288" s="126">
        <f t="shared" si="68"/>
        <v>0.76660900426277134</v>
      </c>
      <c r="F288" s="127">
        <f t="shared" si="73"/>
        <v>2524.1391122776486</v>
      </c>
      <c r="G288" s="127">
        <f t="shared" si="74"/>
        <v>37864.610823277006</v>
      </c>
      <c r="H288" s="127">
        <f t="shared" si="75"/>
        <v>841.53560977404391</v>
      </c>
      <c r="I288" s="128">
        <f t="shared" si="76"/>
        <v>12623.875682220432</v>
      </c>
      <c r="J288" s="127">
        <f t="shared" si="77"/>
        <v>586.30774591034492</v>
      </c>
      <c r="K288" s="128">
        <f t="shared" si="78"/>
        <v>8795.2024964010852</v>
      </c>
      <c r="L288" s="129">
        <f t="shared" si="69"/>
        <v>46659.813319678091</v>
      </c>
      <c r="M288" s="129">
        <f t="shared" si="79"/>
        <v>253946.8133196781</v>
      </c>
      <c r="N288" s="129">
        <f t="shared" si="80"/>
        <v>16928.658977380048</v>
      </c>
      <c r="O288" s="130">
        <f t="shared" si="70"/>
        <v>0.93917087754997808</v>
      </c>
      <c r="P288" s="131">
        <v>21737.976898178084</v>
      </c>
      <c r="Q288" s="133">
        <f t="shared" si="71"/>
        <v>7.8586146609499224E-2</v>
      </c>
      <c r="R288" s="133">
        <f t="shared" si="72"/>
        <v>8.5416736832011189E-2</v>
      </c>
      <c r="S288" s="132">
        <v>15001</v>
      </c>
      <c r="T288" s="1">
        <v>192184</v>
      </c>
      <c r="U288" s="1">
        <v>12730.789613142555</v>
      </c>
      <c r="V288" s="1"/>
      <c r="W288" s="62"/>
      <c r="X288" s="13"/>
      <c r="Y288" s="13"/>
      <c r="Z288" s="13"/>
      <c r="AA288" s="12"/>
    </row>
    <row r="289" spans="1:27">
      <c r="A289" s="125">
        <v>5014</v>
      </c>
      <c r="B289" s="125" t="s">
        <v>306</v>
      </c>
      <c r="C289" s="1">
        <v>155004</v>
      </c>
      <c r="D289" s="125">
        <f t="shared" si="67"/>
        <v>29440.455840455841</v>
      </c>
      <c r="E289" s="126">
        <f t="shared" si="68"/>
        <v>1.6333023651842424</v>
      </c>
      <c r="F289" s="127">
        <f t="shared" si="73"/>
        <v>-6849.2071204806234</v>
      </c>
      <c r="G289" s="127">
        <f t="shared" si="74"/>
        <v>-36061.075489330484</v>
      </c>
      <c r="H289" s="127">
        <f t="shared" si="75"/>
        <v>0</v>
      </c>
      <c r="I289" s="128">
        <f t="shared" si="76"/>
        <v>0</v>
      </c>
      <c r="J289" s="127">
        <f t="shared" si="77"/>
        <v>-255.22786386369899</v>
      </c>
      <c r="K289" s="128">
        <f t="shared" si="78"/>
        <v>-1343.7747032423752</v>
      </c>
      <c r="L289" s="129">
        <f t="shared" si="69"/>
        <v>-37404.850192572856</v>
      </c>
      <c r="M289" s="129">
        <f t="shared" si="79"/>
        <v>117599.14980742714</v>
      </c>
      <c r="N289" s="129">
        <f t="shared" si="80"/>
        <v>22336.020856111518</v>
      </c>
      <c r="O289" s="130">
        <f t="shared" si="70"/>
        <v>1.2391613734105364</v>
      </c>
      <c r="P289" s="131">
        <v>-13708.605403272253</v>
      </c>
      <c r="Q289" s="130">
        <f t="shared" si="71"/>
        <v>0.28123656802777319</v>
      </c>
      <c r="R289" s="130">
        <f t="shared" si="72"/>
        <v>0.2663922317220383</v>
      </c>
      <c r="S289" s="132">
        <v>5265</v>
      </c>
      <c r="T289" s="1">
        <v>120980</v>
      </c>
      <c r="U289" s="1">
        <v>23247.50192159877</v>
      </c>
      <c r="X289" s="12"/>
      <c r="Y289" s="12"/>
      <c r="Z289" s="12"/>
      <c r="AA289" s="12"/>
    </row>
    <row r="290" spans="1:27">
      <c r="A290" s="125">
        <v>5020</v>
      </c>
      <c r="B290" s="125" t="s">
        <v>307</v>
      </c>
      <c r="C290" s="1">
        <v>11760</v>
      </c>
      <c r="D290" s="125">
        <f t="shared" si="67"/>
        <v>13008.849557522124</v>
      </c>
      <c r="E290" s="126">
        <f t="shared" si="68"/>
        <v>0.72170705731497553</v>
      </c>
      <c r="F290" s="127">
        <f t="shared" si="73"/>
        <v>3009.7566492796068</v>
      </c>
      <c r="G290" s="127">
        <f t="shared" si="74"/>
        <v>2720.8200109487648</v>
      </c>
      <c r="H290" s="127">
        <f t="shared" si="75"/>
        <v>1124.8125063585194</v>
      </c>
      <c r="I290" s="128">
        <f t="shared" si="76"/>
        <v>1016.8305057481015</v>
      </c>
      <c r="J290" s="127">
        <f t="shared" si="77"/>
        <v>869.5846424948204</v>
      </c>
      <c r="K290" s="128">
        <f t="shared" si="78"/>
        <v>786.10451681531765</v>
      </c>
      <c r="L290" s="129">
        <f t="shared" si="69"/>
        <v>3506.9245277640825</v>
      </c>
      <c r="M290" s="129">
        <f t="shared" si="79"/>
        <v>15266.924527764082</v>
      </c>
      <c r="N290" s="129">
        <f t="shared" si="80"/>
        <v>16888.190849296549</v>
      </c>
      <c r="O290" s="130">
        <f t="shared" si="70"/>
        <v>0.93692578020258821</v>
      </c>
      <c r="P290" s="131">
        <v>1846.6739861311262</v>
      </c>
      <c r="Q290" s="130">
        <f t="shared" si="71"/>
        <v>9.9682064709182713E-2</v>
      </c>
      <c r="R290" s="130">
        <f t="shared" si="72"/>
        <v>0.12522777638937385</v>
      </c>
      <c r="S290" s="132">
        <v>904</v>
      </c>
      <c r="T290" s="1">
        <v>10694</v>
      </c>
      <c r="U290" s="1">
        <v>11561.081081081082</v>
      </c>
      <c r="X290" s="12"/>
      <c r="Y290" s="12"/>
      <c r="Z290" s="12"/>
      <c r="AA290" s="12"/>
    </row>
    <row r="291" spans="1:27">
      <c r="A291" s="125">
        <v>5021</v>
      </c>
      <c r="B291" s="125" t="s">
        <v>308</v>
      </c>
      <c r="C291" s="1">
        <v>102408</v>
      </c>
      <c r="D291" s="125">
        <f t="shared" si="67"/>
        <v>14493.065383526748</v>
      </c>
      <c r="E291" s="126">
        <f t="shared" si="68"/>
        <v>0.80404862268320054</v>
      </c>
      <c r="F291" s="127">
        <f t="shared" si="73"/>
        <v>2119.2271536768326</v>
      </c>
      <c r="G291" s="127">
        <f t="shared" si="74"/>
        <v>14974.459067880498</v>
      </c>
      <c r="H291" s="127">
        <f t="shared" si="75"/>
        <v>605.33696725690118</v>
      </c>
      <c r="I291" s="128">
        <f t="shared" si="76"/>
        <v>4277.3110106372642</v>
      </c>
      <c r="J291" s="127">
        <f t="shared" si="77"/>
        <v>350.10910339320219</v>
      </c>
      <c r="K291" s="128">
        <f t="shared" si="78"/>
        <v>2473.8709245763666</v>
      </c>
      <c r="L291" s="129">
        <f t="shared" si="69"/>
        <v>17448.329992456864</v>
      </c>
      <c r="M291" s="129">
        <f t="shared" si="79"/>
        <v>119856.32999245686</v>
      </c>
      <c r="N291" s="129">
        <f t="shared" si="80"/>
        <v>16962.401640596781</v>
      </c>
      <c r="O291" s="130">
        <f t="shared" si="70"/>
        <v>0.94104285847099955</v>
      </c>
      <c r="P291" s="131">
        <v>9226.7916880558951</v>
      </c>
      <c r="Q291" s="130">
        <f t="shared" si="71"/>
        <v>0.11175282801745663</v>
      </c>
      <c r="R291" s="130">
        <f t="shared" si="72"/>
        <v>9.8379067703066064E-2</v>
      </c>
      <c r="S291" s="132">
        <v>7066</v>
      </c>
      <c r="T291" s="1">
        <v>92114</v>
      </c>
      <c r="U291" s="1">
        <v>13194.957742443776</v>
      </c>
      <c r="X291" s="12"/>
      <c r="Y291" s="12"/>
    </row>
    <row r="292" spans="1:27">
      <c r="A292" s="125">
        <v>5022</v>
      </c>
      <c r="B292" s="125" t="s">
        <v>309</v>
      </c>
      <c r="C292" s="1">
        <v>34430</v>
      </c>
      <c r="D292" s="125">
        <f t="shared" si="67"/>
        <v>14093.327875562833</v>
      </c>
      <c r="E292" s="126">
        <f t="shared" si="68"/>
        <v>0.78187192063930289</v>
      </c>
      <c r="F292" s="127">
        <f t="shared" si="73"/>
        <v>2359.0696584551815</v>
      </c>
      <c r="G292" s="127">
        <f t="shared" si="74"/>
        <v>5763.2071756060086</v>
      </c>
      <c r="H292" s="127">
        <f t="shared" si="75"/>
        <v>745.24509504427147</v>
      </c>
      <c r="I292" s="128">
        <f t="shared" si="76"/>
        <v>1820.6337671931551</v>
      </c>
      <c r="J292" s="127">
        <f t="shared" si="77"/>
        <v>490.01723118057248</v>
      </c>
      <c r="K292" s="128">
        <f t="shared" si="78"/>
        <v>1197.1120957741387</v>
      </c>
      <c r="L292" s="129">
        <f t="shared" si="69"/>
        <v>6960.3192713801473</v>
      </c>
      <c r="M292" s="129">
        <f t="shared" si="79"/>
        <v>41390.319271380147</v>
      </c>
      <c r="N292" s="129">
        <f t="shared" si="80"/>
        <v>16942.414765198588</v>
      </c>
      <c r="O292" s="130">
        <f t="shared" si="70"/>
        <v>0.93993402336880472</v>
      </c>
      <c r="P292" s="131">
        <v>5813.4283350575242</v>
      </c>
      <c r="Q292" s="130">
        <f t="shared" si="71"/>
        <v>7.0950884941988868E-2</v>
      </c>
      <c r="R292" s="130">
        <f t="shared" si="72"/>
        <v>7.5773013363749767E-2</v>
      </c>
      <c r="S292" s="132">
        <v>2443</v>
      </c>
      <c r="T292" s="1">
        <v>32149</v>
      </c>
      <c r="U292" s="1">
        <v>13100.651996740016</v>
      </c>
      <c r="X292" s="12"/>
      <c r="Y292" s="12"/>
    </row>
    <row r="293" spans="1:27">
      <c r="A293" s="125">
        <v>5025</v>
      </c>
      <c r="B293" s="125" t="s">
        <v>310</v>
      </c>
      <c r="C293" s="1">
        <v>79815</v>
      </c>
      <c r="D293" s="125">
        <f t="shared" si="67"/>
        <v>14324.300071787509</v>
      </c>
      <c r="E293" s="126">
        <f t="shared" si="68"/>
        <v>0.794685833454714</v>
      </c>
      <c r="F293" s="127">
        <f t="shared" si="73"/>
        <v>2220.4863407203757</v>
      </c>
      <c r="G293" s="127">
        <f t="shared" si="74"/>
        <v>12372.549890493932</v>
      </c>
      <c r="H293" s="127">
        <f t="shared" si="75"/>
        <v>664.40482636563456</v>
      </c>
      <c r="I293" s="128">
        <f t="shared" si="76"/>
        <v>3702.0636925093158</v>
      </c>
      <c r="J293" s="127">
        <f t="shared" si="77"/>
        <v>409.17696250193558</v>
      </c>
      <c r="K293" s="128">
        <f t="shared" si="78"/>
        <v>2279.9340350607854</v>
      </c>
      <c r="L293" s="129">
        <f t="shared" si="69"/>
        <v>14652.483925554718</v>
      </c>
      <c r="M293" s="129">
        <f t="shared" si="79"/>
        <v>94467.483925554712</v>
      </c>
      <c r="N293" s="129">
        <f t="shared" si="80"/>
        <v>16953.963375009822</v>
      </c>
      <c r="O293" s="130">
        <f t="shared" si="70"/>
        <v>0.94057471900957534</v>
      </c>
      <c r="P293" s="131">
        <v>7756.4398791179556</v>
      </c>
      <c r="Q293" s="130">
        <f t="shared" si="71"/>
        <v>5.0957930080979659E-2</v>
      </c>
      <c r="R293" s="130">
        <f t="shared" si="72"/>
        <v>4.6808419229977867E-2</v>
      </c>
      <c r="S293" s="132">
        <v>5572</v>
      </c>
      <c r="T293" s="1">
        <v>75945</v>
      </c>
      <c r="U293" s="1">
        <v>13683.783783783785</v>
      </c>
      <c r="X293" s="12"/>
      <c r="Y293" s="12"/>
    </row>
    <row r="294" spans="1:27">
      <c r="A294" s="125">
        <v>5026</v>
      </c>
      <c r="B294" s="125" t="s">
        <v>311</v>
      </c>
      <c r="C294" s="1">
        <v>24189</v>
      </c>
      <c r="D294" s="125">
        <f t="shared" si="67"/>
        <v>12385.560675883256</v>
      </c>
      <c r="E294" s="126">
        <f t="shared" si="68"/>
        <v>0.68712813604790457</v>
      </c>
      <c r="F294" s="127">
        <f t="shared" si="73"/>
        <v>3383.7299782629275</v>
      </c>
      <c r="G294" s="127">
        <f t="shared" si="74"/>
        <v>6608.4246475474974</v>
      </c>
      <c r="H294" s="127">
        <f t="shared" si="75"/>
        <v>1342.9636149321232</v>
      </c>
      <c r="I294" s="128">
        <f t="shared" si="76"/>
        <v>2622.8079399624366</v>
      </c>
      <c r="J294" s="127">
        <f t="shared" si="77"/>
        <v>1087.7357510684242</v>
      </c>
      <c r="K294" s="128">
        <f t="shared" si="78"/>
        <v>2124.3479218366324</v>
      </c>
      <c r="L294" s="129">
        <f t="shared" si="69"/>
        <v>8732.7725693841294</v>
      </c>
      <c r="M294" s="129">
        <f t="shared" si="79"/>
        <v>32921.772569384128</v>
      </c>
      <c r="N294" s="129">
        <f t="shared" si="80"/>
        <v>16857.026405214609</v>
      </c>
      <c r="O294" s="130">
        <f t="shared" si="70"/>
        <v>0.93519683413923482</v>
      </c>
      <c r="P294" s="131">
        <v>3800.6598948164701</v>
      </c>
      <c r="Q294" s="130">
        <f t="shared" si="71"/>
        <v>8.2185039370078747E-2</v>
      </c>
      <c r="R294" s="130">
        <f t="shared" si="72"/>
        <v>9.0496752422076235E-2</v>
      </c>
      <c r="S294" s="132">
        <v>1953</v>
      </c>
      <c r="T294" s="1">
        <v>22352</v>
      </c>
      <c r="U294" s="1">
        <v>11357.723577235773</v>
      </c>
      <c r="X294" s="12"/>
      <c r="Y294" s="12"/>
    </row>
    <row r="295" spans="1:27">
      <c r="A295" s="125">
        <v>5027</v>
      </c>
      <c r="B295" s="125" t="s">
        <v>312</v>
      </c>
      <c r="C295" s="1">
        <v>75064</v>
      </c>
      <c r="D295" s="125">
        <f t="shared" si="67"/>
        <v>12265.359477124184</v>
      </c>
      <c r="E295" s="126">
        <f t="shared" si="68"/>
        <v>0.68045959452480109</v>
      </c>
      <c r="F295" s="127">
        <f t="shared" si="73"/>
        <v>3455.8506975183705</v>
      </c>
      <c r="G295" s="127">
        <f t="shared" si="74"/>
        <v>21149.806268812426</v>
      </c>
      <c r="H295" s="127">
        <f t="shared" si="75"/>
        <v>1385.0340344977983</v>
      </c>
      <c r="I295" s="128">
        <f t="shared" si="76"/>
        <v>8476.408291126525</v>
      </c>
      <c r="J295" s="127">
        <f t="shared" si="77"/>
        <v>1129.8061706340993</v>
      </c>
      <c r="K295" s="128">
        <f t="shared" si="78"/>
        <v>6914.4137642806882</v>
      </c>
      <c r="L295" s="129">
        <f t="shared" si="69"/>
        <v>28064.220033093115</v>
      </c>
      <c r="M295" s="129">
        <f t="shared" si="79"/>
        <v>103128.22003309312</v>
      </c>
      <c r="N295" s="129">
        <f t="shared" si="80"/>
        <v>16851.016345276654</v>
      </c>
      <c r="O295" s="130">
        <f t="shared" si="70"/>
        <v>0.93486340706307958</v>
      </c>
      <c r="P295" s="131">
        <v>13338.391145046993</v>
      </c>
      <c r="Q295" s="130">
        <f t="shared" si="71"/>
        <v>4.352661504455535E-2</v>
      </c>
      <c r="R295" s="130">
        <f t="shared" si="72"/>
        <v>6.4499453876333185E-2</v>
      </c>
      <c r="S295" s="132">
        <v>6120</v>
      </c>
      <c r="T295" s="1">
        <v>71933</v>
      </c>
      <c r="U295" s="1">
        <v>11522.184847028673</v>
      </c>
      <c r="X295" s="12"/>
      <c r="Y295" s="12"/>
    </row>
    <row r="296" spans="1:27">
      <c r="A296" s="125">
        <v>5028</v>
      </c>
      <c r="B296" s="125" t="s">
        <v>313</v>
      </c>
      <c r="C296" s="1">
        <v>235640</v>
      </c>
      <c r="D296" s="125">
        <f t="shared" si="67"/>
        <v>13761.607195000875</v>
      </c>
      <c r="E296" s="126">
        <f t="shared" si="68"/>
        <v>0.76346866713404116</v>
      </c>
      <c r="F296" s="127">
        <f t="shared" si="73"/>
        <v>2558.1020667923558</v>
      </c>
      <c r="G296" s="127">
        <f t="shared" si="74"/>
        <v>43802.381689685506</v>
      </c>
      <c r="H296" s="127">
        <f t="shared" si="75"/>
        <v>861.34733324095646</v>
      </c>
      <c r="I296" s="128">
        <f t="shared" si="76"/>
        <v>14748.850387084898</v>
      </c>
      <c r="J296" s="127">
        <f t="shared" si="77"/>
        <v>606.11946937725747</v>
      </c>
      <c r="K296" s="128">
        <f t="shared" si="78"/>
        <v>10378.583674146779</v>
      </c>
      <c r="L296" s="129">
        <f t="shared" si="69"/>
        <v>54180.965363832285</v>
      </c>
      <c r="M296" s="129">
        <f t="shared" si="79"/>
        <v>289820.96536383231</v>
      </c>
      <c r="N296" s="129">
        <f t="shared" si="80"/>
        <v>16925.828731170492</v>
      </c>
      <c r="O296" s="130">
        <f t="shared" si="70"/>
        <v>0.93901386069354176</v>
      </c>
      <c r="P296" s="131">
        <v>23533.221033764665</v>
      </c>
      <c r="Q296" s="130">
        <f t="shared" si="71"/>
        <v>7.0915668345179886E-2</v>
      </c>
      <c r="R296" s="130">
        <f t="shared" si="72"/>
        <v>6.0033268865412152E-2</v>
      </c>
      <c r="S296" s="132">
        <v>17123</v>
      </c>
      <c r="T296" s="1">
        <v>220036</v>
      </c>
      <c r="U296" s="1">
        <v>12982.240840167562</v>
      </c>
      <c r="X296" s="12"/>
      <c r="Y296" s="12"/>
    </row>
    <row r="297" spans="1:27">
      <c r="A297" s="125">
        <v>5029</v>
      </c>
      <c r="B297" s="125" t="s">
        <v>314</v>
      </c>
      <c r="C297" s="1">
        <v>116388</v>
      </c>
      <c r="D297" s="125">
        <f t="shared" si="67"/>
        <v>13922.009569377991</v>
      </c>
      <c r="E297" s="126">
        <f t="shared" si="68"/>
        <v>0.77236749597253018</v>
      </c>
      <c r="F297" s="127">
        <f t="shared" si="73"/>
        <v>2461.8606421660866</v>
      </c>
      <c r="G297" s="127">
        <f t="shared" si="74"/>
        <v>20581.154968508483</v>
      </c>
      <c r="H297" s="127">
        <f t="shared" si="75"/>
        <v>805.20650220896596</v>
      </c>
      <c r="I297" s="128">
        <f t="shared" si="76"/>
        <v>6731.5263584669556</v>
      </c>
      <c r="J297" s="127">
        <f t="shared" si="77"/>
        <v>549.97863834526697</v>
      </c>
      <c r="K297" s="128">
        <f t="shared" si="78"/>
        <v>4597.8214165664313</v>
      </c>
      <c r="L297" s="129">
        <f t="shared" si="69"/>
        <v>25178.976385074915</v>
      </c>
      <c r="M297" s="129">
        <f t="shared" si="79"/>
        <v>141566.9763850749</v>
      </c>
      <c r="N297" s="129">
        <f t="shared" si="80"/>
        <v>16933.848849889342</v>
      </c>
      <c r="O297" s="130">
        <f t="shared" si="70"/>
        <v>0.93945880213546595</v>
      </c>
      <c r="P297" s="131">
        <v>10306.090845194927</v>
      </c>
      <c r="Q297" s="130">
        <f t="shared" si="71"/>
        <v>8.4090909090909091E-2</v>
      </c>
      <c r="R297" s="130">
        <f t="shared" si="72"/>
        <v>8.4998640713353696E-2</v>
      </c>
      <c r="S297" s="132">
        <v>8360</v>
      </c>
      <c r="T297" s="1">
        <v>107360</v>
      </c>
      <c r="U297" s="1">
        <v>12831.3613003466</v>
      </c>
      <c r="X297" s="12"/>
      <c r="Y297" s="12"/>
    </row>
    <row r="298" spans="1:27">
      <c r="A298" s="125">
        <v>5031</v>
      </c>
      <c r="B298" s="125" t="s">
        <v>315</v>
      </c>
      <c r="C298" s="1">
        <v>231442</v>
      </c>
      <c r="D298" s="125">
        <f t="shared" si="67"/>
        <v>16044.506065857884</v>
      </c>
      <c r="E298" s="126">
        <f t="shared" si="68"/>
        <v>0.89011969949079606</v>
      </c>
      <c r="F298" s="127">
        <f t="shared" si="73"/>
        <v>1188.3627442781508</v>
      </c>
      <c r="G298" s="127">
        <f t="shared" si="74"/>
        <v>17142.132586212327</v>
      </c>
      <c r="H298" s="127">
        <f t="shared" si="75"/>
        <v>62.332728441003468</v>
      </c>
      <c r="I298" s="128">
        <f t="shared" si="76"/>
        <v>899.14960776147507</v>
      </c>
      <c r="J298" s="127">
        <f t="shared" si="77"/>
        <v>-192.89513542269552</v>
      </c>
      <c r="K298" s="128">
        <f t="shared" si="78"/>
        <v>-2782.5123284723827</v>
      </c>
      <c r="L298" s="129">
        <f t="shared" si="69"/>
        <v>14359.620257739944</v>
      </c>
      <c r="M298" s="129">
        <f t="shared" si="79"/>
        <v>245801.62025773994</v>
      </c>
      <c r="N298" s="129">
        <f t="shared" si="80"/>
        <v>17039.973674713339</v>
      </c>
      <c r="O298" s="130">
        <f t="shared" si="70"/>
        <v>0.94534641231137939</v>
      </c>
      <c r="P298" s="131">
        <v>4882.2912609972336</v>
      </c>
      <c r="Q298" s="130">
        <f t="shared" si="71"/>
        <v>0.10826354072392773</v>
      </c>
      <c r="R298" s="130">
        <f t="shared" si="72"/>
        <v>0.10127206882057389</v>
      </c>
      <c r="S298" s="132">
        <v>14425</v>
      </c>
      <c r="T298" s="1">
        <v>208833</v>
      </c>
      <c r="U298" s="1">
        <v>14569.066555043952</v>
      </c>
      <c r="X298" s="12"/>
      <c r="Y298" s="12"/>
    </row>
    <row r="299" spans="1:27">
      <c r="A299" s="125">
        <v>5032</v>
      </c>
      <c r="B299" s="125" t="s">
        <v>316</v>
      </c>
      <c r="C299" s="1">
        <v>57262</v>
      </c>
      <c r="D299" s="125">
        <f t="shared" si="67"/>
        <v>14000.488997555012</v>
      </c>
      <c r="E299" s="126">
        <f t="shared" si="68"/>
        <v>0.77672139036718468</v>
      </c>
      <c r="F299" s="127">
        <f t="shared" si="73"/>
        <v>2414.7729852598736</v>
      </c>
      <c r="G299" s="127">
        <f t="shared" si="74"/>
        <v>9876.4215097128817</v>
      </c>
      <c r="H299" s="127">
        <f t="shared" si="75"/>
        <v>777.7387023470086</v>
      </c>
      <c r="I299" s="128">
        <f t="shared" si="76"/>
        <v>3180.9512925992649</v>
      </c>
      <c r="J299" s="127">
        <f t="shared" si="77"/>
        <v>522.51083848330961</v>
      </c>
      <c r="K299" s="128">
        <f t="shared" si="78"/>
        <v>2137.0693293967365</v>
      </c>
      <c r="L299" s="129">
        <f t="shared" si="69"/>
        <v>12013.490839109618</v>
      </c>
      <c r="M299" s="129">
        <f t="shared" si="79"/>
        <v>69275.490839109611</v>
      </c>
      <c r="N299" s="129">
        <f t="shared" si="80"/>
        <v>16937.772821298193</v>
      </c>
      <c r="O299" s="130">
        <f t="shared" si="70"/>
        <v>0.93967649685519861</v>
      </c>
      <c r="P299" s="131">
        <v>6287.0742292879422</v>
      </c>
      <c r="Q299" s="130">
        <f t="shared" si="71"/>
        <v>7.1980830072823257E-2</v>
      </c>
      <c r="R299" s="130">
        <f t="shared" si="72"/>
        <v>6.6476772021104594E-2</v>
      </c>
      <c r="S299" s="132">
        <v>4090</v>
      </c>
      <c r="T299" s="1">
        <v>53417</v>
      </c>
      <c r="U299" s="1">
        <v>13127.79552715655</v>
      </c>
      <c r="X299" s="12"/>
      <c r="Y299" s="12"/>
    </row>
    <row r="300" spans="1:27">
      <c r="A300" s="125">
        <v>5033</v>
      </c>
      <c r="B300" s="125" t="s">
        <v>317</v>
      </c>
      <c r="C300" s="1">
        <v>23622</v>
      </c>
      <c r="D300" s="125">
        <f t="shared" si="67"/>
        <v>31496</v>
      </c>
      <c r="E300" s="126">
        <f t="shared" si="68"/>
        <v>1.7473401761379246</v>
      </c>
      <c r="F300" s="127">
        <f t="shared" si="73"/>
        <v>-8082.533616207118</v>
      </c>
      <c r="G300" s="127">
        <f t="shared" si="74"/>
        <v>-6061.9002121553385</v>
      </c>
      <c r="H300" s="127">
        <f t="shared" si="75"/>
        <v>0</v>
      </c>
      <c r="I300" s="128">
        <f t="shared" si="76"/>
        <v>0</v>
      </c>
      <c r="J300" s="127">
        <f t="shared" si="77"/>
        <v>-255.22786386369899</v>
      </c>
      <c r="K300" s="128">
        <f t="shared" si="78"/>
        <v>-191.42089789777424</v>
      </c>
      <c r="L300" s="129">
        <f t="shared" si="69"/>
        <v>-6253.3211100531125</v>
      </c>
      <c r="M300" s="129">
        <f t="shared" si="79"/>
        <v>17368.678889946888</v>
      </c>
      <c r="N300" s="129">
        <f t="shared" si="80"/>
        <v>23158.238519929186</v>
      </c>
      <c r="O300" s="130">
        <f t="shared" si="70"/>
        <v>1.2847764977920095</v>
      </c>
      <c r="P300" s="131">
        <v>911.15592545979507</v>
      </c>
      <c r="Q300" s="130">
        <f t="shared" si="71"/>
        <v>2.9191355873126525E-2</v>
      </c>
      <c r="R300" s="130">
        <f t="shared" si="72"/>
        <v>4.1541652143604148E-2</v>
      </c>
      <c r="S300" s="132">
        <v>750</v>
      </c>
      <c r="T300" s="1">
        <v>22952</v>
      </c>
      <c r="U300" s="1">
        <v>30239.789196310932</v>
      </c>
      <c r="X300" s="12"/>
      <c r="Y300" s="12"/>
    </row>
    <row r="301" spans="1:27">
      <c r="A301" s="125">
        <v>5034</v>
      </c>
      <c r="B301" s="125" t="s">
        <v>318</v>
      </c>
      <c r="C301" s="1">
        <v>32797</v>
      </c>
      <c r="D301" s="125">
        <f t="shared" si="67"/>
        <v>13671.112963734889</v>
      </c>
      <c r="E301" s="126">
        <f t="shared" si="68"/>
        <v>0.75844821355264114</v>
      </c>
      <c r="F301" s="127">
        <f t="shared" si="73"/>
        <v>2612.3986055519476</v>
      </c>
      <c r="G301" s="127">
        <f t="shared" si="74"/>
        <v>6267.1442547191227</v>
      </c>
      <c r="H301" s="127">
        <f t="shared" si="75"/>
        <v>893.02031418405159</v>
      </c>
      <c r="I301" s="128">
        <f t="shared" si="76"/>
        <v>2142.3557337275397</v>
      </c>
      <c r="J301" s="127">
        <f t="shared" si="77"/>
        <v>637.7924503203526</v>
      </c>
      <c r="K301" s="128">
        <f t="shared" si="78"/>
        <v>1530.0640883185258</v>
      </c>
      <c r="L301" s="129">
        <f t="shared" si="69"/>
        <v>7797.2083430376488</v>
      </c>
      <c r="M301" s="129">
        <f t="shared" si="79"/>
        <v>40594.208343037652</v>
      </c>
      <c r="N301" s="129">
        <f t="shared" si="80"/>
        <v>16921.304019607192</v>
      </c>
      <c r="O301" s="130">
        <f t="shared" si="70"/>
        <v>0.9387628380144718</v>
      </c>
      <c r="P301" s="131">
        <v>6131.4038083280611</v>
      </c>
      <c r="Q301" s="130">
        <f t="shared" si="71"/>
        <v>4.4556978151474615E-2</v>
      </c>
      <c r="R301" s="130">
        <f t="shared" si="72"/>
        <v>5.0652767102754542E-2</v>
      </c>
      <c r="S301" s="132">
        <v>2399</v>
      </c>
      <c r="T301" s="1">
        <v>31398</v>
      </c>
      <c r="U301" s="1">
        <v>13012.018234562785</v>
      </c>
      <c r="X301" s="12"/>
      <c r="Y301" s="12"/>
    </row>
    <row r="302" spans="1:27">
      <c r="A302" s="125">
        <v>5035</v>
      </c>
      <c r="B302" s="125" t="s">
        <v>319</v>
      </c>
      <c r="C302" s="1">
        <v>339102</v>
      </c>
      <c r="D302" s="125">
        <f t="shared" si="67"/>
        <v>13962.284349652076</v>
      </c>
      <c r="E302" s="126">
        <f t="shared" si="68"/>
        <v>0.7746018667389144</v>
      </c>
      <c r="F302" s="127">
        <f t="shared" si="73"/>
        <v>2437.6957740016355</v>
      </c>
      <c r="G302" s="127">
        <f t="shared" si="74"/>
        <v>59204.31726317772</v>
      </c>
      <c r="H302" s="127">
        <f t="shared" si="75"/>
        <v>791.11032911303619</v>
      </c>
      <c r="I302" s="128">
        <f t="shared" si="76"/>
        <v>19213.696563168309</v>
      </c>
      <c r="J302" s="127">
        <f t="shared" si="77"/>
        <v>535.8824652493372</v>
      </c>
      <c r="K302" s="128">
        <f t="shared" si="78"/>
        <v>13014.977433510652</v>
      </c>
      <c r="L302" s="129">
        <f t="shared" si="69"/>
        <v>72219.294696688376</v>
      </c>
      <c r="M302" s="129">
        <f t="shared" si="79"/>
        <v>411321.29469668836</v>
      </c>
      <c r="N302" s="129">
        <f t="shared" si="80"/>
        <v>16935.862588903048</v>
      </c>
      <c r="O302" s="130">
        <f t="shared" si="70"/>
        <v>0.93957052067378521</v>
      </c>
      <c r="P302" s="131">
        <v>30853.658021202042</v>
      </c>
      <c r="Q302" s="130">
        <f t="shared" si="71"/>
        <v>9.2615624536825217E-2</v>
      </c>
      <c r="R302" s="130">
        <f t="shared" si="72"/>
        <v>9.2435673843114657E-2</v>
      </c>
      <c r="S302" s="132">
        <v>24287</v>
      </c>
      <c r="T302" s="1">
        <v>310358</v>
      </c>
      <c r="U302" s="1">
        <v>12780.87550961578</v>
      </c>
      <c r="X302" s="12"/>
      <c r="Y302" s="12"/>
    </row>
    <row r="303" spans="1:27">
      <c r="A303" s="125">
        <v>5036</v>
      </c>
      <c r="B303" s="125" t="s">
        <v>320</v>
      </c>
      <c r="C303" s="1">
        <v>31257</v>
      </c>
      <c r="D303" s="125">
        <f t="shared" si="67"/>
        <v>11985.046012269939</v>
      </c>
      <c r="E303" s="126">
        <f t="shared" si="68"/>
        <v>0.66490831883734081</v>
      </c>
      <c r="F303" s="127">
        <f t="shared" si="73"/>
        <v>3624.038776430918</v>
      </c>
      <c r="G303" s="127">
        <f t="shared" si="74"/>
        <v>9451.4931289318338</v>
      </c>
      <c r="H303" s="127">
        <f t="shared" si="75"/>
        <v>1483.1437471967843</v>
      </c>
      <c r="I303" s="128">
        <f t="shared" si="76"/>
        <v>3868.0388926892133</v>
      </c>
      <c r="J303" s="127">
        <f t="shared" si="77"/>
        <v>1227.9158833330853</v>
      </c>
      <c r="K303" s="128">
        <f t="shared" si="78"/>
        <v>3202.4046237326866</v>
      </c>
      <c r="L303" s="129">
        <f t="shared" si="69"/>
        <v>12653.897752664521</v>
      </c>
      <c r="M303" s="129">
        <f t="shared" si="79"/>
        <v>43910.897752664518</v>
      </c>
      <c r="N303" s="129">
        <f t="shared" si="80"/>
        <v>16837.000672033941</v>
      </c>
      <c r="O303" s="130">
        <f t="shared" si="70"/>
        <v>0.93408584327870647</v>
      </c>
      <c r="P303" s="131">
        <v>5699.3085794579374</v>
      </c>
      <c r="Q303" s="130">
        <f t="shared" si="71"/>
        <v>9.8239696426689158E-2</v>
      </c>
      <c r="R303" s="130">
        <f t="shared" si="72"/>
        <v>9.866080060476691E-2</v>
      </c>
      <c r="S303" s="132">
        <v>2608</v>
      </c>
      <c r="T303" s="1">
        <v>28461</v>
      </c>
      <c r="U303" s="1">
        <v>10908.777309313913</v>
      </c>
      <c r="X303" s="12"/>
      <c r="Y303" s="12"/>
    </row>
    <row r="304" spans="1:27">
      <c r="A304" s="125">
        <v>5037</v>
      </c>
      <c r="B304" s="125" t="s">
        <v>321</v>
      </c>
      <c r="C304" s="1">
        <v>272279</v>
      </c>
      <c r="D304" s="125">
        <f t="shared" si="67"/>
        <v>13498.53750433791</v>
      </c>
      <c r="E304" s="126">
        <f t="shared" si="68"/>
        <v>0.74887404433687399</v>
      </c>
      <c r="F304" s="127">
        <f t="shared" si="73"/>
        <v>2715.943881190135</v>
      </c>
      <c r="G304" s="127">
        <f t="shared" si="74"/>
        <v>54783.304027486214</v>
      </c>
      <c r="H304" s="127">
        <f t="shared" si="75"/>
        <v>953.42172497299441</v>
      </c>
      <c r="I304" s="128">
        <f t="shared" si="76"/>
        <v>19231.469614430272</v>
      </c>
      <c r="J304" s="127">
        <f t="shared" si="77"/>
        <v>698.19386110929543</v>
      </c>
      <c r="K304" s="128">
        <f t="shared" si="78"/>
        <v>14083.268372435597</v>
      </c>
      <c r="L304" s="129">
        <f t="shared" si="69"/>
        <v>68866.572399921817</v>
      </c>
      <c r="M304" s="129">
        <f t="shared" si="79"/>
        <v>341145.57239992183</v>
      </c>
      <c r="N304" s="129">
        <f t="shared" si="80"/>
        <v>16912.67524663734</v>
      </c>
      <c r="O304" s="130">
        <f t="shared" si="70"/>
        <v>0.93828412955368323</v>
      </c>
      <c r="P304" s="131">
        <v>32857.155447180274</v>
      </c>
      <c r="Q304" s="130">
        <f t="shared" si="71"/>
        <v>6.2137702360054614E-2</v>
      </c>
      <c r="R304" s="130">
        <f t="shared" si="72"/>
        <v>6.2085045689469952E-2</v>
      </c>
      <c r="S304" s="132">
        <v>20171</v>
      </c>
      <c r="T304" s="1">
        <v>256350</v>
      </c>
      <c r="U304" s="1">
        <v>12709.469509172039</v>
      </c>
      <c r="X304" s="12"/>
      <c r="Y304" s="12"/>
    </row>
    <row r="305" spans="1:26">
      <c r="A305" s="125">
        <v>5038</v>
      </c>
      <c r="B305" s="125" t="s">
        <v>322</v>
      </c>
      <c r="C305" s="1">
        <v>191116</v>
      </c>
      <c r="D305" s="125">
        <f t="shared" si="67"/>
        <v>12779.404881310598</v>
      </c>
      <c r="E305" s="126">
        <f t="shared" si="68"/>
        <v>0.70897788850162291</v>
      </c>
      <c r="F305" s="127">
        <f t="shared" si="73"/>
        <v>3147.4234550065221</v>
      </c>
      <c r="G305" s="127">
        <f t="shared" si="74"/>
        <v>47069.717769622534</v>
      </c>
      <c r="H305" s="127">
        <f t="shared" si="75"/>
        <v>1205.1181430325535</v>
      </c>
      <c r="I305" s="128">
        <f t="shared" si="76"/>
        <v>18022.541829051836</v>
      </c>
      <c r="J305" s="127">
        <f t="shared" si="77"/>
        <v>949.89027916885448</v>
      </c>
      <c r="K305" s="128">
        <f t="shared" si="78"/>
        <v>14205.609124970219</v>
      </c>
      <c r="L305" s="129">
        <f t="shared" si="69"/>
        <v>61275.326894592756</v>
      </c>
      <c r="M305" s="129">
        <f t="shared" si="79"/>
        <v>252391.32689459276</v>
      </c>
      <c r="N305" s="129">
        <f t="shared" si="80"/>
        <v>16876.718615485974</v>
      </c>
      <c r="O305" s="130">
        <f t="shared" si="70"/>
        <v>0.93628932176192059</v>
      </c>
      <c r="P305" s="131">
        <v>26396.638288264359</v>
      </c>
      <c r="Q305" s="130">
        <f t="shared" si="71"/>
        <v>7.5728067904222623E-2</v>
      </c>
      <c r="R305" s="130">
        <f t="shared" si="72"/>
        <v>7.7957928827327272E-2</v>
      </c>
      <c r="S305" s="132">
        <v>14955</v>
      </c>
      <c r="T305" s="1">
        <v>177662</v>
      </c>
      <c r="U305" s="1">
        <v>11855.198184972642</v>
      </c>
      <c r="X305" s="12"/>
      <c r="Y305" s="12"/>
    </row>
    <row r="306" spans="1:26">
      <c r="A306" s="125">
        <v>5041</v>
      </c>
      <c r="B306" s="125" t="s">
        <v>323</v>
      </c>
      <c r="C306" s="1">
        <v>25232</v>
      </c>
      <c r="D306" s="125">
        <f t="shared" si="67"/>
        <v>12411.214953271028</v>
      </c>
      <c r="E306" s="126">
        <f t="shared" si="68"/>
        <v>0.68855138819323858</v>
      </c>
      <c r="F306" s="127">
        <f t="shared" si="73"/>
        <v>3368.337411830264</v>
      </c>
      <c r="G306" s="127">
        <f t="shared" si="74"/>
        <v>6847.8299582509271</v>
      </c>
      <c r="H306" s="127">
        <f t="shared" si="75"/>
        <v>1333.9846178464029</v>
      </c>
      <c r="I306" s="128">
        <f t="shared" si="76"/>
        <v>2711.990728081737</v>
      </c>
      <c r="J306" s="127">
        <f t="shared" si="77"/>
        <v>1078.7567539827039</v>
      </c>
      <c r="K306" s="128">
        <f t="shared" si="78"/>
        <v>2193.1124808468371</v>
      </c>
      <c r="L306" s="129">
        <f t="shared" si="69"/>
        <v>9040.9424390977638</v>
      </c>
      <c r="M306" s="129">
        <f t="shared" si="79"/>
        <v>34272.942439097766</v>
      </c>
      <c r="N306" s="129">
        <f t="shared" si="80"/>
        <v>16858.309119083999</v>
      </c>
      <c r="O306" s="130">
        <f t="shared" si="70"/>
        <v>0.93526799674650163</v>
      </c>
      <c r="P306" s="131">
        <v>4093.5009555360375</v>
      </c>
      <c r="Q306" s="130">
        <f t="shared" si="71"/>
        <v>0.11036789297658862</v>
      </c>
      <c r="R306" s="130">
        <f t="shared" si="72"/>
        <v>0.12183750721786187</v>
      </c>
      <c r="S306" s="132">
        <v>2033</v>
      </c>
      <c r="T306" s="1">
        <v>22724</v>
      </c>
      <c r="U306" s="1">
        <v>11063.291139240506</v>
      </c>
      <c r="X306" s="12"/>
      <c r="Y306" s="12"/>
    </row>
    <row r="307" spans="1:26">
      <c r="A307" s="125">
        <v>5042</v>
      </c>
      <c r="B307" s="125" t="s">
        <v>324</v>
      </c>
      <c r="C307" s="1">
        <v>18290</v>
      </c>
      <c r="D307" s="125">
        <f t="shared" si="67"/>
        <v>13972.498090145147</v>
      </c>
      <c r="E307" s="126">
        <f t="shared" si="68"/>
        <v>0.77516850628400547</v>
      </c>
      <c r="F307" s="127">
        <f t="shared" si="73"/>
        <v>2431.5675297057928</v>
      </c>
      <c r="G307" s="127">
        <f t="shared" si="74"/>
        <v>3182.9218963848825</v>
      </c>
      <c r="H307" s="127">
        <f t="shared" si="75"/>
        <v>787.53551994046131</v>
      </c>
      <c r="I307" s="128">
        <f t="shared" si="76"/>
        <v>1030.8839956020638</v>
      </c>
      <c r="J307" s="127">
        <f t="shared" si="77"/>
        <v>532.30765607676233</v>
      </c>
      <c r="K307" s="128">
        <f t="shared" si="78"/>
        <v>696.7907218044819</v>
      </c>
      <c r="L307" s="129">
        <f t="shared" si="69"/>
        <v>3879.7126181893645</v>
      </c>
      <c r="M307" s="129">
        <f t="shared" si="79"/>
        <v>22169.712618189365</v>
      </c>
      <c r="N307" s="129">
        <f t="shared" si="80"/>
        <v>16936.373275927705</v>
      </c>
      <c r="O307" s="130">
        <f t="shared" si="70"/>
        <v>0.93959885265103993</v>
      </c>
      <c r="P307" s="131">
        <v>2345.2193560239425</v>
      </c>
      <c r="Q307" s="130">
        <f t="shared" si="71"/>
        <v>6.1582216031110339E-2</v>
      </c>
      <c r="R307" s="130">
        <f t="shared" si="72"/>
        <v>7.6990972413532727E-2</v>
      </c>
      <c r="S307" s="132">
        <v>1309</v>
      </c>
      <c r="T307" s="1">
        <v>17229</v>
      </c>
      <c r="U307" s="1">
        <v>12973.644578313253</v>
      </c>
      <c r="X307" s="12"/>
      <c r="Y307" s="12"/>
    </row>
    <row r="308" spans="1:26">
      <c r="A308" s="125">
        <v>5043</v>
      </c>
      <c r="B308" s="125" t="s">
        <v>325</v>
      </c>
      <c r="C308" s="1">
        <v>8169</v>
      </c>
      <c r="D308" s="125">
        <f t="shared" si="67"/>
        <v>18523.809523809527</v>
      </c>
      <c r="E308" s="126">
        <f t="shared" si="68"/>
        <v>1.0276668972592933</v>
      </c>
      <c r="F308" s="127">
        <f t="shared" si="73"/>
        <v>-299.21933049283467</v>
      </c>
      <c r="G308" s="127">
        <f t="shared" si="74"/>
        <v>-131.95572474734007</v>
      </c>
      <c r="H308" s="127">
        <f t="shared" si="75"/>
        <v>0</v>
      </c>
      <c r="I308" s="128">
        <f t="shared" si="76"/>
        <v>0</v>
      </c>
      <c r="J308" s="127">
        <f t="shared" si="77"/>
        <v>-255.22786386369899</v>
      </c>
      <c r="K308" s="128">
        <f t="shared" si="78"/>
        <v>-112.55548796389125</v>
      </c>
      <c r="L308" s="129">
        <f t="shared" si="69"/>
        <v>-244.51121271123134</v>
      </c>
      <c r="M308" s="129">
        <f t="shared" si="79"/>
        <v>7924.4887872887684</v>
      </c>
      <c r="N308" s="129">
        <f t="shared" si="80"/>
        <v>17969.36232945299</v>
      </c>
      <c r="O308" s="130">
        <f t="shared" si="70"/>
        <v>0.99690718624055674</v>
      </c>
      <c r="P308" s="131">
        <v>736.83168417035802</v>
      </c>
      <c r="Q308" s="130">
        <f t="shared" si="71"/>
        <v>5.8297706956859693E-2</v>
      </c>
      <c r="R308" s="130">
        <f t="shared" si="72"/>
        <v>0.10149353173060921</v>
      </c>
      <c r="S308" s="132">
        <v>441</v>
      </c>
      <c r="T308" s="1">
        <v>7719</v>
      </c>
      <c r="U308" s="1">
        <v>16816.993464052288</v>
      </c>
      <c r="X308" s="12"/>
      <c r="Y308" s="12"/>
    </row>
    <row r="309" spans="1:26">
      <c r="A309" s="125">
        <v>5044</v>
      </c>
      <c r="B309" s="125" t="s">
        <v>326</v>
      </c>
      <c r="C309" s="1">
        <v>19156</v>
      </c>
      <c r="D309" s="125">
        <f t="shared" si="67"/>
        <v>23418.092909535451</v>
      </c>
      <c r="E309" s="126">
        <f t="shared" si="68"/>
        <v>1.2991927415977254</v>
      </c>
      <c r="F309" s="127">
        <f t="shared" si="73"/>
        <v>-3235.7893619283896</v>
      </c>
      <c r="G309" s="127">
        <f t="shared" si="74"/>
        <v>-2646.8756980574231</v>
      </c>
      <c r="H309" s="127">
        <f t="shared" si="75"/>
        <v>0</v>
      </c>
      <c r="I309" s="128">
        <f t="shared" si="76"/>
        <v>0</v>
      </c>
      <c r="J309" s="127">
        <f t="shared" si="77"/>
        <v>-255.22786386369899</v>
      </c>
      <c r="K309" s="128">
        <f t="shared" si="78"/>
        <v>-208.77639264050578</v>
      </c>
      <c r="L309" s="129">
        <f t="shared" si="69"/>
        <v>-2855.652090697929</v>
      </c>
      <c r="M309" s="129">
        <f t="shared" si="79"/>
        <v>16300.347909302071</v>
      </c>
      <c r="N309" s="129">
        <f t="shared" si="80"/>
        <v>19927.075683743362</v>
      </c>
      <c r="O309" s="130">
        <f t="shared" si="70"/>
        <v>1.1055175239759296</v>
      </c>
      <c r="P309" s="131">
        <v>1268.2233960348144</v>
      </c>
      <c r="Q309" s="130">
        <f t="shared" si="71"/>
        <v>3.832186026342891E-2</v>
      </c>
      <c r="R309" s="130">
        <f t="shared" si="72"/>
        <v>7.3863439832348166E-2</v>
      </c>
      <c r="S309" s="132">
        <v>818</v>
      </c>
      <c r="T309" s="1">
        <v>18449</v>
      </c>
      <c r="U309" s="1">
        <v>21807.328605200946</v>
      </c>
      <c r="X309" s="12"/>
      <c r="Y309" s="12"/>
    </row>
    <row r="310" spans="1:26">
      <c r="A310" s="125">
        <v>5045</v>
      </c>
      <c r="B310" s="125" t="s">
        <v>327</v>
      </c>
      <c r="C310" s="1">
        <v>34753</v>
      </c>
      <c r="D310" s="125">
        <f t="shared" si="67"/>
        <v>15195.889811980762</v>
      </c>
      <c r="E310" s="126">
        <f t="shared" si="68"/>
        <v>0.84304002986534665</v>
      </c>
      <c r="F310" s="127">
        <f t="shared" si="73"/>
        <v>1697.5324966044241</v>
      </c>
      <c r="G310" s="127">
        <f t="shared" si="74"/>
        <v>3882.2568197343176</v>
      </c>
      <c r="H310" s="127">
        <f t="shared" si="75"/>
        <v>359.34841729799626</v>
      </c>
      <c r="I310" s="128">
        <f t="shared" si="76"/>
        <v>821.82983036051746</v>
      </c>
      <c r="J310" s="127">
        <f t="shared" si="77"/>
        <v>104.12055343429728</v>
      </c>
      <c r="K310" s="128">
        <f t="shared" si="78"/>
        <v>238.12370570423789</v>
      </c>
      <c r="L310" s="129">
        <f t="shared" si="69"/>
        <v>4120.3805254385552</v>
      </c>
      <c r="M310" s="129">
        <f t="shared" si="79"/>
        <v>38873.380525438552</v>
      </c>
      <c r="N310" s="129">
        <f t="shared" si="80"/>
        <v>16997.54286201948</v>
      </c>
      <c r="O310" s="130">
        <f t="shared" si="70"/>
        <v>0.9429924288301067</v>
      </c>
      <c r="P310" s="131">
        <v>3522.3519657292468</v>
      </c>
      <c r="Q310" s="130">
        <f t="shared" si="71"/>
        <v>2.849955608168097E-2</v>
      </c>
      <c r="R310" s="130">
        <f t="shared" si="72"/>
        <v>5.5482491527636846E-2</v>
      </c>
      <c r="S310" s="132">
        <v>2287</v>
      </c>
      <c r="T310" s="1">
        <v>33790</v>
      </c>
      <c r="U310" s="1">
        <v>14397.102684277801</v>
      </c>
      <c r="X310" s="12"/>
      <c r="Y310" s="12"/>
    </row>
    <row r="311" spans="1:26">
      <c r="A311" s="125">
        <v>5046</v>
      </c>
      <c r="B311" s="125" t="s">
        <v>328</v>
      </c>
      <c r="C311" s="1">
        <v>13242</v>
      </c>
      <c r="D311" s="125">
        <f t="shared" si="67"/>
        <v>11099.748533109807</v>
      </c>
      <c r="E311" s="126">
        <f t="shared" si="68"/>
        <v>0.61579364226983613</v>
      </c>
      <c r="F311" s="127">
        <f t="shared" si="73"/>
        <v>4155.2172639269966</v>
      </c>
      <c r="G311" s="127">
        <f t="shared" si="74"/>
        <v>4957.1741958649063</v>
      </c>
      <c r="H311" s="127">
        <f t="shared" si="75"/>
        <v>1792.9978649028303</v>
      </c>
      <c r="I311" s="128">
        <f t="shared" si="76"/>
        <v>2139.0464528290763</v>
      </c>
      <c r="J311" s="127">
        <f t="shared" si="77"/>
        <v>1537.7700010391313</v>
      </c>
      <c r="K311" s="128">
        <f t="shared" si="78"/>
        <v>1834.5596112396836</v>
      </c>
      <c r="L311" s="129">
        <f t="shared" si="69"/>
        <v>6791.7338071045897</v>
      </c>
      <c r="M311" s="129">
        <f t="shared" si="79"/>
        <v>20033.733807104589</v>
      </c>
      <c r="N311" s="129">
        <f t="shared" si="80"/>
        <v>16792.735798075933</v>
      </c>
      <c r="O311" s="130">
        <f t="shared" si="70"/>
        <v>0.9316301094503312</v>
      </c>
      <c r="P311" s="131">
        <v>3046.9198179805658</v>
      </c>
      <c r="Q311" s="130">
        <f t="shared" si="71"/>
        <v>8.4532785012565691E-3</v>
      </c>
      <c r="R311" s="130">
        <f t="shared" si="72"/>
        <v>2.7050069890215214E-2</v>
      </c>
      <c r="S311" s="132">
        <v>1193</v>
      </c>
      <c r="T311" s="1">
        <v>13131</v>
      </c>
      <c r="U311" s="1">
        <v>10807.407407407407</v>
      </c>
      <c r="X311" s="12"/>
      <c r="Y311" s="12"/>
    </row>
    <row r="312" spans="1:26">
      <c r="A312" s="125">
        <v>5047</v>
      </c>
      <c r="B312" s="125" t="s">
        <v>329</v>
      </c>
      <c r="C312" s="1">
        <v>51094</v>
      </c>
      <c r="D312" s="125">
        <f t="shared" si="67"/>
        <v>13385.905161121298</v>
      </c>
      <c r="E312" s="126">
        <f t="shared" si="68"/>
        <v>0.74262540900429397</v>
      </c>
      <c r="F312" s="127">
        <f t="shared" si="73"/>
        <v>2783.5232871201024</v>
      </c>
      <c r="G312" s="127">
        <f t="shared" si="74"/>
        <v>10624.708386937431</v>
      </c>
      <c r="H312" s="127">
        <f t="shared" si="75"/>
        <v>992.84304509880849</v>
      </c>
      <c r="I312" s="128">
        <f t="shared" si="76"/>
        <v>3789.6819031421519</v>
      </c>
      <c r="J312" s="127">
        <f t="shared" si="77"/>
        <v>737.6151812351095</v>
      </c>
      <c r="K312" s="128">
        <f t="shared" si="78"/>
        <v>2815.4771467744131</v>
      </c>
      <c r="L312" s="129">
        <f t="shared" si="69"/>
        <v>13440.185533711843</v>
      </c>
      <c r="M312" s="129">
        <f t="shared" si="79"/>
        <v>64534.185533711847</v>
      </c>
      <c r="N312" s="129">
        <f t="shared" si="80"/>
        <v>16907.043629476513</v>
      </c>
      <c r="O312" s="130">
        <f t="shared" si="70"/>
        <v>0.93797169778705447</v>
      </c>
      <c r="P312" s="131">
        <v>6110.9766095824225</v>
      </c>
      <c r="Q312" s="130">
        <f t="shared" si="71"/>
        <v>8.5328291947235374E-2</v>
      </c>
      <c r="R312" s="130">
        <f t="shared" si="72"/>
        <v>9.8976643535777897E-2</v>
      </c>
      <c r="S312" s="132">
        <v>3817</v>
      </c>
      <c r="T312" s="1">
        <v>47077</v>
      </c>
      <c r="U312" s="1">
        <v>12180.336351875809</v>
      </c>
      <c r="X312" s="12"/>
      <c r="Y312" s="12"/>
    </row>
    <row r="313" spans="1:26">
      <c r="A313" s="125">
        <v>5049</v>
      </c>
      <c r="B313" s="125" t="s">
        <v>330</v>
      </c>
      <c r="C313" s="1">
        <v>19397</v>
      </c>
      <c r="D313" s="125">
        <f t="shared" si="67"/>
        <v>17617.620345140782</v>
      </c>
      <c r="E313" s="126">
        <f t="shared" si="68"/>
        <v>0.97739318761142291</v>
      </c>
      <c r="F313" s="127">
        <f t="shared" si="73"/>
        <v>244.49417670841211</v>
      </c>
      <c r="G313" s="127">
        <f t="shared" si="74"/>
        <v>269.18808855596171</v>
      </c>
      <c r="H313" s="127">
        <f t="shared" si="75"/>
        <v>0</v>
      </c>
      <c r="I313" s="128">
        <f t="shared" si="76"/>
        <v>0</v>
      </c>
      <c r="J313" s="127">
        <f t="shared" si="77"/>
        <v>-255.22786386369899</v>
      </c>
      <c r="K313" s="128">
        <f t="shared" si="78"/>
        <v>-281.00587811393257</v>
      </c>
      <c r="L313" s="129">
        <f t="shared" si="69"/>
        <v>-11.817789557970855</v>
      </c>
      <c r="M313" s="129">
        <f t="shared" si="79"/>
        <v>19385.182210442028</v>
      </c>
      <c r="N313" s="129">
        <f t="shared" si="80"/>
        <v>17606.886657985495</v>
      </c>
      <c r="O313" s="130">
        <f t="shared" si="70"/>
        <v>0.97679770238140873</v>
      </c>
      <c r="P313" s="131">
        <v>402.96889857497655</v>
      </c>
      <c r="Q313" s="130">
        <f t="shared" si="71"/>
        <v>0.253765108913451</v>
      </c>
      <c r="R313" s="130">
        <f t="shared" si="72"/>
        <v>0.25262635767919728</v>
      </c>
      <c r="S313" s="132">
        <v>1101</v>
      </c>
      <c r="T313" s="1">
        <v>15471</v>
      </c>
      <c r="U313" s="1">
        <v>14064.545454545454</v>
      </c>
      <c r="X313" s="12"/>
      <c r="Y313" s="12"/>
    </row>
    <row r="314" spans="1:26">
      <c r="A314" s="125">
        <v>5052</v>
      </c>
      <c r="B314" s="125" t="s">
        <v>331</v>
      </c>
      <c r="C314" s="1">
        <v>8424</v>
      </c>
      <c r="D314" s="125">
        <f t="shared" si="67"/>
        <v>14778.947368421052</v>
      </c>
      <c r="E314" s="126">
        <f t="shared" si="68"/>
        <v>0.81990882962503042</v>
      </c>
      <c r="F314" s="127">
        <f t="shared" si="73"/>
        <v>1947.6979627402502</v>
      </c>
      <c r="G314" s="127">
        <f t="shared" si="74"/>
        <v>1110.1878387619427</v>
      </c>
      <c r="H314" s="127">
        <f t="shared" si="75"/>
        <v>505.27827254389484</v>
      </c>
      <c r="I314" s="128">
        <f t="shared" si="76"/>
        <v>288.00861535002008</v>
      </c>
      <c r="J314" s="127">
        <f t="shared" si="77"/>
        <v>250.05040868019586</v>
      </c>
      <c r="K314" s="128">
        <f t="shared" si="78"/>
        <v>142.52873294771163</v>
      </c>
      <c r="L314" s="129">
        <f t="shared" si="69"/>
        <v>1252.7165717096543</v>
      </c>
      <c r="M314" s="129">
        <f t="shared" si="79"/>
        <v>9676.7165717096541</v>
      </c>
      <c r="N314" s="129">
        <f t="shared" si="80"/>
        <v>16976.6957398415</v>
      </c>
      <c r="O314" s="130">
        <f t="shared" si="70"/>
        <v>0.94183586881809123</v>
      </c>
      <c r="P314" s="131">
        <v>822.51755762692608</v>
      </c>
      <c r="Q314" s="130">
        <f t="shared" si="71"/>
        <v>0.22424066269437581</v>
      </c>
      <c r="R314" s="130">
        <f t="shared" si="72"/>
        <v>0.20920612824023416</v>
      </c>
      <c r="S314" s="132">
        <v>570</v>
      </c>
      <c r="T314" s="1">
        <v>6881</v>
      </c>
      <c r="U314" s="1">
        <v>12222.024866785081</v>
      </c>
      <c r="X314" s="12"/>
      <c r="Y314" s="12"/>
    </row>
    <row r="315" spans="1:26">
      <c r="A315" s="125">
        <v>5053</v>
      </c>
      <c r="B315" s="125" t="s">
        <v>332</v>
      </c>
      <c r="C315" s="1">
        <v>96174</v>
      </c>
      <c r="D315" s="125">
        <f t="shared" si="67"/>
        <v>14155.725640270826</v>
      </c>
      <c r="E315" s="126">
        <f t="shared" si="68"/>
        <v>0.78533363391005084</v>
      </c>
      <c r="F315" s="127">
        <f t="shared" si="73"/>
        <v>2321.6309996303853</v>
      </c>
      <c r="G315" s="127">
        <f t="shared" si="74"/>
        <v>15773.161011488839</v>
      </c>
      <c r="H315" s="127">
        <f t="shared" si="75"/>
        <v>723.40587739647367</v>
      </c>
      <c r="I315" s="128">
        <f t="shared" si="76"/>
        <v>4914.8195310316423</v>
      </c>
      <c r="J315" s="127">
        <f t="shared" si="77"/>
        <v>468.17801353277468</v>
      </c>
      <c r="K315" s="128">
        <f t="shared" si="78"/>
        <v>3180.8014239416716</v>
      </c>
      <c r="L315" s="129">
        <f t="shared" si="69"/>
        <v>18953.962435430512</v>
      </c>
      <c r="M315" s="129">
        <f t="shared" si="79"/>
        <v>115127.96243543051</v>
      </c>
      <c r="N315" s="129">
        <f t="shared" si="80"/>
        <v>16945.534653433988</v>
      </c>
      <c r="O315" s="130">
        <f t="shared" si="70"/>
        <v>0.94010710903234218</v>
      </c>
      <c r="P315" s="131">
        <v>6983.0220816093679</v>
      </c>
      <c r="Q315" s="130">
        <f t="shared" si="71"/>
        <v>0.1380461021441757</v>
      </c>
      <c r="R315" s="130">
        <f t="shared" si="72"/>
        <v>0.13302087649443697</v>
      </c>
      <c r="S315" s="132">
        <v>6794</v>
      </c>
      <c r="T315" s="1">
        <v>84508</v>
      </c>
      <c r="U315" s="1">
        <v>12493.79065641632</v>
      </c>
      <c r="X315" s="12"/>
      <c r="Y315" s="12"/>
    </row>
    <row r="316" spans="1:26">
      <c r="A316" s="125">
        <v>5054</v>
      </c>
      <c r="B316" s="125" t="s">
        <v>333</v>
      </c>
      <c r="C316" s="1">
        <v>121642</v>
      </c>
      <c r="D316" s="125">
        <f t="shared" si="67"/>
        <v>12288.311950702091</v>
      </c>
      <c r="E316" s="126">
        <f t="shared" si="68"/>
        <v>0.6817329555618985</v>
      </c>
      <c r="F316" s="127">
        <f t="shared" si="73"/>
        <v>3442.0792133716263</v>
      </c>
      <c r="G316" s="127">
        <f t="shared" si="74"/>
        <v>34073.142133165733</v>
      </c>
      <c r="H316" s="127">
        <f t="shared" si="75"/>
        <v>1377.0006687455309</v>
      </c>
      <c r="I316" s="128">
        <f t="shared" si="76"/>
        <v>13630.929619912009</v>
      </c>
      <c r="J316" s="127">
        <f t="shared" si="77"/>
        <v>1121.7728048818319</v>
      </c>
      <c r="K316" s="128">
        <f t="shared" si="78"/>
        <v>11104.428995525253</v>
      </c>
      <c r="L316" s="129">
        <f t="shared" si="69"/>
        <v>45177.571128690986</v>
      </c>
      <c r="M316" s="129">
        <f t="shared" si="79"/>
        <v>166819.57112869099</v>
      </c>
      <c r="N316" s="129">
        <f t="shared" si="80"/>
        <v>16852.163968955552</v>
      </c>
      <c r="O316" s="130">
        <f t="shared" si="70"/>
        <v>0.93492707511493467</v>
      </c>
      <c r="P316" s="131">
        <v>19789.353250787619</v>
      </c>
      <c r="Q316" s="133">
        <f t="shared" si="71"/>
        <v>6.2004539898725335E-2</v>
      </c>
      <c r="R316" s="133">
        <f t="shared" si="72"/>
        <v>6.7261457007022962E-2</v>
      </c>
      <c r="S316" s="132">
        <v>9899</v>
      </c>
      <c r="T316" s="1">
        <v>114540</v>
      </c>
      <c r="U316" s="1">
        <v>11513.872135102532</v>
      </c>
      <c r="V316" s="1"/>
      <c r="W316" s="62"/>
      <c r="X316" s="13"/>
      <c r="Y316" s="13"/>
    </row>
    <row r="317" spans="1:26">
      <c r="A317" s="125">
        <v>5055</v>
      </c>
      <c r="B317" s="125" t="s">
        <v>334</v>
      </c>
      <c r="C317" s="1">
        <v>85263</v>
      </c>
      <c r="D317" s="125">
        <f t="shared" si="67"/>
        <v>14490.652617267164</v>
      </c>
      <c r="E317" s="126">
        <f t="shared" si="68"/>
        <v>0.80391476684687213</v>
      </c>
      <c r="F317" s="127">
        <f t="shared" si="73"/>
        <v>2120.6748134325831</v>
      </c>
      <c r="G317" s="127">
        <f t="shared" si="74"/>
        <v>12478.050602237319</v>
      </c>
      <c r="H317" s="127">
        <f t="shared" si="75"/>
        <v>606.18143544775558</v>
      </c>
      <c r="I317" s="128">
        <f t="shared" si="76"/>
        <v>3566.7715661745938</v>
      </c>
      <c r="J317" s="127">
        <f t="shared" si="77"/>
        <v>350.95357158405659</v>
      </c>
      <c r="K317" s="128">
        <f t="shared" si="78"/>
        <v>2065.0108152005887</v>
      </c>
      <c r="L317" s="129">
        <f t="shared" si="69"/>
        <v>14543.061417437908</v>
      </c>
      <c r="M317" s="129">
        <f t="shared" si="79"/>
        <v>99806.061417437915</v>
      </c>
      <c r="N317" s="129">
        <f t="shared" si="80"/>
        <v>16962.281002283806</v>
      </c>
      <c r="O317" s="130">
        <f t="shared" si="70"/>
        <v>0.94103616567918325</v>
      </c>
      <c r="P317" s="131">
        <v>7346.030015924277</v>
      </c>
      <c r="Q317" s="133">
        <f t="shared" si="71"/>
        <v>7.1425878686588173E-2</v>
      </c>
      <c r="R317" s="133">
        <f t="shared" si="72"/>
        <v>8.1805089272097148E-2</v>
      </c>
      <c r="S317" s="132">
        <v>5884</v>
      </c>
      <c r="T317" s="1">
        <v>79579</v>
      </c>
      <c r="U317" s="1">
        <v>13394.883016327218</v>
      </c>
      <c r="V317" s="13"/>
      <c r="W317" s="1"/>
      <c r="X317" s="88"/>
      <c r="Y317" s="13"/>
      <c r="Z317" s="13"/>
    </row>
    <row r="318" spans="1:26">
      <c r="A318" s="125">
        <v>5056</v>
      </c>
      <c r="B318" s="125" t="s">
        <v>335</v>
      </c>
      <c r="C318" s="1">
        <v>75966</v>
      </c>
      <c r="D318" s="125">
        <f t="shared" si="67"/>
        <v>14733.514352211016</v>
      </c>
      <c r="E318" s="126">
        <f t="shared" si="68"/>
        <v>0.81738828941208519</v>
      </c>
      <c r="F318" s="127">
        <f t="shared" si="73"/>
        <v>1974.9577724662718</v>
      </c>
      <c r="G318" s="127">
        <f t="shared" si="74"/>
        <v>10182.882274836096</v>
      </c>
      <c r="H318" s="127">
        <f t="shared" si="75"/>
        <v>521.17982821740736</v>
      </c>
      <c r="I318" s="128">
        <f t="shared" si="76"/>
        <v>2687.2031942889521</v>
      </c>
      <c r="J318" s="127">
        <f t="shared" si="77"/>
        <v>265.95196435370838</v>
      </c>
      <c r="K318" s="128">
        <f t="shared" si="78"/>
        <v>1371.2483282077203</v>
      </c>
      <c r="L318" s="129">
        <f t="shared" si="69"/>
        <v>11554.130603043817</v>
      </c>
      <c r="M318" s="129">
        <f t="shared" si="79"/>
        <v>87520.130603043814</v>
      </c>
      <c r="N318" s="129">
        <f t="shared" si="80"/>
        <v>16974.424089030996</v>
      </c>
      <c r="O318" s="130">
        <f t="shared" si="70"/>
        <v>0.94170984180744377</v>
      </c>
      <c r="P318" s="131">
        <v>6102.1863633762023</v>
      </c>
      <c r="Q318" s="133">
        <f t="shared" si="71"/>
        <v>5.1767344621817327E-2</v>
      </c>
      <c r="R318" s="133">
        <f t="shared" si="72"/>
        <v>4.850352043369683E-2</v>
      </c>
      <c r="S318" s="132">
        <v>5156</v>
      </c>
      <c r="T318" s="1">
        <v>72227</v>
      </c>
      <c r="U318" s="1">
        <v>14051.945525291829</v>
      </c>
      <c r="V318" s="13"/>
      <c r="W318" s="1"/>
      <c r="X318" s="88"/>
      <c r="Y318" s="13"/>
      <c r="Z318" s="13"/>
    </row>
    <row r="319" spans="1:26">
      <c r="A319" s="125">
        <v>5057</v>
      </c>
      <c r="B319" s="125" t="s">
        <v>336</v>
      </c>
      <c r="C319" s="1">
        <v>142506</v>
      </c>
      <c r="D319" s="125">
        <f t="shared" si="67"/>
        <v>13740.815736187447</v>
      </c>
      <c r="E319" s="126">
        <f t="shared" si="68"/>
        <v>0.76231519522315661</v>
      </c>
      <c r="F319" s="127">
        <f t="shared" si="73"/>
        <v>2570.5769420804127</v>
      </c>
      <c r="G319" s="127">
        <f t="shared" si="74"/>
        <v>26659.453466315957</v>
      </c>
      <c r="H319" s="127">
        <f t="shared" si="75"/>
        <v>868.6243438256563</v>
      </c>
      <c r="I319" s="128">
        <f t="shared" si="76"/>
        <v>9008.5030698158807</v>
      </c>
      <c r="J319" s="127">
        <f t="shared" si="77"/>
        <v>613.39647996195731</v>
      </c>
      <c r="K319" s="128">
        <f t="shared" si="78"/>
        <v>6361.5348936854589</v>
      </c>
      <c r="L319" s="129">
        <f t="shared" si="69"/>
        <v>33020.988360001415</v>
      </c>
      <c r="M319" s="129">
        <f t="shared" si="79"/>
        <v>175526.98836000141</v>
      </c>
      <c r="N319" s="129">
        <f t="shared" si="80"/>
        <v>16924.789158229814</v>
      </c>
      <c r="O319" s="130">
        <f t="shared" si="70"/>
        <v>0.93895618709799722</v>
      </c>
      <c r="P319" s="131">
        <v>14350.125509033063</v>
      </c>
      <c r="Q319" s="133">
        <f t="shared" si="71"/>
        <v>6.7372725842814452E-2</v>
      </c>
      <c r="R319" s="133">
        <f t="shared" si="72"/>
        <v>6.0682992241446881E-2</v>
      </c>
      <c r="S319" s="132">
        <v>10371</v>
      </c>
      <c r="T319" s="1">
        <v>133511</v>
      </c>
      <c r="U319" s="1">
        <v>12954.686590335728</v>
      </c>
      <c r="V319" s="12"/>
      <c r="Y319" s="13"/>
      <c r="Z319" s="13"/>
    </row>
    <row r="320" spans="1:26">
      <c r="A320" s="125">
        <v>5058</v>
      </c>
      <c r="B320" s="125" t="s">
        <v>337</v>
      </c>
      <c r="C320" s="1">
        <v>62122</v>
      </c>
      <c r="D320" s="125">
        <f t="shared" si="67"/>
        <v>14610.065851364065</v>
      </c>
      <c r="E320" s="126">
        <f t="shared" si="68"/>
        <v>0.81053959353915295</v>
      </c>
      <c r="F320" s="127">
        <f t="shared" si="73"/>
        <v>2049.0268729744425</v>
      </c>
      <c r="G320" s="127">
        <f t="shared" si="74"/>
        <v>8712.4622638873298</v>
      </c>
      <c r="H320" s="127">
        <f t="shared" si="75"/>
        <v>564.38680351384028</v>
      </c>
      <c r="I320" s="128">
        <f t="shared" si="76"/>
        <v>2399.7726885408488</v>
      </c>
      <c r="J320" s="127">
        <f t="shared" si="77"/>
        <v>309.15893965014129</v>
      </c>
      <c r="K320" s="128">
        <f t="shared" si="78"/>
        <v>1314.5438113924008</v>
      </c>
      <c r="L320" s="129">
        <f t="shared" si="69"/>
        <v>10027.006075279731</v>
      </c>
      <c r="M320" s="129">
        <f t="shared" si="79"/>
        <v>72149.006075279729</v>
      </c>
      <c r="N320" s="129">
        <f t="shared" si="80"/>
        <v>16968.251663988645</v>
      </c>
      <c r="O320" s="130">
        <f t="shared" si="70"/>
        <v>0.94136740701379706</v>
      </c>
      <c r="P320" s="131">
        <v>5684.3123772450663</v>
      </c>
      <c r="Q320" s="133">
        <f t="shared" si="71"/>
        <v>0.11128602350584069</v>
      </c>
      <c r="R320" s="133">
        <f t="shared" si="72"/>
        <v>0.11625178889780013</v>
      </c>
      <c r="S320" s="132">
        <v>4252</v>
      </c>
      <c r="T320" s="1">
        <v>55901</v>
      </c>
      <c r="U320" s="1">
        <v>13088.503863263872</v>
      </c>
      <c r="V320" s="13"/>
      <c r="W320" s="1"/>
      <c r="X320" s="12"/>
      <c r="Y320" s="13"/>
      <c r="Z320" s="13"/>
    </row>
    <row r="321" spans="1:26">
      <c r="A321" s="125">
        <v>5059</v>
      </c>
      <c r="B321" s="125" t="s">
        <v>338</v>
      </c>
      <c r="C321" s="1">
        <v>249561</v>
      </c>
      <c r="D321" s="125">
        <f t="shared" si="67"/>
        <v>13488.325586423089</v>
      </c>
      <c r="E321" s="126">
        <f t="shared" si="68"/>
        <v>0.74830750590507344</v>
      </c>
      <c r="F321" s="127">
        <f t="shared" si="73"/>
        <v>2722.0710319390278</v>
      </c>
      <c r="G321" s="127">
        <f t="shared" si="74"/>
        <v>50363.758232935892</v>
      </c>
      <c r="H321" s="127">
        <f t="shared" si="75"/>
        <v>956.99589624318185</v>
      </c>
      <c r="I321" s="128">
        <f t="shared" si="76"/>
        <v>17706.338072291353</v>
      </c>
      <c r="J321" s="127">
        <f t="shared" si="77"/>
        <v>701.76803237948286</v>
      </c>
      <c r="K321" s="128">
        <f t="shared" si="78"/>
        <v>12984.112135085192</v>
      </c>
      <c r="L321" s="129">
        <f t="shared" si="69"/>
        <v>63347.870368021082</v>
      </c>
      <c r="M321" s="129">
        <f t="shared" si="79"/>
        <v>312908.87036802107</v>
      </c>
      <c r="N321" s="129">
        <f t="shared" si="80"/>
        <v>16912.164650741597</v>
      </c>
      <c r="O321" s="130">
        <f t="shared" si="70"/>
        <v>0.93825580263209307</v>
      </c>
      <c r="P321" s="131">
        <v>27294.151317918251</v>
      </c>
      <c r="Q321" s="133">
        <f t="shared" si="71"/>
        <v>9.1549665398241706E-2</v>
      </c>
      <c r="R321" s="133">
        <f t="shared" si="72"/>
        <v>7.9632411457562599E-2</v>
      </c>
      <c r="S321" s="132">
        <v>18502</v>
      </c>
      <c r="T321" s="1">
        <v>228630</v>
      </c>
      <c r="U321" s="1">
        <v>12493.442622950819</v>
      </c>
      <c r="V321" s="13"/>
      <c r="W321" s="1"/>
      <c r="X321" s="88"/>
      <c r="Y321" s="13"/>
      <c r="Z321" s="13"/>
    </row>
    <row r="322" spans="1:26">
      <c r="A322" s="125">
        <v>5060</v>
      </c>
      <c r="B322" s="125" t="s">
        <v>339</v>
      </c>
      <c r="C322" s="1">
        <v>162637</v>
      </c>
      <c r="D322" s="125">
        <f t="shared" si="67"/>
        <v>16711.570078092889</v>
      </c>
      <c r="E322" s="126">
        <f t="shared" si="68"/>
        <v>0.92712718452489518</v>
      </c>
      <c r="F322" s="127">
        <f t="shared" si="73"/>
        <v>788.12433693714775</v>
      </c>
      <c r="G322" s="127">
        <f t="shared" si="74"/>
        <v>7670.0260470723224</v>
      </c>
      <c r="H322" s="127">
        <f t="shared" si="75"/>
        <v>0</v>
      </c>
      <c r="I322" s="128">
        <f t="shared" si="76"/>
        <v>0</v>
      </c>
      <c r="J322" s="127">
        <f t="shared" si="77"/>
        <v>-255.22786386369899</v>
      </c>
      <c r="K322" s="128">
        <f t="shared" si="78"/>
        <v>-2483.8775711215185</v>
      </c>
      <c r="L322" s="129">
        <f t="shared" si="69"/>
        <v>5186.1484759508039</v>
      </c>
      <c r="M322" s="129">
        <f t="shared" si="79"/>
        <v>167823.14847595082</v>
      </c>
      <c r="N322" s="129">
        <f t="shared" si="80"/>
        <v>17244.466551166341</v>
      </c>
      <c r="O322" s="130">
        <f t="shared" si="70"/>
        <v>0.95669130114679779</v>
      </c>
      <c r="P322" s="131">
        <v>872.10328876627773</v>
      </c>
      <c r="Q322" s="133">
        <f t="shared" si="71"/>
        <v>0.17021873650885019</v>
      </c>
      <c r="R322" s="133">
        <f t="shared" si="72"/>
        <v>0.15206182845163313</v>
      </c>
      <c r="S322" s="132">
        <v>9732</v>
      </c>
      <c r="T322" s="1">
        <v>138980</v>
      </c>
      <c r="U322" s="1">
        <v>14505.792714747939</v>
      </c>
      <c r="V322" s="13"/>
      <c r="W322" s="62"/>
      <c r="X322" s="13"/>
      <c r="Y322" s="13"/>
      <c r="Z322" s="13"/>
    </row>
    <row r="323" spans="1:26">
      <c r="A323" s="125">
        <v>5061</v>
      </c>
      <c r="B323" s="125" t="s">
        <v>340</v>
      </c>
      <c r="C323" s="1">
        <v>26470</v>
      </c>
      <c r="D323" s="125">
        <f t="shared" si="67"/>
        <v>13368.686868686869</v>
      </c>
      <c r="E323" s="126">
        <f t="shared" si="68"/>
        <v>0.74167016979502387</v>
      </c>
      <c r="F323" s="127">
        <f t="shared" si="73"/>
        <v>2793.8542625807595</v>
      </c>
      <c r="G323" s="127">
        <f t="shared" si="74"/>
        <v>5531.8314399099045</v>
      </c>
      <c r="H323" s="127">
        <f t="shared" si="75"/>
        <v>998.86944745085862</v>
      </c>
      <c r="I323" s="128">
        <f t="shared" si="76"/>
        <v>1977.7615059527</v>
      </c>
      <c r="J323" s="127">
        <f t="shared" si="77"/>
        <v>743.64158358715963</v>
      </c>
      <c r="K323" s="128">
        <f t="shared" si="78"/>
        <v>1472.4103355025761</v>
      </c>
      <c r="L323" s="129">
        <f t="shared" si="69"/>
        <v>7004.2417754124808</v>
      </c>
      <c r="M323" s="129">
        <f t="shared" si="79"/>
        <v>33474.241775412484</v>
      </c>
      <c r="N323" s="129">
        <f t="shared" si="80"/>
        <v>16906.182714854789</v>
      </c>
      <c r="O323" s="130">
        <f t="shared" si="70"/>
        <v>0.93792393582659073</v>
      </c>
      <c r="P323" s="131">
        <v>4050.1162528093237</v>
      </c>
      <c r="Q323" s="130">
        <f t="shared" si="71"/>
        <v>2.0589142504626772E-2</v>
      </c>
      <c r="R323" s="130">
        <f t="shared" si="72"/>
        <v>2.5228184061466062E-2</v>
      </c>
      <c r="S323" s="132">
        <v>1980</v>
      </c>
      <c r="T323" s="1">
        <v>25936</v>
      </c>
      <c r="U323" s="1">
        <v>13039.718451483157</v>
      </c>
      <c r="V323" s="12"/>
      <c r="X323" s="12"/>
      <c r="Y323" s="12"/>
      <c r="Z323" s="12"/>
    </row>
    <row r="324" spans="1:26" ht="28.5" customHeight="1">
      <c r="A324" s="125">
        <v>5401</v>
      </c>
      <c r="B324" s="125" t="s">
        <v>341</v>
      </c>
      <c r="C324" s="1">
        <v>1342407</v>
      </c>
      <c r="D324" s="125">
        <f t="shared" si="67"/>
        <v>17311.552151036831</v>
      </c>
      <c r="E324" s="126">
        <f t="shared" si="68"/>
        <v>0.9604130868940044</v>
      </c>
      <c r="F324" s="127">
        <f t="shared" si="73"/>
        <v>428.1350931707828</v>
      </c>
      <c r="G324" s="127">
        <f t="shared" si="74"/>
        <v>33199.307664835178</v>
      </c>
      <c r="H324" s="127">
        <f t="shared" si="75"/>
        <v>0</v>
      </c>
      <c r="I324" s="128">
        <f t="shared" si="76"/>
        <v>0</v>
      </c>
      <c r="J324" s="127">
        <f t="shared" si="77"/>
        <v>-255.22786386369899</v>
      </c>
      <c r="K324" s="128">
        <f t="shared" si="78"/>
        <v>-19791.389475446675</v>
      </c>
      <c r="L324" s="129">
        <f t="shared" si="69"/>
        <v>13407.918189388503</v>
      </c>
      <c r="M324" s="129">
        <f t="shared" si="79"/>
        <v>1355814.9181893885</v>
      </c>
      <c r="N324" s="129">
        <f t="shared" si="80"/>
        <v>17484.459380343913</v>
      </c>
      <c r="O324" s="130">
        <f t="shared" si="70"/>
        <v>0.97000566209444117</v>
      </c>
      <c r="P324" s="131">
        <v>21284.081445139007</v>
      </c>
      <c r="Q324" s="130">
        <f t="shared" si="71"/>
        <v>8.9136921906109487E-2</v>
      </c>
      <c r="R324" s="130">
        <f t="shared" si="72"/>
        <v>8.2830534849266377E-2</v>
      </c>
      <c r="S324" s="132">
        <v>77544</v>
      </c>
      <c r="T324" s="1">
        <v>1232542</v>
      </c>
      <c r="U324" s="1">
        <v>15987.314352422336</v>
      </c>
      <c r="X324" s="12"/>
      <c r="Y324" s="12"/>
    </row>
    <row r="325" spans="1:26">
      <c r="A325" s="125">
        <v>5402</v>
      </c>
      <c r="B325" s="125" t="s">
        <v>342</v>
      </c>
      <c r="C325" s="1">
        <v>390656</v>
      </c>
      <c r="D325" s="125">
        <f t="shared" si="67"/>
        <v>15749.717787453637</v>
      </c>
      <c r="E325" s="126">
        <f t="shared" si="68"/>
        <v>0.87376538775882151</v>
      </c>
      <c r="F325" s="127">
        <f t="shared" si="73"/>
        <v>1365.2357113206988</v>
      </c>
      <c r="G325" s="127">
        <f t="shared" si="74"/>
        <v>33863.306583598613</v>
      </c>
      <c r="H325" s="127">
        <f t="shared" si="75"/>
        <v>165.50862588248981</v>
      </c>
      <c r="I325" s="128">
        <f t="shared" si="76"/>
        <v>4105.2759563892769</v>
      </c>
      <c r="J325" s="127">
        <f t="shared" si="77"/>
        <v>-89.719237981209176</v>
      </c>
      <c r="K325" s="128">
        <f t="shared" si="78"/>
        <v>-2225.3959788859124</v>
      </c>
      <c r="L325" s="129">
        <f t="shared" si="69"/>
        <v>31637.910604712699</v>
      </c>
      <c r="M325" s="129">
        <f t="shared" si="79"/>
        <v>422293.91060471267</v>
      </c>
      <c r="N325" s="129">
        <f t="shared" si="80"/>
        <v>17025.234260793124</v>
      </c>
      <c r="O325" s="130">
        <f t="shared" si="70"/>
        <v>0.94452869672478046</v>
      </c>
      <c r="P325" s="131">
        <v>12242.340876102204</v>
      </c>
      <c r="Q325" s="130">
        <f t="shared" si="71"/>
        <v>0.14140794371497525</v>
      </c>
      <c r="R325" s="130">
        <f t="shared" si="72"/>
        <v>0.13837081565961373</v>
      </c>
      <c r="S325" s="132">
        <v>24804</v>
      </c>
      <c r="T325" s="1">
        <v>342258</v>
      </c>
      <c r="U325" s="1">
        <v>13835.314091680815</v>
      </c>
      <c r="X325" s="12"/>
      <c r="Y325" s="12"/>
    </row>
    <row r="326" spans="1:26">
      <c r="A326" s="125">
        <v>5403</v>
      </c>
      <c r="B326" s="125" t="s">
        <v>343</v>
      </c>
      <c r="C326" s="1">
        <v>317704</v>
      </c>
      <c r="D326" s="125">
        <f t="shared" si="67"/>
        <v>15025.728339008703</v>
      </c>
      <c r="E326" s="126">
        <f t="shared" si="68"/>
        <v>0.83359978417843761</v>
      </c>
      <c r="F326" s="127">
        <f t="shared" si="73"/>
        <v>1799.6293803876592</v>
      </c>
      <c r="G326" s="127">
        <f t="shared" si="74"/>
        <v>38051.363618916665</v>
      </c>
      <c r="H326" s="127">
        <f t="shared" si="75"/>
        <v>418.90493283821678</v>
      </c>
      <c r="I326" s="128">
        <f t="shared" si="76"/>
        <v>8857.3258999312566</v>
      </c>
      <c r="J326" s="127">
        <f t="shared" si="77"/>
        <v>163.67706897451779</v>
      </c>
      <c r="K326" s="128">
        <f t="shared" si="78"/>
        <v>3460.7879463972045</v>
      </c>
      <c r="L326" s="129">
        <f t="shared" si="69"/>
        <v>41512.15156531387</v>
      </c>
      <c r="M326" s="129">
        <f t="shared" si="79"/>
        <v>359216.15156531386</v>
      </c>
      <c r="N326" s="129">
        <f t="shared" si="80"/>
        <v>16989.034788370878</v>
      </c>
      <c r="O326" s="130">
        <f t="shared" si="70"/>
        <v>0.94252041654576135</v>
      </c>
      <c r="P326" s="131">
        <v>29249.612348181963</v>
      </c>
      <c r="Q326" s="130">
        <f t="shared" si="71"/>
        <v>8.9097846170722597E-2</v>
      </c>
      <c r="R326" s="130">
        <f t="shared" si="72"/>
        <v>7.3799791861570901E-2</v>
      </c>
      <c r="S326" s="132">
        <v>21144</v>
      </c>
      <c r="T326" s="1">
        <v>291713</v>
      </c>
      <c r="U326" s="1">
        <v>13993.044562766825</v>
      </c>
      <c r="X326" s="12"/>
      <c r="Y326" s="12"/>
    </row>
    <row r="327" spans="1:26">
      <c r="A327" s="125">
        <v>5404</v>
      </c>
      <c r="B327" s="125" t="s">
        <v>344</v>
      </c>
      <c r="C327" s="1">
        <v>23385</v>
      </c>
      <c r="D327" s="125">
        <f t="shared" si="67"/>
        <v>12327.358987875594</v>
      </c>
      <c r="E327" s="126">
        <f t="shared" si="68"/>
        <v>0.68389921339820825</v>
      </c>
      <c r="F327" s="127">
        <f t="shared" si="73"/>
        <v>3418.650991067525</v>
      </c>
      <c r="G327" s="127">
        <f t="shared" si="74"/>
        <v>6485.1809300550949</v>
      </c>
      <c r="H327" s="127">
        <f t="shared" si="75"/>
        <v>1363.334205734805</v>
      </c>
      <c r="I327" s="128">
        <f t="shared" si="76"/>
        <v>2586.2449882789251</v>
      </c>
      <c r="J327" s="127">
        <f t="shared" si="77"/>
        <v>1108.106341871106</v>
      </c>
      <c r="K327" s="128">
        <f t="shared" si="78"/>
        <v>2102.0777305294882</v>
      </c>
      <c r="L327" s="129">
        <f t="shared" si="69"/>
        <v>8587.2586605845827</v>
      </c>
      <c r="M327" s="129">
        <f t="shared" si="79"/>
        <v>31972.258660584583</v>
      </c>
      <c r="N327" s="129">
        <f t="shared" si="80"/>
        <v>16854.116320814224</v>
      </c>
      <c r="O327" s="130">
        <f t="shared" si="70"/>
        <v>0.9350353880067499</v>
      </c>
      <c r="P327" s="131">
        <v>3999.0411523127696</v>
      </c>
      <c r="Q327" s="130">
        <f t="shared" si="71"/>
        <v>6.1362501701992464E-2</v>
      </c>
      <c r="R327" s="130">
        <f t="shared" si="72"/>
        <v>9.6051207608963407E-2</v>
      </c>
      <c r="S327" s="132">
        <v>1897</v>
      </c>
      <c r="T327" s="1">
        <v>22033</v>
      </c>
      <c r="U327" s="1">
        <v>11247.064828994384</v>
      </c>
      <c r="X327" s="12"/>
      <c r="Y327" s="12"/>
    </row>
    <row r="328" spans="1:26">
      <c r="A328" s="125">
        <v>5405</v>
      </c>
      <c r="B328" s="125" t="s">
        <v>345</v>
      </c>
      <c r="C328" s="1">
        <v>81008</v>
      </c>
      <c r="D328" s="125">
        <f t="shared" ref="D328:D331" si="81">C328/S328*1000</f>
        <v>14548.850574712644</v>
      </c>
      <c r="E328" s="126">
        <f t="shared" ref="E328:E362" si="82">D328/D$364</f>
        <v>0.80714348253183688</v>
      </c>
      <c r="F328" s="127">
        <f t="shared" si="73"/>
        <v>2085.7560389652949</v>
      </c>
      <c r="G328" s="127">
        <f t="shared" si="74"/>
        <v>11613.489624958764</v>
      </c>
      <c r="H328" s="127">
        <f t="shared" si="75"/>
        <v>585.81215034183754</v>
      </c>
      <c r="I328" s="128">
        <f t="shared" si="76"/>
        <v>3261.8020531033517</v>
      </c>
      <c r="J328" s="127">
        <f t="shared" si="77"/>
        <v>330.58428647813855</v>
      </c>
      <c r="K328" s="128">
        <f t="shared" si="78"/>
        <v>1840.6933071102753</v>
      </c>
      <c r="L328" s="129">
        <f t="shared" ref="L328:L362" si="83">+G328+K328</f>
        <v>13454.182932069039</v>
      </c>
      <c r="M328" s="129">
        <f t="shared" si="79"/>
        <v>94462.182932069045</v>
      </c>
      <c r="N328" s="129">
        <f t="shared" si="80"/>
        <v>16965.190900156078</v>
      </c>
      <c r="O328" s="130">
        <f t="shared" ref="O328:O364" si="84">N328/N$364</f>
        <v>0.94119760146343145</v>
      </c>
      <c r="P328" s="131">
        <v>7379.2778260819796</v>
      </c>
      <c r="Q328" s="130">
        <f t="shared" ref="Q328:Q362" si="85">(C328-T328)/T328</f>
        <v>3.91502899071271E-2</v>
      </c>
      <c r="R328" s="130">
        <f t="shared" ref="R328:R362" si="86">(D328-U328)/U328</f>
        <v>5.2960836145116985E-2</v>
      </c>
      <c r="S328" s="132">
        <v>5568</v>
      </c>
      <c r="T328" s="1">
        <v>77956</v>
      </c>
      <c r="U328" s="1">
        <v>13817.086139666784</v>
      </c>
      <c r="X328" s="12"/>
      <c r="Y328" s="12"/>
    </row>
    <row r="329" spans="1:26">
      <c r="A329" s="125">
        <v>5406</v>
      </c>
      <c r="B329" s="125" t="s">
        <v>346</v>
      </c>
      <c r="C329" s="1">
        <v>190515</v>
      </c>
      <c r="D329" s="125">
        <f t="shared" si="81"/>
        <v>16898.616285258115</v>
      </c>
      <c r="E329" s="126">
        <f t="shared" si="82"/>
        <v>0.93750416422307958</v>
      </c>
      <c r="F329" s="127">
        <f t="shared" si="73"/>
        <v>675.89661263801247</v>
      </c>
      <c r="G329" s="127">
        <f t="shared" si="74"/>
        <v>7620.0584108809526</v>
      </c>
      <c r="H329" s="127">
        <f t="shared" si="75"/>
        <v>0</v>
      </c>
      <c r="I329" s="128">
        <f t="shared" si="76"/>
        <v>0</v>
      </c>
      <c r="J329" s="127">
        <f t="shared" si="77"/>
        <v>-255.22786386369899</v>
      </c>
      <c r="K329" s="128">
        <f t="shared" si="78"/>
        <v>-2877.4389371993425</v>
      </c>
      <c r="L329" s="129">
        <f t="shared" si="83"/>
        <v>4742.6194736816105</v>
      </c>
      <c r="M329" s="129">
        <f t="shared" si="79"/>
        <v>195257.61947368161</v>
      </c>
      <c r="N329" s="129">
        <f t="shared" si="80"/>
        <v>17319.285034032429</v>
      </c>
      <c r="O329" s="130">
        <f t="shared" si="84"/>
        <v>0.96084209302607149</v>
      </c>
      <c r="P329" s="131">
        <v>4933.3038715116172</v>
      </c>
      <c r="Q329" s="130">
        <f>(C329-T329)/T329</f>
        <v>0.12208898260162793</v>
      </c>
      <c r="R329" s="130">
        <f t="shared" si="86"/>
        <v>0.12776213073080048</v>
      </c>
      <c r="S329" s="132">
        <v>11274</v>
      </c>
      <c r="T329" s="1">
        <v>169786</v>
      </c>
      <c r="U329" s="1">
        <v>14984.202629953226</v>
      </c>
      <c r="X329" s="12"/>
      <c r="Y329" s="12"/>
    </row>
    <row r="330" spans="1:26">
      <c r="A330" s="125">
        <v>5411</v>
      </c>
      <c r="B330" s="125" t="s">
        <v>347</v>
      </c>
      <c r="C330" s="1">
        <v>35903</v>
      </c>
      <c r="D330" s="125">
        <f t="shared" si="81"/>
        <v>12873.072785944783</v>
      </c>
      <c r="E330" s="126">
        <f t="shared" si="82"/>
        <v>0.71417441164684659</v>
      </c>
      <c r="F330" s="127">
        <f t="shared" si="73"/>
        <v>3091.222712226011</v>
      </c>
      <c r="G330" s="127">
        <f t="shared" si="74"/>
        <v>8621.4201443983438</v>
      </c>
      <c r="H330" s="127">
        <f t="shared" si="75"/>
        <v>1172.3343764105887</v>
      </c>
      <c r="I330" s="128">
        <f t="shared" si="76"/>
        <v>3269.6405758091319</v>
      </c>
      <c r="J330" s="127">
        <f t="shared" si="77"/>
        <v>917.10651254688969</v>
      </c>
      <c r="K330" s="128">
        <f t="shared" si="78"/>
        <v>2557.8100634932757</v>
      </c>
      <c r="L330" s="129">
        <f t="shared" si="83"/>
        <v>11179.23020789162</v>
      </c>
      <c r="M330" s="129">
        <f t="shared" si="79"/>
        <v>47082.230207891618</v>
      </c>
      <c r="N330" s="129">
        <f t="shared" si="80"/>
        <v>16881.402010717684</v>
      </c>
      <c r="O330" s="130">
        <f t="shared" si="84"/>
        <v>0.93654914791918187</v>
      </c>
      <c r="P330" s="131">
        <v>4321.8789793359601</v>
      </c>
      <c r="Q330" s="130">
        <f t="shared" si="85"/>
        <v>8.6817012259724533E-2</v>
      </c>
      <c r="R330" s="130">
        <f t="shared" si="86"/>
        <v>9.9676446252041181E-2</v>
      </c>
      <c r="S330" s="132">
        <v>2789</v>
      </c>
      <c r="T330" s="1">
        <v>33035</v>
      </c>
      <c r="U330" s="1">
        <v>11706.23671155209</v>
      </c>
      <c r="X330" s="12"/>
      <c r="Y330" s="12"/>
    </row>
    <row r="331" spans="1:26">
      <c r="A331" s="125">
        <v>5412</v>
      </c>
      <c r="B331" s="125" t="s">
        <v>348</v>
      </c>
      <c r="C331" s="1">
        <v>58440</v>
      </c>
      <c r="D331" s="125">
        <f t="shared" si="81"/>
        <v>13910.973577719589</v>
      </c>
      <c r="E331" s="126">
        <f t="shared" si="82"/>
        <v>0.77175523944445523</v>
      </c>
      <c r="F331" s="127">
        <f t="shared" si="73"/>
        <v>2468.4822371611276</v>
      </c>
      <c r="G331" s="127">
        <f t="shared" si="74"/>
        <v>10370.093878313897</v>
      </c>
      <c r="H331" s="127">
        <f t="shared" si="75"/>
        <v>809.06909928940661</v>
      </c>
      <c r="I331" s="128">
        <f t="shared" si="76"/>
        <v>3398.8992861147972</v>
      </c>
      <c r="J331" s="127">
        <f t="shared" si="77"/>
        <v>553.84123542570762</v>
      </c>
      <c r="K331" s="128">
        <f t="shared" si="78"/>
        <v>2326.6870300233977</v>
      </c>
      <c r="L331" s="129">
        <f t="shared" si="83"/>
        <v>12696.780908337296</v>
      </c>
      <c r="M331" s="129">
        <f t="shared" si="79"/>
        <v>71136.780908337299</v>
      </c>
      <c r="N331" s="129">
        <f t="shared" si="80"/>
        <v>16933.297050306424</v>
      </c>
      <c r="O331" s="130">
        <f t="shared" si="84"/>
        <v>0.93942818930906224</v>
      </c>
      <c r="P331" s="131">
        <v>4624.4337010363479</v>
      </c>
      <c r="Q331" s="130">
        <f t="shared" si="85"/>
        <v>0.1617135473610973</v>
      </c>
      <c r="R331" s="130">
        <f t="shared" si="86"/>
        <v>0.16392580834155146</v>
      </c>
      <c r="S331" s="132">
        <v>4201</v>
      </c>
      <c r="T331" s="1">
        <v>50305</v>
      </c>
      <c r="U331" s="1">
        <v>11951.77001663103</v>
      </c>
      <c r="X331" s="12"/>
      <c r="Y331" s="12"/>
    </row>
    <row r="332" spans="1:26">
      <c r="A332" s="125">
        <v>5413</v>
      </c>
      <c r="B332" s="125" t="s">
        <v>349</v>
      </c>
      <c r="C332" s="1">
        <v>22879</v>
      </c>
      <c r="D332" s="125">
        <f t="shared" ref="D332:D354" si="87">C332/S332*1000</f>
        <v>17749.418153607447</v>
      </c>
      <c r="E332" s="126">
        <f t="shared" si="82"/>
        <v>0.9847050877213015</v>
      </c>
      <c r="F332" s="127">
        <f t="shared" si="73"/>
        <v>165.41549162841329</v>
      </c>
      <c r="G332" s="127">
        <f t="shared" si="74"/>
        <v>213.22056870902472</v>
      </c>
      <c r="H332" s="127">
        <f t="shared" si="75"/>
        <v>0</v>
      </c>
      <c r="I332" s="128">
        <f t="shared" si="76"/>
        <v>0</v>
      </c>
      <c r="J332" s="127">
        <f t="shared" si="77"/>
        <v>-255.22786386369899</v>
      </c>
      <c r="K332" s="128">
        <f t="shared" si="78"/>
        <v>-328.988716520308</v>
      </c>
      <c r="L332" s="129">
        <f t="shared" si="83"/>
        <v>-115.76814781128328</v>
      </c>
      <c r="M332" s="129">
        <f t="shared" si="79"/>
        <v>22763.231852188717</v>
      </c>
      <c r="N332" s="129">
        <f t="shared" si="80"/>
        <v>17659.60578137216</v>
      </c>
      <c r="O332" s="130">
        <f t="shared" si="84"/>
        <v>0.9797224624253601</v>
      </c>
      <c r="P332" s="131">
        <v>-451.73868277643498</v>
      </c>
      <c r="Q332" s="130">
        <f t="shared" si="85"/>
        <v>0.37024615200335392</v>
      </c>
      <c r="R332" s="130">
        <f t="shared" si="86"/>
        <v>0.40320009359536624</v>
      </c>
      <c r="S332" s="132">
        <v>1289</v>
      </c>
      <c r="T332" s="1">
        <v>16697</v>
      </c>
      <c r="U332" s="1">
        <v>12649.242424242424</v>
      </c>
      <c r="X332" s="12"/>
      <c r="Y332" s="12"/>
    </row>
    <row r="333" spans="1:26">
      <c r="A333" s="125">
        <v>5414</v>
      </c>
      <c r="B333" s="125" t="s">
        <v>350</v>
      </c>
      <c r="C333" s="1">
        <v>15244</v>
      </c>
      <c r="D333" s="125">
        <f t="shared" si="87"/>
        <v>14246.728971962617</v>
      </c>
      <c r="E333" s="126">
        <f t="shared" si="82"/>
        <v>0.79038233144711811</v>
      </c>
      <c r="F333" s="127">
        <f t="shared" si="73"/>
        <v>2267.0290006153109</v>
      </c>
      <c r="G333" s="127">
        <f t="shared" si="74"/>
        <v>2425.7210306583825</v>
      </c>
      <c r="H333" s="127">
        <f t="shared" si="75"/>
        <v>691.55471130434694</v>
      </c>
      <c r="I333" s="128">
        <f t="shared" si="76"/>
        <v>739.96354109565118</v>
      </c>
      <c r="J333" s="127">
        <f t="shared" si="77"/>
        <v>436.32684744064795</v>
      </c>
      <c r="K333" s="128">
        <f t="shared" si="78"/>
        <v>466.86972676149333</v>
      </c>
      <c r="L333" s="129">
        <f t="shared" si="83"/>
        <v>2892.5907574198759</v>
      </c>
      <c r="M333" s="129">
        <f t="shared" si="79"/>
        <v>18136.590757419875</v>
      </c>
      <c r="N333" s="129">
        <f t="shared" si="80"/>
        <v>16950.084820018576</v>
      </c>
      <c r="O333" s="130">
        <f t="shared" si="84"/>
        <v>0.94035954390919541</v>
      </c>
      <c r="P333" s="131">
        <v>1303.774187124229</v>
      </c>
      <c r="Q333" s="130">
        <f t="shared" si="85"/>
        <v>9.9379777873936245E-2</v>
      </c>
      <c r="R333" s="130">
        <f t="shared" si="86"/>
        <v>0.12198384807321351</v>
      </c>
      <c r="S333" s="132">
        <v>1070</v>
      </c>
      <c r="T333" s="1">
        <v>13866</v>
      </c>
      <c r="U333" s="1">
        <v>12697.802197802197</v>
      </c>
      <c r="X333" s="12"/>
      <c r="Y333" s="12"/>
    </row>
    <row r="334" spans="1:26">
      <c r="A334" s="125">
        <v>5415</v>
      </c>
      <c r="B334" s="125" t="s">
        <v>351</v>
      </c>
      <c r="C334" s="1">
        <v>11403</v>
      </c>
      <c r="D334" s="125">
        <f t="shared" si="87"/>
        <v>11755.670103092785</v>
      </c>
      <c r="E334" s="126">
        <f t="shared" si="82"/>
        <v>0.65218296509263018</v>
      </c>
      <c r="F334" s="127">
        <f t="shared" si="73"/>
        <v>3761.6643219372099</v>
      </c>
      <c r="G334" s="127">
        <f t="shared" si="74"/>
        <v>3648.8143922790937</v>
      </c>
      <c r="H334" s="127">
        <f t="shared" si="75"/>
        <v>1563.425315408788</v>
      </c>
      <c r="I334" s="128">
        <f t="shared" si="76"/>
        <v>1516.5225559465246</v>
      </c>
      <c r="J334" s="127">
        <f t="shared" si="77"/>
        <v>1308.1974515450891</v>
      </c>
      <c r="K334" s="128">
        <f t="shared" si="78"/>
        <v>1268.9515279987363</v>
      </c>
      <c r="L334" s="129">
        <f t="shared" si="83"/>
        <v>4917.7659202778304</v>
      </c>
      <c r="M334" s="129">
        <f t="shared" si="79"/>
        <v>16320.76592027783</v>
      </c>
      <c r="N334" s="129">
        <f t="shared" si="80"/>
        <v>16825.531876575085</v>
      </c>
      <c r="O334" s="130">
        <f t="shared" si="84"/>
        <v>0.93344957559147113</v>
      </c>
      <c r="P334" s="131">
        <v>2510.9228612247684</v>
      </c>
      <c r="Q334" s="130">
        <f t="shared" si="85"/>
        <v>0.15825292026409346</v>
      </c>
      <c r="R334" s="130">
        <f t="shared" si="86"/>
        <v>0.21795667904059329</v>
      </c>
      <c r="S334" s="132">
        <v>970</v>
      </c>
      <c r="T334" s="1">
        <v>9845</v>
      </c>
      <c r="U334" s="1">
        <v>9651.9607843137255</v>
      </c>
      <c r="X334" s="12"/>
      <c r="Y334" s="12"/>
    </row>
    <row r="335" spans="1:26">
      <c r="A335" s="125">
        <v>5416</v>
      </c>
      <c r="B335" s="125" t="s">
        <v>352</v>
      </c>
      <c r="C335" s="1">
        <v>73266</v>
      </c>
      <c r="D335" s="125">
        <f t="shared" si="87"/>
        <v>18348.610067618331</v>
      </c>
      <c r="E335" s="126">
        <f t="shared" si="82"/>
        <v>1.0179471535254734</v>
      </c>
      <c r="F335" s="127">
        <f t="shared" si="73"/>
        <v>-194.09965677811707</v>
      </c>
      <c r="G335" s="127">
        <f t="shared" si="74"/>
        <v>-775.03992951502141</v>
      </c>
      <c r="H335" s="127">
        <f t="shared" si="75"/>
        <v>0</v>
      </c>
      <c r="I335" s="128">
        <f t="shared" si="76"/>
        <v>0</v>
      </c>
      <c r="J335" s="127">
        <f t="shared" si="77"/>
        <v>-255.22786386369899</v>
      </c>
      <c r="K335" s="128">
        <f t="shared" si="78"/>
        <v>-1019.12486040775</v>
      </c>
      <c r="L335" s="129">
        <f t="shared" si="83"/>
        <v>-1794.1647899227714</v>
      </c>
      <c r="M335" s="129">
        <f t="shared" si="79"/>
        <v>71471.835210077232</v>
      </c>
      <c r="N335" s="129">
        <f t="shared" si="80"/>
        <v>17899.282546976516</v>
      </c>
      <c r="O335" s="130">
        <f t="shared" si="84"/>
        <v>0.99301928874702894</v>
      </c>
      <c r="P335" s="131">
        <v>2090.2501471479436</v>
      </c>
      <c r="Q335" s="130">
        <f t="shared" si="85"/>
        <v>7.321146071365793E-2</v>
      </c>
      <c r="R335" s="130">
        <f t="shared" si="86"/>
        <v>6.4073171291102196E-2</v>
      </c>
      <c r="S335" s="132">
        <v>3993</v>
      </c>
      <c r="T335" s="1">
        <v>68268</v>
      </c>
      <c r="U335" s="1">
        <v>17243.748421318516</v>
      </c>
      <c r="X335" s="12"/>
      <c r="Y335" s="12"/>
    </row>
    <row r="336" spans="1:26">
      <c r="A336" s="125">
        <v>5417</v>
      </c>
      <c r="B336" s="125" t="s">
        <v>353</v>
      </c>
      <c r="C336" s="1">
        <v>27791</v>
      </c>
      <c r="D336" s="125">
        <f t="shared" si="87"/>
        <v>13316.243411595591</v>
      </c>
      <c r="E336" s="126">
        <f t="shared" si="82"/>
        <v>0.7387607032103416</v>
      </c>
      <c r="F336" s="127">
        <f t="shared" si="73"/>
        <v>2825.3203368355266</v>
      </c>
      <c r="G336" s="127">
        <f t="shared" si="74"/>
        <v>5896.4435429757441</v>
      </c>
      <c r="H336" s="127">
        <f t="shared" si="75"/>
        <v>1017.2246574328059</v>
      </c>
      <c r="I336" s="128">
        <f t="shared" si="76"/>
        <v>2122.9478600622656</v>
      </c>
      <c r="J336" s="127">
        <f t="shared" si="77"/>
        <v>761.9967935691069</v>
      </c>
      <c r="K336" s="128">
        <f t="shared" si="78"/>
        <v>1590.2873081787261</v>
      </c>
      <c r="L336" s="129">
        <f t="shared" si="83"/>
        <v>7486.7308511544707</v>
      </c>
      <c r="M336" s="129">
        <f t="shared" si="79"/>
        <v>35277.730851154469</v>
      </c>
      <c r="N336" s="129">
        <f t="shared" si="80"/>
        <v>16903.560542000225</v>
      </c>
      <c r="O336" s="130">
        <f t="shared" si="84"/>
        <v>0.93777846249735664</v>
      </c>
      <c r="P336" s="131">
        <v>3013.5136715217495</v>
      </c>
      <c r="Q336" s="130">
        <f t="shared" si="85"/>
        <v>5.4086857576332262E-2</v>
      </c>
      <c r="R336" s="130">
        <f t="shared" si="86"/>
        <v>5.5097003103477739E-2</v>
      </c>
      <c r="S336" s="132">
        <v>2087</v>
      </c>
      <c r="T336" s="1">
        <v>26365</v>
      </c>
      <c r="U336" s="1">
        <v>12620.87123025371</v>
      </c>
      <c r="X336" s="12"/>
      <c r="Y336" s="12"/>
    </row>
    <row r="337" spans="1:25">
      <c r="A337" s="125">
        <v>5418</v>
      </c>
      <c r="B337" s="125" t="s">
        <v>354</v>
      </c>
      <c r="C337" s="1">
        <v>107251</v>
      </c>
      <c r="D337" s="125">
        <f t="shared" si="87"/>
        <v>16252.614032429157</v>
      </c>
      <c r="E337" s="126">
        <f t="shared" si="82"/>
        <v>0.90166514687980914</v>
      </c>
      <c r="F337" s="127">
        <f t="shared" si="73"/>
        <v>1063.4979643353868</v>
      </c>
      <c r="G337" s="127">
        <f t="shared" si="74"/>
        <v>7018.0230666492171</v>
      </c>
      <c r="H337" s="127">
        <f t="shared" si="75"/>
        <v>0</v>
      </c>
      <c r="I337" s="128">
        <f t="shared" si="76"/>
        <v>0</v>
      </c>
      <c r="J337" s="127">
        <f t="shared" si="77"/>
        <v>-255.22786386369899</v>
      </c>
      <c r="K337" s="128">
        <f t="shared" si="78"/>
        <v>-1684.2486736365497</v>
      </c>
      <c r="L337" s="129">
        <f t="shared" si="83"/>
        <v>5333.7743930126671</v>
      </c>
      <c r="M337" s="129">
        <f t="shared" si="79"/>
        <v>112584.77439301266</v>
      </c>
      <c r="N337" s="129">
        <f t="shared" si="80"/>
        <v>17060.884132900843</v>
      </c>
      <c r="O337" s="130">
        <f t="shared" si="84"/>
        <v>0.94650648608876309</v>
      </c>
      <c r="P337" s="131">
        <v>3800.9652694788974</v>
      </c>
      <c r="Q337" s="130">
        <f t="shared" si="85"/>
        <v>8.7914874624685543E-2</v>
      </c>
      <c r="R337" s="130">
        <f t="shared" si="86"/>
        <v>8.9563480284065397E-2</v>
      </c>
      <c r="S337" s="132">
        <v>6599</v>
      </c>
      <c r="T337" s="1">
        <v>98584</v>
      </c>
      <c r="U337" s="1">
        <v>14916.62883946134</v>
      </c>
      <c r="X337" s="12"/>
      <c r="Y337" s="12"/>
    </row>
    <row r="338" spans="1:25">
      <c r="A338" s="125">
        <v>5419</v>
      </c>
      <c r="B338" s="125" t="s">
        <v>355</v>
      </c>
      <c r="C338" s="1">
        <v>50859</v>
      </c>
      <c r="D338" s="125">
        <f t="shared" si="87"/>
        <v>14897.188049209139</v>
      </c>
      <c r="E338" s="126">
        <f t="shared" si="82"/>
        <v>0.82646860521542043</v>
      </c>
      <c r="F338" s="127">
        <f t="shared" si="73"/>
        <v>1876.7535542673979</v>
      </c>
      <c r="G338" s="127">
        <f t="shared" si="74"/>
        <v>6407.2366342688965</v>
      </c>
      <c r="H338" s="127">
        <f t="shared" si="75"/>
        <v>463.89403426806433</v>
      </c>
      <c r="I338" s="128">
        <f t="shared" si="76"/>
        <v>1583.7342329911714</v>
      </c>
      <c r="J338" s="127">
        <f t="shared" si="77"/>
        <v>208.66617040436535</v>
      </c>
      <c r="K338" s="128">
        <f t="shared" si="78"/>
        <v>712.38630576050332</v>
      </c>
      <c r="L338" s="129">
        <f t="shared" si="83"/>
        <v>7119.6229400293996</v>
      </c>
      <c r="M338" s="129">
        <f t="shared" si="79"/>
        <v>57978.622940029396</v>
      </c>
      <c r="N338" s="129">
        <f t="shared" si="80"/>
        <v>16982.6077738809</v>
      </c>
      <c r="O338" s="130">
        <f t="shared" si="84"/>
        <v>0.94216385759761045</v>
      </c>
      <c r="P338" s="131">
        <v>3310.5872662075903</v>
      </c>
      <c r="Q338" s="130">
        <f t="shared" si="85"/>
        <v>0.10835312833700177</v>
      </c>
      <c r="R338" s="130">
        <f t="shared" si="86"/>
        <v>0.12491024888333653</v>
      </c>
      <c r="S338" s="132">
        <v>3414</v>
      </c>
      <c r="T338" s="1">
        <v>45887</v>
      </c>
      <c r="U338" s="1">
        <v>13243.001443001443</v>
      </c>
      <c r="X338" s="12"/>
      <c r="Y338" s="12"/>
    </row>
    <row r="339" spans="1:25">
      <c r="A339" s="125">
        <v>5420</v>
      </c>
      <c r="B339" s="125" t="s">
        <v>356</v>
      </c>
      <c r="C339" s="1">
        <v>13342</v>
      </c>
      <c r="D339" s="125">
        <f t="shared" si="87"/>
        <v>12492.509363295881</v>
      </c>
      <c r="E339" s="126">
        <f t="shared" si="82"/>
        <v>0.69306145260560381</v>
      </c>
      <c r="F339" s="127">
        <f t="shared" si="73"/>
        <v>3319.5607658153522</v>
      </c>
      <c r="G339" s="127">
        <f t="shared" si="74"/>
        <v>3545.2908978907958</v>
      </c>
      <c r="H339" s="127">
        <f t="shared" si="75"/>
        <v>1305.5315743377043</v>
      </c>
      <c r="I339" s="128">
        <f t="shared" si="76"/>
        <v>1394.3077213926683</v>
      </c>
      <c r="J339" s="127">
        <f t="shared" si="77"/>
        <v>1050.3037104740054</v>
      </c>
      <c r="K339" s="128">
        <f t="shared" si="78"/>
        <v>1121.7243627862376</v>
      </c>
      <c r="L339" s="129">
        <f t="shared" si="83"/>
        <v>4667.0152606770334</v>
      </c>
      <c r="M339" s="129">
        <f t="shared" si="79"/>
        <v>18009.015260677035</v>
      </c>
      <c r="N339" s="129">
        <f t="shared" si="80"/>
        <v>16862.373839585238</v>
      </c>
      <c r="O339" s="130">
        <f t="shared" si="84"/>
        <v>0.93549349996711961</v>
      </c>
      <c r="P339" s="131">
        <v>2194.8681606062391</v>
      </c>
      <c r="Q339" s="130">
        <f t="shared" si="85"/>
        <v>8.3218316148412769E-2</v>
      </c>
      <c r="R339" s="130">
        <f t="shared" si="86"/>
        <v>7.8147069349965362E-2</v>
      </c>
      <c r="S339" s="132">
        <v>1068</v>
      </c>
      <c r="T339" s="1">
        <v>12317</v>
      </c>
      <c r="U339" s="1">
        <v>11587.017873941673</v>
      </c>
      <c r="X339" s="12"/>
      <c r="Y339" s="12"/>
    </row>
    <row r="340" spans="1:25">
      <c r="A340" s="125">
        <v>5421</v>
      </c>
      <c r="B340" s="125" t="s">
        <v>357</v>
      </c>
      <c r="C340" s="1">
        <v>224378</v>
      </c>
      <c r="D340" s="125">
        <f t="shared" si="87"/>
        <v>15224.453792916271</v>
      </c>
      <c r="E340" s="126">
        <f t="shared" si="82"/>
        <v>0.84462470701416081</v>
      </c>
      <c r="F340" s="127">
        <f t="shared" si="73"/>
        <v>1680.3941080431189</v>
      </c>
      <c r="G340" s="127">
        <f t="shared" si="74"/>
        <v>24765.648364339486</v>
      </c>
      <c r="H340" s="127">
        <f t="shared" si="75"/>
        <v>349.35102397056812</v>
      </c>
      <c r="I340" s="128">
        <f t="shared" si="76"/>
        <v>5148.7353912782337</v>
      </c>
      <c r="J340" s="127">
        <f t="shared" si="77"/>
        <v>94.123160106869136</v>
      </c>
      <c r="K340" s="128">
        <f t="shared" si="78"/>
        <v>1387.1871336550373</v>
      </c>
      <c r="L340" s="129">
        <f t="shared" si="83"/>
        <v>26152.835497994522</v>
      </c>
      <c r="M340" s="129">
        <f t="shared" si="79"/>
        <v>250530.83549799453</v>
      </c>
      <c r="N340" s="129">
        <f t="shared" si="80"/>
        <v>16998.971061066262</v>
      </c>
      <c r="O340" s="130">
        <f t="shared" si="84"/>
        <v>0.94307166268754783</v>
      </c>
      <c r="P340" s="131">
        <v>13494.509411062538</v>
      </c>
      <c r="Q340" s="130">
        <f t="shared" si="85"/>
        <v>0.10658045934496245</v>
      </c>
      <c r="R340" s="130">
        <f t="shared" si="86"/>
        <v>0.10560437398931834</v>
      </c>
      <c r="S340" s="132">
        <v>14738</v>
      </c>
      <c r="T340" s="1">
        <v>202767</v>
      </c>
      <c r="U340" s="1">
        <v>13770.254668930389</v>
      </c>
      <c r="X340" s="12"/>
      <c r="Y340" s="12"/>
    </row>
    <row r="341" spans="1:25">
      <c r="A341" s="125">
        <v>5422</v>
      </c>
      <c r="B341" s="125" t="s">
        <v>358</v>
      </c>
      <c r="C341" s="1">
        <v>69582</v>
      </c>
      <c r="D341" s="125">
        <f t="shared" si="87"/>
        <v>12478.837876614059</v>
      </c>
      <c r="E341" s="126">
        <f t="shared" si="82"/>
        <v>0.69230298365885878</v>
      </c>
      <c r="F341" s="127">
        <f t="shared" si="73"/>
        <v>3327.7636578244455</v>
      </c>
      <c r="G341" s="127">
        <f t="shared" si="74"/>
        <v>18555.61015602911</v>
      </c>
      <c r="H341" s="127">
        <f t="shared" si="75"/>
        <v>1310.316594676342</v>
      </c>
      <c r="I341" s="128">
        <f t="shared" si="76"/>
        <v>7306.3253319152827</v>
      </c>
      <c r="J341" s="127">
        <f t="shared" si="77"/>
        <v>1055.088730812643</v>
      </c>
      <c r="K341" s="128">
        <f t="shared" si="78"/>
        <v>5883.1747630112968</v>
      </c>
      <c r="L341" s="129">
        <f t="shared" si="83"/>
        <v>24438.784919040409</v>
      </c>
      <c r="M341" s="129">
        <f t="shared" si="79"/>
        <v>94020.784919040409</v>
      </c>
      <c r="N341" s="129">
        <f t="shared" si="80"/>
        <v>16861.690265251149</v>
      </c>
      <c r="O341" s="130">
        <f t="shared" si="84"/>
        <v>0.93545557651978251</v>
      </c>
      <c r="P341" s="131">
        <v>11094.75193215394</v>
      </c>
      <c r="Q341" s="130">
        <f t="shared" si="85"/>
        <v>9.3557968850681295E-2</v>
      </c>
      <c r="R341" s="130">
        <f t="shared" si="86"/>
        <v>9.0223950652965665E-2</v>
      </c>
      <c r="S341" s="132">
        <v>5576</v>
      </c>
      <c r="T341" s="1">
        <v>63629</v>
      </c>
      <c r="U341" s="1">
        <v>11446.123403489837</v>
      </c>
      <c r="X341" s="12"/>
      <c r="Y341" s="12"/>
    </row>
    <row r="342" spans="1:25">
      <c r="A342" s="125">
        <v>5423</v>
      </c>
      <c r="B342" s="125" t="s">
        <v>359</v>
      </c>
      <c r="C342" s="1">
        <v>30404</v>
      </c>
      <c r="D342" s="125">
        <f t="shared" si="87"/>
        <v>13953.189536484626</v>
      </c>
      <c r="E342" s="126">
        <f t="shared" si="82"/>
        <v>0.77409730322475523</v>
      </c>
      <c r="F342" s="127">
        <f t="shared" si="73"/>
        <v>2443.1526619021056</v>
      </c>
      <c r="G342" s="127">
        <f t="shared" si="74"/>
        <v>5323.6296502846881</v>
      </c>
      <c r="H342" s="127">
        <f t="shared" si="75"/>
        <v>794.29351372164376</v>
      </c>
      <c r="I342" s="128">
        <f t="shared" si="76"/>
        <v>1730.7655663994619</v>
      </c>
      <c r="J342" s="127">
        <f t="shared" si="77"/>
        <v>539.06564985794478</v>
      </c>
      <c r="K342" s="128">
        <f t="shared" si="78"/>
        <v>1174.6240510404618</v>
      </c>
      <c r="L342" s="129">
        <f t="shared" si="83"/>
        <v>6498.2537013251494</v>
      </c>
      <c r="M342" s="129">
        <f t="shared" si="79"/>
        <v>36902.253701325149</v>
      </c>
      <c r="N342" s="129">
        <f t="shared" si="80"/>
        <v>16935.407848244675</v>
      </c>
      <c r="O342" s="130">
        <f t="shared" si="84"/>
        <v>0.93954529249807717</v>
      </c>
      <c r="P342" s="131">
        <v>2700.2908913492515</v>
      </c>
      <c r="Q342" s="130">
        <f t="shared" si="85"/>
        <v>0.10680742628321806</v>
      </c>
      <c r="R342" s="130">
        <f t="shared" si="86"/>
        <v>0.10325182647413937</v>
      </c>
      <c r="S342" s="132">
        <v>2179</v>
      </c>
      <c r="T342" s="1">
        <v>27470</v>
      </c>
      <c r="U342" s="1">
        <v>12647.329650092081</v>
      </c>
      <c r="X342" s="12"/>
      <c r="Y342" s="12"/>
    </row>
    <row r="343" spans="1:25">
      <c r="A343" s="125">
        <v>5424</v>
      </c>
      <c r="B343" s="125" t="s">
        <v>360</v>
      </c>
      <c r="C343" s="1">
        <v>33845</v>
      </c>
      <c r="D343" s="125">
        <f t="shared" si="87"/>
        <v>12401.978746793697</v>
      </c>
      <c r="E343" s="126">
        <f t="shared" si="82"/>
        <v>0.688038980438192</v>
      </c>
      <c r="F343" s="127">
        <f t="shared" si="73"/>
        <v>3373.8791357166633</v>
      </c>
      <c r="G343" s="127">
        <f t="shared" si="74"/>
        <v>9207.3161613707744</v>
      </c>
      <c r="H343" s="127">
        <f t="shared" si="75"/>
        <v>1337.2172901134691</v>
      </c>
      <c r="I343" s="128">
        <f t="shared" si="76"/>
        <v>3649.2659847196569</v>
      </c>
      <c r="J343" s="127">
        <f t="shared" si="77"/>
        <v>1081.9894262497701</v>
      </c>
      <c r="K343" s="128">
        <f t="shared" si="78"/>
        <v>2952.7491442356227</v>
      </c>
      <c r="L343" s="129">
        <f t="shared" si="83"/>
        <v>12160.065305606397</v>
      </c>
      <c r="M343" s="129">
        <f t="shared" si="79"/>
        <v>46005.065305606397</v>
      </c>
      <c r="N343" s="129">
        <f t="shared" si="80"/>
        <v>16857.847308760131</v>
      </c>
      <c r="O343" s="130">
        <f t="shared" si="84"/>
        <v>0.93524237635874918</v>
      </c>
      <c r="P343" s="131">
        <v>5797.0481837962889</v>
      </c>
      <c r="Q343" s="130">
        <f t="shared" si="85"/>
        <v>7.3967125721901381E-2</v>
      </c>
      <c r="R343" s="130">
        <f t="shared" si="86"/>
        <v>9.1282828738304317E-2</v>
      </c>
      <c r="S343" s="132">
        <v>2729</v>
      </c>
      <c r="T343" s="1">
        <v>31514</v>
      </c>
      <c r="U343" s="1">
        <v>11364.587089794446</v>
      </c>
      <c r="X343" s="12"/>
      <c r="Y343" s="12"/>
    </row>
    <row r="344" spans="1:25">
      <c r="A344" s="125">
        <v>5425</v>
      </c>
      <c r="B344" s="125" t="s">
        <v>361</v>
      </c>
      <c r="C344" s="1">
        <v>27077</v>
      </c>
      <c r="D344" s="125">
        <f t="shared" si="87"/>
        <v>14747.821350762526</v>
      </c>
      <c r="E344" s="126">
        <f t="shared" si="82"/>
        <v>0.81818201538900293</v>
      </c>
      <c r="F344" s="127">
        <f t="shared" si="73"/>
        <v>1966.3735733353656</v>
      </c>
      <c r="G344" s="127">
        <f t="shared" si="74"/>
        <v>3610.2618806437308</v>
      </c>
      <c r="H344" s="127">
        <f t="shared" si="75"/>
        <v>516.17237872437875</v>
      </c>
      <c r="I344" s="128">
        <f t="shared" si="76"/>
        <v>947.69248733795939</v>
      </c>
      <c r="J344" s="127">
        <f t="shared" si="77"/>
        <v>260.94451486067976</v>
      </c>
      <c r="K344" s="128">
        <f t="shared" si="78"/>
        <v>479.09412928420807</v>
      </c>
      <c r="L344" s="129">
        <f t="shared" si="83"/>
        <v>4089.3560099279389</v>
      </c>
      <c r="M344" s="129">
        <f t="shared" si="79"/>
        <v>31166.356009927938</v>
      </c>
      <c r="N344" s="129">
        <f t="shared" si="80"/>
        <v>16975.139438958573</v>
      </c>
      <c r="O344" s="130">
        <f t="shared" si="84"/>
        <v>0.94174952810628976</v>
      </c>
      <c r="P344" s="131">
        <v>3430.5141928635353</v>
      </c>
      <c r="Q344" s="130">
        <f t="shared" si="85"/>
        <v>-4.9610465970895195E-3</v>
      </c>
      <c r="R344" s="130">
        <f t="shared" si="86"/>
        <v>-7.6708476684482904E-3</v>
      </c>
      <c r="S344" s="132">
        <v>1836</v>
      </c>
      <c r="T344" s="1">
        <v>27212</v>
      </c>
      <c r="U344" s="1">
        <v>14861.824139814309</v>
      </c>
      <c r="X344" s="12"/>
      <c r="Y344" s="12"/>
    </row>
    <row r="345" spans="1:25">
      <c r="A345" s="125">
        <v>5426</v>
      </c>
      <c r="B345" s="125" t="s">
        <v>362</v>
      </c>
      <c r="C345" s="1">
        <v>27247</v>
      </c>
      <c r="D345" s="125">
        <f t="shared" si="87"/>
        <v>13542.246520874753</v>
      </c>
      <c r="E345" s="126">
        <f t="shared" si="82"/>
        <v>0.75129894021743993</v>
      </c>
      <c r="F345" s="127">
        <f t="shared" si="73"/>
        <v>2689.7184712680296</v>
      </c>
      <c r="G345" s="127">
        <f t="shared" si="74"/>
        <v>5411.7135641912755</v>
      </c>
      <c r="H345" s="127">
        <f t="shared" si="75"/>
        <v>938.12356918509943</v>
      </c>
      <c r="I345" s="128">
        <f t="shared" si="76"/>
        <v>1887.5046212004199</v>
      </c>
      <c r="J345" s="127">
        <f t="shared" si="77"/>
        <v>682.89570532140044</v>
      </c>
      <c r="K345" s="128">
        <f t="shared" si="78"/>
        <v>1373.9861591066576</v>
      </c>
      <c r="L345" s="129">
        <f t="shared" si="83"/>
        <v>6785.6997232979329</v>
      </c>
      <c r="M345" s="129">
        <f t="shared" si="79"/>
        <v>34032.699723297934</v>
      </c>
      <c r="N345" s="129">
        <f t="shared" si="80"/>
        <v>16914.860697464181</v>
      </c>
      <c r="O345" s="130">
        <f t="shared" si="84"/>
        <v>0.93840537434771143</v>
      </c>
      <c r="P345" s="131">
        <v>5019.212677097149</v>
      </c>
      <c r="Q345" s="130">
        <f t="shared" si="85"/>
        <v>0.11316746333292478</v>
      </c>
      <c r="R345" s="130">
        <f t="shared" si="86"/>
        <v>0.14636331214006973</v>
      </c>
      <c r="S345" s="132">
        <v>2012</v>
      </c>
      <c r="T345" s="1">
        <v>24477</v>
      </c>
      <c r="U345" s="1">
        <v>11813.223938223939</v>
      </c>
      <c r="X345" s="12"/>
      <c r="Y345" s="12"/>
    </row>
    <row r="346" spans="1:25">
      <c r="A346" s="125">
        <v>5427</v>
      </c>
      <c r="B346" s="125" t="s">
        <v>363</v>
      </c>
      <c r="C346" s="1">
        <v>37530</v>
      </c>
      <c r="D346" s="125">
        <f t="shared" si="87"/>
        <v>13384.450784593439</v>
      </c>
      <c r="E346" s="126">
        <f t="shared" si="82"/>
        <v>0.74254472286832873</v>
      </c>
      <c r="F346" s="127">
        <f t="shared" si="73"/>
        <v>2784.395913036818</v>
      </c>
      <c r="G346" s="127">
        <f t="shared" si="74"/>
        <v>7807.446140155238</v>
      </c>
      <c r="H346" s="127">
        <f t="shared" si="75"/>
        <v>993.35207688355933</v>
      </c>
      <c r="I346" s="128">
        <f t="shared" si="76"/>
        <v>2785.3592235815004</v>
      </c>
      <c r="J346" s="127">
        <f t="shared" si="77"/>
        <v>738.12421301986035</v>
      </c>
      <c r="K346" s="128">
        <f t="shared" si="78"/>
        <v>2069.7002933076883</v>
      </c>
      <c r="L346" s="129">
        <f t="shared" si="83"/>
        <v>9877.1464334629272</v>
      </c>
      <c r="M346" s="129">
        <f t="shared" si="79"/>
        <v>47407.146433462927</v>
      </c>
      <c r="N346" s="129">
        <f t="shared" si="80"/>
        <v>16906.970910650118</v>
      </c>
      <c r="O346" s="130">
        <f t="shared" si="84"/>
        <v>0.93796766348025606</v>
      </c>
      <c r="P346" s="131">
        <v>5429.1491782208832</v>
      </c>
      <c r="Q346" s="130">
        <f t="shared" si="85"/>
        <v>1.978153361230368E-2</v>
      </c>
      <c r="R346" s="130">
        <f t="shared" si="86"/>
        <v>5.2149777724819865E-2</v>
      </c>
      <c r="S346" s="132">
        <v>2804</v>
      </c>
      <c r="T346" s="1">
        <v>36802</v>
      </c>
      <c r="U346" s="1">
        <v>12721.050812305564</v>
      </c>
      <c r="X346" s="12"/>
      <c r="Y346" s="12"/>
    </row>
    <row r="347" spans="1:25">
      <c r="A347" s="125">
        <v>5428</v>
      </c>
      <c r="B347" s="125" t="s">
        <v>364</v>
      </c>
      <c r="C347" s="1">
        <v>63477</v>
      </c>
      <c r="D347" s="125">
        <f t="shared" si="87"/>
        <v>13374.841972187103</v>
      </c>
      <c r="E347" s="126">
        <f t="shared" si="82"/>
        <v>0.74201164362135885</v>
      </c>
      <c r="F347" s="127">
        <f t="shared" si="73"/>
        <v>2790.1612004806193</v>
      </c>
      <c r="G347" s="127">
        <f t="shared" si="74"/>
        <v>13242.10505748102</v>
      </c>
      <c r="H347" s="127">
        <f t="shared" si="75"/>
        <v>996.71516122577668</v>
      </c>
      <c r="I347" s="128">
        <f t="shared" si="76"/>
        <v>4730.4101551775366</v>
      </c>
      <c r="J347" s="127">
        <f t="shared" si="77"/>
        <v>741.4872973620777</v>
      </c>
      <c r="K347" s="128">
        <f t="shared" si="78"/>
        <v>3519.0987132804207</v>
      </c>
      <c r="L347" s="129">
        <f t="shared" si="83"/>
        <v>16761.20377076144</v>
      </c>
      <c r="M347" s="129">
        <f t="shared" si="79"/>
        <v>80238.203770761436</v>
      </c>
      <c r="N347" s="129">
        <f t="shared" si="80"/>
        <v>16906.490470029803</v>
      </c>
      <c r="O347" s="130">
        <f t="shared" si="84"/>
        <v>0.9379410095179076</v>
      </c>
      <c r="P347" s="131">
        <v>8519.650927188417</v>
      </c>
      <c r="Q347" s="130">
        <f t="shared" si="85"/>
        <v>7.9540816326530608E-2</v>
      </c>
      <c r="R347" s="130">
        <f t="shared" si="86"/>
        <v>9.4553394050413922E-2</v>
      </c>
      <c r="S347" s="132">
        <v>4746</v>
      </c>
      <c r="T347" s="1">
        <v>58800</v>
      </c>
      <c r="U347" s="1">
        <v>12219.451371571073</v>
      </c>
      <c r="X347" s="12"/>
      <c r="Y347" s="12"/>
    </row>
    <row r="348" spans="1:25">
      <c r="A348" s="125">
        <v>5429</v>
      </c>
      <c r="B348" s="125" t="s">
        <v>365</v>
      </c>
      <c r="C348" s="1">
        <v>16661</v>
      </c>
      <c r="D348" s="125">
        <f t="shared" si="87"/>
        <v>14375.323554788611</v>
      </c>
      <c r="E348" s="126">
        <f t="shared" si="82"/>
        <v>0.79751652248742655</v>
      </c>
      <c r="F348" s="127">
        <f t="shared" si="73"/>
        <v>2189.8722509197146</v>
      </c>
      <c r="G348" s="127">
        <f t="shared" si="74"/>
        <v>2538.0619388159489</v>
      </c>
      <c r="H348" s="127">
        <f t="shared" si="75"/>
        <v>646.54660731524916</v>
      </c>
      <c r="I348" s="128">
        <f t="shared" si="76"/>
        <v>749.34751787837376</v>
      </c>
      <c r="J348" s="127">
        <f t="shared" si="77"/>
        <v>391.31874345155018</v>
      </c>
      <c r="K348" s="128">
        <f t="shared" si="78"/>
        <v>453.53842366034667</v>
      </c>
      <c r="L348" s="129">
        <f t="shared" si="83"/>
        <v>2991.6003624762957</v>
      </c>
      <c r="M348" s="129">
        <f t="shared" si="79"/>
        <v>19652.600362476296</v>
      </c>
      <c r="N348" s="129">
        <f t="shared" si="80"/>
        <v>16956.514549159878</v>
      </c>
      <c r="O348" s="130">
        <f t="shared" si="84"/>
        <v>0.94071625346121102</v>
      </c>
      <c r="P348" s="131">
        <v>2453.9151413555737</v>
      </c>
      <c r="Q348" s="130">
        <f t="shared" si="85"/>
        <v>-6.8550309966618978E-3</v>
      </c>
      <c r="R348" s="130">
        <f t="shared" si="86"/>
        <v>-8.5674386721992422E-4</v>
      </c>
      <c r="S348" s="132">
        <v>1159</v>
      </c>
      <c r="T348" s="1">
        <v>16776</v>
      </c>
      <c r="U348" s="1">
        <v>14387.650085763295</v>
      </c>
      <c r="X348" s="12"/>
      <c r="Y348" s="12"/>
    </row>
    <row r="349" spans="1:25">
      <c r="A349" s="125">
        <v>5430</v>
      </c>
      <c r="B349" s="125" t="s">
        <v>366</v>
      </c>
      <c r="C349" s="1">
        <v>31197</v>
      </c>
      <c r="D349" s="125">
        <f t="shared" si="87"/>
        <v>10843.587069864443</v>
      </c>
      <c r="E349" s="126">
        <f t="shared" si="82"/>
        <v>0.60158227522935792</v>
      </c>
      <c r="F349" s="127">
        <f t="shared" si="73"/>
        <v>4308.9141418742156</v>
      </c>
      <c r="G349" s="127">
        <f t="shared" si="74"/>
        <v>12396.74598617212</v>
      </c>
      <c r="H349" s="127">
        <f t="shared" si="75"/>
        <v>1882.6543770387077</v>
      </c>
      <c r="I349" s="128">
        <f t="shared" si="76"/>
        <v>5416.396642740362</v>
      </c>
      <c r="J349" s="127">
        <f t="shared" si="77"/>
        <v>1627.4265131750087</v>
      </c>
      <c r="K349" s="128">
        <f t="shared" si="78"/>
        <v>4682.1060784045003</v>
      </c>
      <c r="L349" s="129">
        <f t="shared" si="83"/>
        <v>17078.852064576618</v>
      </c>
      <c r="M349" s="129">
        <f t="shared" si="79"/>
        <v>48275.852064576618</v>
      </c>
      <c r="N349" s="129">
        <f t="shared" si="80"/>
        <v>16779.927724913665</v>
      </c>
      <c r="O349" s="130">
        <f t="shared" si="84"/>
        <v>0.93091954109830732</v>
      </c>
      <c r="P349" s="131">
        <v>8013.8441461274851</v>
      </c>
      <c r="Q349" s="130">
        <f t="shared" si="85"/>
        <v>9.8679344955097725E-2</v>
      </c>
      <c r="R349" s="130">
        <f t="shared" si="86"/>
        <v>0.11510034315915375</v>
      </c>
      <c r="S349" s="132">
        <v>2877</v>
      </c>
      <c r="T349" s="1">
        <v>28395</v>
      </c>
      <c r="U349" s="1">
        <v>9724.3150684931516</v>
      </c>
      <c r="X349" s="12"/>
      <c r="Y349" s="12"/>
    </row>
    <row r="350" spans="1:25">
      <c r="A350" s="125">
        <v>5432</v>
      </c>
      <c r="B350" s="125" t="s">
        <v>367</v>
      </c>
      <c r="C350" s="1">
        <v>10955</v>
      </c>
      <c r="D350" s="125">
        <f t="shared" si="87"/>
        <v>12753.201396973225</v>
      </c>
      <c r="E350" s="126">
        <f t="shared" si="82"/>
        <v>0.70752416736441515</v>
      </c>
      <c r="F350" s="127">
        <f t="shared" si="73"/>
        <v>3163.1455456089461</v>
      </c>
      <c r="G350" s="127">
        <f t="shared" si="74"/>
        <v>2717.142023678085</v>
      </c>
      <c r="H350" s="127">
        <f t="shared" si="75"/>
        <v>1214.289362550634</v>
      </c>
      <c r="I350" s="128">
        <f t="shared" si="76"/>
        <v>1043.0745624309945</v>
      </c>
      <c r="J350" s="127">
        <f t="shared" si="77"/>
        <v>959.06149868693501</v>
      </c>
      <c r="K350" s="128">
        <f t="shared" si="78"/>
        <v>823.83382737207717</v>
      </c>
      <c r="L350" s="129">
        <f t="shared" si="83"/>
        <v>3540.9758510501624</v>
      </c>
      <c r="M350" s="129">
        <f t="shared" si="79"/>
        <v>14495.975851050163</v>
      </c>
      <c r="N350" s="129">
        <f t="shared" si="80"/>
        <v>16875.408441269108</v>
      </c>
      <c r="O350" s="130">
        <f t="shared" si="84"/>
        <v>0.93621663570506042</v>
      </c>
      <c r="P350" s="131">
        <v>1790.9633894763683</v>
      </c>
      <c r="Q350" s="130">
        <f t="shared" si="85"/>
        <v>0.10012050612572805</v>
      </c>
      <c r="R350" s="130">
        <f t="shared" si="86"/>
        <v>0.10140120520154383</v>
      </c>
      <c r="S350" s="132">
        <v>859</v>
      </c>
      <c r="T350" s="1">
        <v>9958</v>
      </c>
      <c r="U350" s="1">
        <v>11579.069767441861</v>
      </c>
      <c r="X350" s="12"/>
      <c r="Y350" s="12"/>
    </row>
    <row r="351" spans="1:25">
      <c r="A351" s="125">
        <v>5433</v>
      </c>
      <c r="B351" s="125" t="s">
        <v>368</v>
      </c>
      <c r="C351" s="1">
        <v>12759</v>
      </c>
      <c r="D351" s="125">
        <f t="shared" si="87"/>
        <v>13235.477178423236</v>
      </c>
      <c r="E351" s="126">
        <f t="shared" si="82"/>
        <v>0.73427994107872552</v>
      </c>
      <c r="F351" s="127">
        <f t="shared" ref="F351:F364" si="88">($D$364-D351)*0.6</f>
        <v>2873.7800767389394</v>
      </c>
      <c r="G351" s="127">
        <f t="shared" ref="G351:G362" si="89">F351*S351/1000</f>
        <v>2770.323993976338</v>
      </c>
      <c r="H351" s="127">
        <f t="shared" ref="H351:H364" si="90">IF(D351&lt;D$364*0.9,(D$364*0.9-D351)*0.35,0)</f>
        <v>1045.4928390431303</v>
      </c>
      <c r="I351" s="128">
        <f t="shared" ref="I351:I362" si="91">H351*S351/1000</f>
        <v>1007.8550968375777</v>
      </c>
      <c r="J351" s="127">
        <f t="shared" ref="J351:J362" si="92">H351+I$366</f>
        <v>790.2649751794313</v>
      </c>
      <c r="K351" s="128">
        <f t="shared" ref="K351:K362" si="93">J351*S351/1000</f>
        <v>761.81543607297181</v>
      </c>
      <c r="L351" s="129">
        <f t="shared" si="83"/>
        <v>3532.1394300493098</v>
      </c>
      <c r="M351" s="129">
        <f t="shared" ref="M351:M362" si="94">C351+L351</f>
        <v>16291.13943004931</v>
      </c>
      <c r="N351" s="129">
        <f t="shared" ref="N351:N364" si="95">M351/S351*1000</f>
        <v>16899.522230341605</v>
      </c>
      <c r="O351" s="130">
        <f t="shared" si="84"/>
        <v>0.93755442439077574</v>
      </c>
      <c r="P351" s="131">
        <v>984.25478167080246</v>
      </c>
      <c r="Q351" s="130">
        <f t="shared" si="85"/>
        <v>0.13111702127659575</v>
      </c>
      <c r="R351" s="130">
        <f t="shared" si="86"/>
        <v>0.15341082148847884</v>
      </c>
      <c r="S351" s="132">
        <v>964</v>
      </c>
      <c r="T351" s="1">
        <v>11280</v>
      </c>
      <c r="U351" s="1">
        <v>11475.076297049847</v>
      </c>
      <c r="X351" s="12"/>
      <c r="Y351" s="12"/>
    </row>
    <row r="352" spans="1:25">
      <c r="A352" s="125">
        <v>5434</v>
      </c>
      <c r="B352" s="125" t="s">
        <v>369</v>
      </c>
      <c r="C352" s="1">
        <v>17985</v>
      </c>
      <c r="D352" s="125">
        <f t="shared" si="87"/>
        <v>15477.6247848537</v>
      </c>
      <c r="E352" s="126">
        <f t="shared" si="82"/>
        <v>0.85867016820431075</v>
      </c>
      <c r="F352" s="127">
        <f t="shared" si="88"/>
        <v>1528.4915128806608</v>
      </c>
      <c r="G352" s="127">
        <f t="shared" si="89"/>
        <v>1776.1071379673278</v>
      </c>
      <c r="H352" s="127">
        <f t="shared" si="90"/>
        <v>260.74117679246774</v>
      </c>
      <c r="I352" s="128">
        <f t="shared" si="91"/>
        <v>302.98124743284751</v>
      </c>
      <c r="J352" s="127">
        <f t="shared" si="92"/>
        <v>5.5133129287687552</v>
      </c>
      <c r="K352" s="128">
        <f t="shared" si="93"/>
        <v>6.4064696232292935</v>
      </c>
      <c r="L352" s="129">
        <f t="shared" si="83"/>
        <v>1782.5136075905571</v>
      </c>
      <c r="M352" s="129">
        <f t="shared" si="94"/>
        <v>19767.513607590558</v>
      </c>
      <c r="N352" s="129">
        <f t="shared" si="95"/>
        <v>17011.629610663131</v>
      </c>
      <c r="O352" s="130">
        <f t="shared" si="84"/>
        <v>0.94377393574705515</v>
      </c>
      <c r="P352" s="131">
        <v>1156.1694946118869</v>
      </c>
      <c r="Q352" s="130">
        <f t="shared" si="85"/>
        <v>0.12350074962518741</v>
      </c>
      <c r="R352" s="130">
        <f t="shared" si="86"/>
        <v>0.15734113365004251</v>
      </c>
      <c r="S352" s="132">
        <v>1162</v>
      </c>
      <c r="T352" s="1">
        <v>16008</v>
      </c>
      <c r="U352" s="1">
        <v>13373.433583959899</v>
      </c>
      <c r="X352" s="12"/>
      <c r="Y352" s="12"/>
    </row>
    <row r="353" spans="1:27">
      <c r="A353" s="125">
        <v>5435</v>
      </c>
      <c r="B353" s="125" t="s">
        <v>370</v>
      </c>
      <c r="C353" s="1">
        <v>42328</v>
      </c>
      <c r="D353" s="125">
        <f t="shared" si="87"/>
        <v>14363.081099423143</v>
      </c>
      <c r="E353" s="126">
        <f t="shared" si="82"/>
        <v>0.79683733357090836</v>
      </c>
      <c r="F353" s="127">
        <f t="shared" si="88"/>
        <v>2197.217724138995</v>
      </c>
      <c r="G353" s="127">
        <f t="shared" si="89"/>
        <v>6475.200633037618</v>
      </c>
      <c r="H353" s="127">
        <f t="shared" si="90"/>
        <v>650.83146669316272</v>
      </c>
      <c r="I353" s="128">
        <f t="shared" si="91"/>
        <v>1918.0003323447506</v>
      </c>
      <c r="J353" s="127">
        <f t="shared" si="92"/>
        <v>395.60360282946374</v>
      </c>
      <c r="K353" s="128">
        <f t="shared" si="93"/>
        <v>1165.8438175384297</v>
      </c>
      <c r="L353" s="129">
        <f t="shared" si="83"/>
        <v>7641.0444505760479</v>
      </c>
      <c r="M353" s="129">
        <f t="shared" si="94"/>
        <v>49969.044450576046</v>
      </c>
      <c r="N353" s="129">
        <f t="shared" si="95"/>
        <v>16955.9024263916</v>
      </c>
      <c r="O353" s="130">
        <f t="shared" si="84"/>
        <v>0.94068229401538483</v>
      </c>
      <c r="P353" s="131">
        <v>4342.3050742571022</v>
      </c>
      <c r="Q353" s="130">
        <f t="shared" si="85"/>
        <v>5.5640072823403247E-2</v>
      </c>
      <c r="R353" s="130">
        <f t="shared" si="86"/>
        <v>0.10149074446283175</v>
      </c>
      <c r="S353" s="132">
        <v>2947</v>
      </c>
      <c r="T353" s="1">
        <v>40097</v>
      </c>
      <c r="U353" s="1">
        <v>13039.674796747968</v>
      </c>
      <c r="X353" s="12"/>
      <c r="Y353" s="12"/>
    </row>
    <row r="354" spans="1:27">
      <c r="A354" s="125">
        <v>5436</v>
      </c>
      <c r="B354" s="125" t="s">
        <v>371</v>
      </c>
      <c r="C354" s="1">
        <v>53398</v>
      </c>
      <c r="D354" s="125">
        <f t="shared" si="87"/>
        <v>13677.766393442622</v>
      </c>
      <c r="E354" s="126">
        <f t="shared" si="82"/>
        <v>0.75881733360081971</v>
      </c>
      <c r="F354" s="127">
        <f t="shared" si="88"/>
        <v>2608.406547727308</v>
      </c>
      <c r="G354" s="127">
        <f t="shared" si="89"/>
        <v>10183.21916232741</v>
      </c>
      <c r="H354" s="127">
        <f t="shared" si="90"/>
        <v>890.69161378634521</v>
      </c>
      <c r="I354" s="128">
        <f t="shared" si="91"/>
        <v>3477.2600602218918</v>
      </c>
      <c r="J354" s="127">
        <f t="shared" si="92"/>
        <v>635.46374992264623</v>
      </c>
      <c r="K354" s="128">
        <f t="shared" si="93"/>
        <v>2480.8504796980105</v>
      </c>
      <c r="L354" s="129">
        <f t="shared" si="83"/>
        <v>12664.069642025421</v>
      </c>
      <c r="M354" s="129">
        <f t="shared" si="94"/>
        <v>66062.069642025424</v>
      </c>
      <c r="N354" s="129">
        <f t="shared" si="95"/>
        <v>16921.636691092575</v>
      </c>
      <c r="O354" s="130">
        <f t="shared" si="84"/>
        <v>0.93878129401688049</v>
      </c>
      <c r="P354" s="131">
        <v>6661.7637631149528</v>
      </c>
      <c r="Q354" s="130">
        <f t="shared" si="85"/>
        <v>2.9914942041005265E-2</v>
      </c>
      <c r="R354" s="130">
        <f t="shared" si="86"/>
        <v>3.4399715098048476E-2</v>
      </c>
      <c r="S354" s="132">
        <v>3904</v>
      </c>
      <c r="T354" s="1">
        <v>51847</v>
      </c>
      <c r="U354" s="1">
        <v>13222.902320836522</v>
      </c>
      <c r="X354" s="12"/>
      <c r="Y354" s="12"/>
    </row>
    <row r="355" spans="1:27">
      <c r="A355" s="125">
        <v>5437</v>
      </c>
      <c r="B355" s="125" t="s">
        <v>372</v>
      </c>
      <c r="C355" s="1">
        <v>32682</v>
      </c>
      <c r="D355" s="125">
        <f t="shared" ref="D355:D364" si="96">C355/S355*1000</f>
        <v>12647.832817337461</v>
      </c>
      <c r="E355" s="126">
        <f t="shared" si="82"/>
        <v>0.70167851228122502</v>
      </c>
      <c r="F355" s="127">
        <f t="shared" si="88"/>
        <v>3226.3666933904046</v>
      </c>
      <c r="G355" s="127">
        <f t="shared" si="89"/>
        <v>8336.9315357208052</v>
      </c>
      <c r="H355" s="127">
        <f t="shared" si="90"/>
        <v>1251.1683654231515</v>
      </c>
      <c r="I355" s="128">
        <f t="shared" si="91"/>
        <v>3233.0190562534235</v>
      </c>
      <c r="J355" s="127">
        <f t="shared" si="92"/>
        <v>995.94050155945251</v>
      </c>
      <c r="K355" s="128">
        <f t="shared" si="93"/>
        <v>2573.5102560296255</v>
      </c>
      <c r="L355" s="129">
        <f t="shared" si="83"/>
        <v>10910.441791750431</v>
      </c>
      <c r="M355" s="129">
        <f t="shared" si="94"/>
        <v>43592.441791750432</v>
      </c>
      <c r="N355" s="129">
        <f t="shared" si="95"/>
        <v>16870.14001228732</v>
      </c>
      <c r="O355" s="130">
        <f t="shared" si="84"/>
        <v>0.93592435295090093</v>
      </c>
      <c r="P355" s="131">
        <v>5292.6362612420644</v>
      </c>
      <c r="Q355" s="130">
        <f t="shared" si="85"/>
        <v>6.1758877229459733E-2</v>
      </c>
      <c r="R355" s="130">
        <f t="shared" si="86"/>
        <v>8.5180028933050669E-2</v>
      </c>
      <c r="S355" s="132">
        <v>2584</v>
      </c>
      <c r="T355" s="1">
        <v>30781</v>
      </c>
      <c r="U355" s="1">
        <v>11655.054903445665</v>
      </c>
      <c r="X355" s="12"/>
      <c r="Y355" s="12"/>
    </row>
    <row r="356" spans="1:27">
      <c r="A356" s="125">
        <v>5438</v>
      </c>
      <c r="B356" s="125" t="s">
        <v>373</v>
      </c>
      <c r="C356" s="1">
        <v>19422</v>
      </c>
      <c r="D356" s="125">
        <f t="shared" si="96"/>
        <v>15906.633906633906</v>
      </c>
      <c r="E356" s="126">
        <f t="shared" si="82"/>
        <v>0.88247080556829982</v>
      </c>
      <c r="F356" s="127">
        <f t="shared" si="88"/>
        <v>1271.0860398125376</v>
      </c>
      <c r="G356" s="127">
        <f t="shared" si="89"/>
        <v>1551.9960546111085</v>
      </c>
      <c r="H356" s="127">
        <f t="shared" si="90"/>
        <v>110.5879841693958</v>
      </c>
      <c r="I356" s="128">
        <f t="shared" si="91"/>
        <v>135.02792867083227</v>
      </c>
      <c r="J356" s="127">
        <f t="shared" si="92"/>
        <v>-144.6398796943032</v>
      </c>
      <c r="K356" s="128">
        <f t="shared" si="93"/>
        <v>-176.6052931067442</v>
      </c>
      <c r="L356" s="129">
        <f t="shared" si="83"/>
        <v>1375.3907615043643</v>
      </c>
      <c r="M356" s="129">
        <f t="shared" si="94"/>
        <v>20797.390761504364</v>
      </c>
      <c r="N356" s="129">
        <f t="shared" si="95"/>
        <v>17033.08006675214</v>
      </c>
      <c r="O356" s="130">
        <f t="shared" si="84"/>
        <v>0.94496396761525447</v>
      </c>
      <c r="P356" s="131">
        <v>1653.0217753193774</v>
      </c>
      <c r="Q356" s="130">
        <f t="shared" si="85"/>
        <v>4.633121430880293E-2</v>
      </c>
      <c r="R356" s="130">
        <f t="shared" si="86"/>
        <v>8.9178520382054455E-2</v>
      </c>
      <c r="S356" s="132">
        <v>1221</v>
      </c>
      <c r="T356" s="1">
        <v>18562</v>
      </c>
      <c r="U356" s="1">
        <v>14604.248623131392</v>
      </c>
      <c r="X356" s="12"/>
      <c r="Y356" s="12"/>
    </row>
    <row r="357" spans="1:27">
      <c r="A357" s="125">
        <v>5439</v>
      </c>
      <c r="B357" s="125" t="s">
        <v>374</v>
      </c>
      <c r="C357" s="1">
        <v>13018</v>
      </c>
      <c r="D357" s="125">
        <f t="shared" si="96"/>
        <v>12315.988647114475</v>
      </c>
      <c r="E357" s="126">
        <f t="shared" si="82"/>
        <v>0.68326840779659914</v>
      </c>
      <c r="F357" s="127">
        <f t="shared" si="88"/>
        <v>3425.4731955241964</v>
      </c>
      <c r="G357" s="127">
        <f t="shared" si="89"/>
        <v>3620.7251676690757</v>
      </c>
      <c r="H357" s="127">
        <f t="shared" si="90"/>
        <v>1367.3138250011966</v>
      </c>
      <c r="I357" s="128">
        <f t="shared" si="91"/>
        <v>1445.250713026265</v>
      </c>
      <c r="J357" s="127">
        <f t="shared" si="92"/>
        <v>1112.0859611374976</v>
      </c>
      <c r="K357" s="128">
        <f t="shared" si="93"/>
        <v>1175.474860922335</v>
      </c>
      <c r="L357" s="129">
        <f t="shared" si="83"/>
        <v>4796.200028591411</v>
      </c>
      <c r="M357" s="129">
        <f t="shared" si="94"/>
        <v>17814.200028591411</v>
      </c>
      <c r="N357" s="129">
        <f t="shared" si="95"/>
        <v>16853.547803776171</v>
      </c>
      <c r="O357" s="130">
        <f t="shared" si="84"/>
        <v>0.93500384772666967</v>
      </c>
      <c r="P357" s="131">
        <v>2902.1100147572997</v>
      </c>
      <c r="Q357" s="130">
        <f t="shared" si="85"/>
        <v>2.3508137432188065E-2</v>
      </c>
      <c r="R357" s="130">
        <f t="shared" si="86"/>
        <v>6.2240706493008807E-2</v>
      </c>
      <c r="S357" s="132">
        <v>1057</v>
      </c>
      <c r="T357" s="1">
        <v>12719</v>
      </c>
      <c r="U357" s="1">
        <v>11594.348222424795</v>
      </c>
      <c r="X357" s="12"/>
      <c r="Y357" s="12"/>
    </row>
    <row r="358" spans="1:27">
      <c r="A358" s="125">
        <v>5440</v>
      </c>
      <c r="B358" s="125" t="s">
        <v>375</v>
      </c>
      <c r="C358" s="1">
        <v>13961</v>
      </c>
      <c r="D358" s="125">
        <f t="shared" si="96"/>
        <v>15409.492273730684</v>
      </c>
      <c r="E358" s="126">
        <f t="shared" si="82"/>
        <v>0.85489030174550928</v>
      </c>
      <c r="F358" s="127">
        <f t="shared" si="88"/>
        <v>1569.3710195544706</v>
      </c>
      <c r="G358" s="127">
        <f t="shared" si="89"/>
        <v>1421.8501437163504</v>
      </c>
      <c r="H358" s="127">
        <f t="shared" si="90"/>
        <v>284.5875556855234</v>
      </c>
      <c r="I358" s="128">
        <f t="shared" si="91"/>
        <v>257.83632545108424</v>
      </c>
      <c r="J358" s="127">
        <f t="shared" si="92"/>
        <v>29.359691821824413</v>
      </c>
      <c r="K358" s="128">
        <f t="shared" si="93"/>
        <v>26.599880790572918</v>
      </c>
      <c r="L358" s="129">
        <f t="shared" si="83"/>
        <v>1448.4500245069235</v>
      </c>
      <c r="M358" s="129">
        <f t="shared" si="94"/>
        <v>15409.450024506923</v>
      </c>
      <c r="N358" s="129">
        <f t="shared" si="95"/>
        <v>17008.222985106979</v>
      </c>
      <c r="O358" s="130">
        <f t="shared" si="84"/>
        <v>0.94358494242411495</v>
      </c>
      <c r="P358" s="131">
        <v>917.58001264911479</v>
      </c>
      <c r="Q358" s="130">
        <f t="shared" si="85"/>
        <v>0.18564755838641189</v>
      </c>
      <c r="R358" s="130">
        <f t="shared" si="86"/>
        <v>0.21443811719932696</v>
      </c>
      <c r="S358" s="132">
        <v>906</v>
      </c>
      <c r="T358" s="1">
        <v>11775</v>
      </c>
      <c r="U358" s="1">
        <v>12688.577586206897</v>
      </c>
      <c r="X358" s="12"/>
      <c r="Y358" s="12"/>
    </row>
    <row r="359" spans="1:27">
      <c r="A359" s="125">
        <v>5441</v>
      </c>
      <c r="B359" s="125" t="s">
        <v>376</v>
      </c>
      <c r="C359" s="1">
        <v>38472</v>
      </c>
      <c r="D359" s="125">
        <f t="shared" si="96"/>
        <v>13637.71712158809</v>
      </c>
      <c r="E359" s="126">
        <f t="shared" si="82"/>
        <v>0.756595473626966</v>
      </c>
      <c r="F359" s="127">
        <f t="shared" si="88"/>
        <v>2632.4361108400271</v>
      </c>
      <c r="G359" s="127">
        <f t="shared" si="89"/>
        <v>7426.1022686797169</v>
      </c>
      <c r="H359" s="127">
        <f t="shared" si="90"/>
        <v>904.70885893543141</v>
      </c>
      <c r="I359" s="128">
        <f t="shared" si="91"/>
        <v>2552.1836910568522</v>
      </c>
      <c r="J359" s="127">
        <f t="shared" si="92"/>
        <v>649.48099507173242</v>
      </c>
      <c r="K359" s="128">
        <f t="shared" si="93"/>
        <v>1832.1858870973572</v>
      </c>
      <c r="L359" s="129">
        <f t="shared" si="83"/>
        <v>9258.2881557770743</v>
      </c>
      <c r="M359" s="129">
        <f t="shared" si="94"/>
        <v>47730.288155777074</v>
      </c>
      <c r="N359" s="129">
        <f t="shared" si="95"/>
        <v>16919.63422749985</v>
      </c>
      <c r="O359" s="130">
        <f t="shared" si="84"/>
        <v>0.93867020101818788</v>
      </c>
      <c r="P359" s="131">
        <v>4725.72540362379</v>
      </c>
      <c r="Q359" s="130">
        <f t="shared" si="85"/>
        <v>8.377936785170996E-2</v>
      </c>
      <c r="R359" s="130">
        <f t="shared" si="86"/>
        <v>8.685282936989995E-2</v>
      </c>
      <c r="S359" s="132">
        <v>2821</v>
      </c>
      <c r="T359" s="1">
        <v>35498</v>
      </c>
      <c r="U359" s="1">
        <v>12547.896783315658</v>
      </c>
      <c r="X359" s="12"/>
      <c r="Y359" s="12"/>
    </row>
    <row r="360" spans="1:27">
      <c r="A360" s="125">
        <v>5442</v>
      </c>
      <c r="B360" s="125" t="s">
        <v>377</v>
      </c>
      <c r="C360" s="1">
        <v>10489</v>
      </c>
      <c r="D360" s="125">
        <f t="shared" si="96"/>
        <v>12282.201405152226</v>
      </c>
      <c r="E360" s="126">
        <f t="shared" si="82"/>
        <v>0.68139395372873235</v>
      </c>
      <c r="F360" s="127">
        <f t="shared" si="88"/>
        <v>3445.7455407015459</v>
      </c>
      <c r="G360" s="127">
        <f t="shared" si="89"/>
        <v>2942.6666917591201</v>
      </c>
      <c r="H360" s="127">
        <f t="shared" si="90"/>
        <v>1379.1393596879839</v>
      </c>
      <c r="I360" s="128">
        <f t="shared" si="91"/>
        <v>1177.7850131735383</v>
      </c>
      <c r="J360" s="127">
        <f t="shared" si="92"/>
        <v>1123.9114958242849</v>
      </c>
      <c r="K360" s="128">
        <f t="shared" si="93"/>
        <v>959.82041743393927</v>
      </c>
      <c r="L360" s="129">
        <f t="shared" si="83"/>
        <v>3902.4871091930595</v>
      </c>
      <c r="M360" s="129">
        <f t="shared" si="94"/>
        <v>14391.48710919306</v>
      </c>
      <c r="N360" s="129">
        <f t="shared" si="95"/>
        <v>16851.858441678058</v>
      </c>
      <c r="O360" s="130">
        <f t="shared" si="84"/>
        <v>0.9349101250232762</v>
      </c>
      <c r="P360" s="131">
        <v>1896.8733231813951</v>
      </c>
      <c r="Q360" s="130">
        <f t="shared" si="85"/>
        <v>0.12422293676312969</v>
      </c>
      <c r="R360" s="130">
        <f t="shared" si="86"/>
        <v>0.15844986458027435</v>
      </c>
      <c r="S360" s="132">
        <v>854</v>
      </c>
      <c r="T360" s="1">
        <v>9330</v>
      </c>
      <c r="U360" s="1">
        <v>10602.272727272726</v>
      </c>
      <c r="X360" s="12"/>
      <c r="Y360" s="12"/>
    </row>
    <row r="361" spans="1:27">
      <c r="A361" s="125">
        <v>5443</v>
      </c>
      <c r="B361" s="125" t="s">
        <v>378</v>
      </c>
      <c r="C361" s="1">
        <v>31423</v>
      </c>
      <c r="D361" s="125">
        <f t="shared" si="96"/>
        <v>14514.087759815242</v>
      </c>
      <c r="E361" s="126">
        <f t="shared" si="82"/>
        <v>0.80521490547107122</v>
      </c>
      <c r="F361" s="127">
        <f t="shared" si="88"/>
        <v>2106.6137279037362</v>
      </c>
      <c r="G361" s="127">
        <f t="shared" si="89"/>
        <v>4560.8187209115886</v>
      </c>
      <c r="H361" s="127">
        <f t="shared" si="90"/>
        <v>597.97913555592822</v>
      </c>
      <c r="I361" s="128">
        <f t="shared" si="91"/>
        <v>1294.6248284785845</v>
      </c>
      <c r="J361" s="127">
        <f t="shared" si="92"/>
        <v>342.75127169222924</v>
      </c>
      <c r="K361" s="128">
        <f t="shared" si="93"/>
        <v>742.05650321367625</v>
      </c>
      <c r="L361" s="129">
        <f t="shared" si="83"/>
        <v>5302.875224125265</v>
      </c>
      <c r="M361" s="129">
        <f t="shared" si="94"/>
        <v>36725.875224125266</v>
      </c>
      <c r="N361" s="129">
        <f t="shared" si="95"/>
        <v>16963.452759411208</v>
      </c>
      <c r="O361" s="130">
        <f t="shared" si="84"/>
        <v>0.94110117261039317</v>
      </c>
      <c r="P361" s="131">
        <v>4075.848705723326</v>
      </c>
      <c r="Q361" s="130">
        <f t="shared" si="85"/>
        <v>8.2916910776441394E-2</v>
      </c>
      <c r="R361" s="130">
        <f t="shared" si="86"/>
        <v>0.10042365067352013</v>
      </c>
      <c r="S361" s="132">
        <v>2165</v>
      </c>
      <c r="T361" s="1">
        <v>29017</v>
      </c>
      <c r="U361" s="1">
        <v>13189.545454545454</v>
      </c>
      <c r="X361" s="12"/>
      <c r="Y361" s="12"/>
    </row>
    <row r="362" spans="1:27">
      <c r="A362" s="125">
        <v>5444</v>
      </c>
      <c r="B362" s="125" t="s">
        <v>379</v>
      </c>
      <c r="C362" s="1">
        <v>148200</v>
      </c>
      <c r="D362" s="125">
        <f t="shared" si="96"/>
        <v>14931.98992443325</v>
      </c>
      <c r="E362" s="126">
        <f t="shared" si="82"/>
        <v>0.82839934927130143</v>
      </c>
      <c r="F362" s="127">
        <f t="shared" si="88"/>
        <v>1855.8724291329311</v>
      </c>
      <c r="G362" s="127">
        <f t="shared" si="89"/>
        <v>18419.53385914434</v>
      </c>
      <c r="H362" s="127">
        <f t="shared" si="90"/>
        <v>451.71337793962533</v>
      </c>
      <c r="I362" s="128">
        <f t="shared" si="91"/>
        <v>4483.2552760507815</v>
      </c>
      <c r="J362" s="127">
        <f t="shared" si="92"/>
        <v>196.48551407592635</v>
      </c>
      <c r="K362" s="128">
        <f t="shared" si="93"/>
        <v>1950.1187272035688</v>
      </c>
      <c r="L362" s="129">
        <f t="shared" si="83"/>
        <v>20369.652586347907</v>
      </c>
      <c r="M362" s="129">
        <f t="shared" si="94"/>
        <v>168569.65258634792</v>
      </c>
      <c r="N362" s="129">
        <f t="shared" si="95"/>
        <v>16984.347867642107</v>
      </c>
      <c r="O362" s="130">
        <f t="shared" si="84"/>
        <v>0.94226039480040458</v>
      </c>
      <c r="P362" s="131">
        <v>14297.481595521467</v>
      </c>
      <c r="Q362" s="130">
        <f t="shared" si="85"/>
        <v>6.1665424952719351E-2</v>
      </c>
      <c r="R362" s="130">
        <f t="shared" si="86"/>
        <v>8.0705872876304596E-2</v>
      </c>
      <c r="S362" s="132">
        <v>9925</v>
      </c>
      <c r="T362" s="1">
        <v>139592</v>
      </c>
      <c r="U362" s="1">
        <v>13816.886073443533</v>
      </c>
      <c r="X362" s="12"/>
      <c r="Y362" s="12"/>
    </row>
    <row r="363" spans="1:27">
      <c r="A363" s="125"/>
      <c r="B363" s="125"/>
      <c r="C363" s="125"/>
      <c r="D363" s="125"/>
      <c r="E363" s="126"/>
      <c r="F363" s="127"/>
      <c r="G363" s="127"/>
      <c r="H363" s="127"/>
      <c r="I363" s="128"/>
      <c r="J363" s="127"/>
      <c r="K363" s="128"/>
      <c r="L363" s="129"/>
      <c r="M363" s="129"/>
      <c r="N363" s="129"/>
      <c r="O363" s="130"/>
      <c r="P363" s="131"/>
      <c r="Q363" s="130"/>
      <c r="R363" s="130"/>
      <c r="S363" s="132"/>
      <c r="T363" s="1"/>
      <c r="U363" s="178"/>
      <c r="X363" s="12"/>
      <c r="Y363" s="12"/>
    </row>
    <row r="364" spans="1:27" ht="23.25" customHeight="1">
      <c r="B364" s="135" t="s">
        <v>381</v>
      </c>
      <c r="C364" s="136">
        <f>SUM(C7:C362)</f>
        <v>97791092</v>
      </c>
      <c r="D364" s="137">
        <f t="shared" si="96"/>
        <v>18025.110639654802</v>
      </c>
      <c r="E364" s="138">
        <f>D364/D$364</f>
        <v>1</v>
      </c>
      <c r="F364" s="139">
        <f t="shared" si="88"/>
        <v>0</v>
      </c>
      <c r="G364" s="136">
        <f>SUM(G7:G362)</f>
        <v>5.8862497098743916E-9</v>
      </c>
      <c r="H364" s="140">
        <f t="shared" si="90"/>
        <v>0</v>
      </c>
      <c r="I364" s="136">
        <f>SUM(I7:I362)</f>
        <v>1384680.0729838102</v>
      </c>
      <c r="J364" s="135"/>
      <c r="K364" s="136">
        <f>SUM(K7:K362)</f>
        <v>-1.3083081285003573E-9</v>
      </c>
      <c r="L364" s="136">
        <f>SUM(L7:L362)</f>
        <v>7.0576788857579231E-9</v>
      </c>
      <c r="M364" s="136">
        <f>SUM(M7:M362)</f>
        <v>97791092</v>
      </c>
      <c r="N364" s="141">
        <f t="shared" si="95"/>
        <v>18025.110639654802</v>
      </c>
      <c r="O364" s="138">
        <f t="shared" si="84"/>
        <v>1</v>
      </c>
      <c r="P364" s="142">
        <f>SUM(P7:P362)</f>
        <v>2.9558577807620168E-9</v>
      </c>
      <c r="Q364" s="138">
        <f>(C364-T364)/T364</f>
        <v>0.12414225621717354</v>
      </c>
      <c r="R364" s="138">
        <f>(D364-U364)/U364</f>
        <v>0.11711780459946269</v>
      </c>
      <c r="S364" s="143">
        <f>SUM(S7:S362)</f>
        <v>5425270</v>
      </c>
      <c r="T364" s="231">
        <f>SUM(T7:T362)</f>
        <v>86991741</v>
      </c>
      <c r="U364" s="62">
        <v>16135.371368570766</v>
      </c>
      <c r="V364" s="9"/>
      <c r="W364" s="90"/>
      <c r="X364" s="10"/>
      <c r="Y364" s="9"/>
      <c r="Z364" s="11"/>
      <c r="AA364" s="9"/>
    </row>
    <row r="366" spans="1:27" ht="19.5" customHeight="1">
      <c r="A366" s="144" t="s">
        <v>425</v>
      </c>
      <c r="B366" s="145" t="s">
        <v>426</v>
      </c>
      <c r="C366" s="146"/>
      <c r="D366" s="146"/>
      <c r="E366" s="146"/>
      <c r="F366" s="146"/>
      <c r="G366" s="146"/>
      <c r="H366" s="146"/>
      <c r="I366" s="147">
        <f>-I364*1000/$S$364</f>
        <v>-255.22786386369899</v>
      </c>
      <c r="R366" s="148"/>
    </row>
    <row r="367" spans="1:27" ht="20.25" customHeight="1">
      <c r="A367" s="149"/>
      <c r="B367" s="150" t="s">
        <v>423</v>
      </c>
      <c r="C367" s="150"/>
      <c r="D367" s="150"/>
      <c r="E367" s="150"/>
      <c r="F367" s="150"/>
      <c r="G367" s="150"/>
      <c r="H367" s="150"/>
      <c r="I367" s="151">
        <f>I364/C364</f>
        <v>1.4159572663160466E-2</v>
      </c>
    </row>
    <row r="368" spans="1:27" ht="21.75" customHeight="1">
      <c r="A368" s="149" t="s">
        <v>424</v>
      </c>
      <c r="B368" s="150" t="s">
        <v>441</v>
      </c>
      <c r="C368" s="229"/>
      <c r="D368" s="152" t="s">
        <v>442</v>
      </c>
      <c r="E368" s="152"/>
      <c r="F368" s="152"/>
      <c r="G368" s="152"/>
      <c r="H368" s="152"/>
      <c r="I368" s="152"/>
    </row>
  </sheetData>
  <sheetProtection sheet="1" objects="1" scenarios="1"/>
  <mergeCells count="10">
    <mergeCell ref="Q1:R1"/>
    <mergeCell ref="C2:E2"/>
    <mergeCell ref="F2:G2"/>
    <mergeCell ref="M2:O2"/>
    <mergeCell ref="F3:G3"/>
    <mergeCell ref="C1:E1"/>
    <mergeCell ref="F1:G1"/>
    <mergeCell ref="H1:K1"/>
    <mergeCell ref="M1:O1"/>
    <mergeCell ref="Q2:R2"/>
  </mergeCells>
  <pageMargins left="0.7" right="0.7" top="0.75" bottom="0.75" header="0.3" footer="0.3"/>
  <pageSetup paperSize="9" orientation="portrait" r:id="rId1"/>
  <ignoredErrors>
    <ignoredError sqref="O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4"/>
  <sheetViews>
    <sheetView topLeftCell="F1" workbookViewId="0">
      <selection activeCell="K3" sqref="K3"/>
    </sheetView>
  </sheetViews>
  <sheetFormatPr baseColWidth="10" defaultRowHeight="15"/>
  <cols>
    <col min="2" max="2" width="18.85546875" customWidth="1"/>
    <col min="11" max="11" width="12.5703125" customWidth="1"/>
  </cols>
  <sheetData>
    <row r="1" spans="1:20" ht="33" customHeight="1">
      <c r="A1" s="68"/>
      <c r="B1" s="2"/>
      <c r="C1" s="263" t="s">
        <v>430</v>
      </c>
      <c r="D1" s="263"/>
      <c r="E1" s="263"/>
      <c r="F1" s="264" t="s">
        <v>385</v>
      </c>
      <c r="G1" s="264"/>
      <c r="H1" s="264" t="s">
        <v>437</v>
      </c>
      <c r="I1" s="264"/>
      <c r="J1" s="264"/>
      <c r="K1" s="4" t="s">
        <v>386</v>
      </c>
      <c r="L1" s="69" t="s">
        <v>5</v>
      </c>
      <c r="M1" s="59"/>
      <c r="N1" s="265" t="s">
        <v>387</v>
      </c>
      <c r="O1" s="266"/>
      <c r="Q1" s="170"/>
      <c r="R1" s="171"/>
    </row>
    <row r="2" spans="1:20">
      <c r="A2" s="158"/>
      <c r="B2" s="159"/>
      <c r="C2" s="267" t="s">
        <v>443</v>
      </c>
      <c r="D2" s="267"/>
      <c r="E2" s="267"/>
      <c r="F2" s="268" t="str">
        <f>C2</f>
        <v>jan-mai</v>
      </c>
      <c r="G2" s="268"/>
      <c r="H2" s="268" t="str">
        <f>C2</f>
        <v>jan-mai</v>
      </c>
      <c r="I2" s="269"/>
      <c r="J2" s="269"/>
      <c r="K2" s="155" t="s">
        <v>388</v>
      </c>
      <c r="L2" s="156" t="s">
        <v>11</v>
      </c>
      <c r="M2" s="157"/>
      <c r="N2" s="270" t="str">
        <f>C2</f>
        <v>jan-mai</v>
      </c>
      <c r="O2" s="271"/>
      <c r="P2" s="35"/>
      <c r="Q2" s="253" t="str">
        <f>C2</f>
        <v>jan-mai</v>
      </c>
      <c r="R2" s="254"/>
      <c r="S2" s="255"/>
      <c r="T2" s="255"/>
    </row>
    <row r="3" spans="1:20">
      <c r="C3" s="256"/>
      <c r="D3" s="257"/>
      <c r="E3" s="65" t="s">
        <v>13</v>
      </c>
      <c r="F3" s="3"/>
      <c r="G3" s="3"/>
      <c r="H3" s="258"/>
      <c r="I3" s="258"/>
      <c r="J3" s="66" t="s">
        <v>19</v>
      </c>
      <c r="K3" s="153" t="s">
        <v>444</v>
      </c>
      <c r="L3" s="70" t="s">
        <v>440</v>
      </c>
      <c r="M3" s="59"/>
      <c r="N3" s="167" t="s">
        <v>389</v>
      </c>
      <c r="O3" s="71" t="s">
        <v>389</v>
      </c>
      <c r="Q3" s="259" t="s">
        <v>427</v>
      </c>
      <c r="R3" s="260"/>
      <c r="S3" s="261"/>
      <c r="T3" s="262"/>
    </row>
    <row r="4" spans="1:20">
      <c r="A4" s="68" t="s">
        <v>383</v>
      </c>
      <c r="B4" s="2" t="s">
        <v>384</v>
      </c>
      <c r="C4" s="160" t="s">
        <v>20</v>
      </c>
      <c r="D4" s="160" t="s">
        <v>21</v>
      </c>
      <c r="E4" s="160" t="s">
        <v>22</v>
      </c>
      <c r="F4" s="160" t="s">
        <v>21</v>
      </c>
      <c r="G4" s="160" t="s">
        <v>20</v>
      </c>
      <c r="H4" s="160" t="s">
        <v>20</v>
      </c>
      <c r="I4" s="160" t="s">
        <v>21</v>
      </c>
      <c r="J4" s="160" t="s">
        <v>24</v>
      </c>
      <c r="K4" s="161" t="s">
        <v>390</v>
      </c>
      <c r="L4" s="162"/>
      <c r="M4" s="163"/>
      <c r="N4" s="168" t="s">
        <v>25</v>
      </c>
      <c r="O4" s="164" t="s">
        <v>422</v>
      </c>
      <c r="P4" s="165"/>
      <c r="Q4" s="174" t="s">
        <v>25</v>
      </c>
      <c r="R4" s="166" t="s">
        <v>391</v>
      </c>
      <c r="S4" s="29"/>
      <c r="T4" s="29"/>
    </row>
    <row r="5" spans="1:20">
      <c r="A5" s="5"/>
      <c r="B5" s="5"/>
      <c r="C5" s="6">
        <v>1</v>
      </c>
      <c r="D5" s="6">
        <v>2</v>
      </c>
      <c r="E5" s="6">
        <v>3</v>
      </c>
      <c r="F5" s="6"/>
      <c r="G5" s="6"/>
      <c r="H5" s="6"/>
      <c r="I5" s="6"/>
      <c r="J5" s="6"/>
      <c r="K5" s="6"/>
      <c r="L5" s="72"/>
      <c r="M5" s="40"/>
      <c r="N5" s="169"/>
      <c r="O5" s="6"/>
      <c r="Q5" s="175"/>
      <c r="R5" s="14"/>
      <c r="S5" s="30"/>
      <c r="T5" s="30"/>
    </row>
    <row r="6" spans="1:20">
      <c r="A6" s="15"/>
      <c r="B6" s="16"/>
      <c r="C6" s="17"/>
      <c r="D6" s="17"/>
      <c r="E6" s="17"/>
      <c r="F6" s="17"/>
      <c r="G6" s="17"/>
      <c r="H6" s="17"/>
      <c r="I6" s="17"/>
      <c r="J6" s="17"/>
      <c r="K6" s="18"/>
      <c r="L6" s="19"/>
      <c r="N6" s="170"/>
      <c r="O6" s="171"/>
      <c r="Q6" s="176"/>
      <c r="R6" s="177"/>
      <c r="S6" s="31"/>
      <c r="T6" s="31"/>
    </row>
    <row r="7" spans="1:20">
      <c r="A7" s="27">
        <v>3</v>
      </c>
      <c r="B7" t="s">
        <v>26</v>
      </c>
      <c r="C7" s="233">
        <v>3356101</v>
      </c>
      <c r="D7" s="73">
        <f t="shared" ref="D7:D17" si="0">C7*1000/L7</f>
        <v>4795.6152020427908</v>
      </c>
      <c r="E7" s="52">
        <f t="shared" ref="E7:E17" si="1">D7/D$19</f>
        <v>1.3206918167935957</v>
      </c>
      <c r="F7" s="74">
        <f t="shared" ref="F7:F17" si="2">($D$19-D7)*0.875</f>
        <v>-1018.9169158932834</v>
      </c>
      <c r="G7" s="73">
        <f t="shared" ref="G7:G17" si="3">(F7*L7)/1000</f>
        <v>-713065.56849884894</v>
      </c>
      <c r="H7" s="73">
        <f>G7+C7</f>
        <v>2643035.4315011511</v>
      </c>
      <c r="I7" s="75">
        <f t="shared" ref="I7:I17" si="4">H7*1000/L7</f>
        <v>3776.6982861495071</v>
      </c>
      <c r="J7" s="52">
        <f t="shared" ref="J7:J17" si="5">I7/I$19</f>
        <v>1.0400864770991993</v>
      </c>
      <c r="K7" s="76">
        <v>-355938.99126854545</v>
      </c>
      <c r="L7" s="85">
        <v>699827</v>
      </c>
      <c r="N7" s="172">
        <f>(C7-Q7)/Q7</f>
        <v>0.15495911994488298</v>
      </c>
      <c r="O7" s="37">
        <f>(D7-R7)/R7</f>
        <v>0.15031008548224473</v>
      </c>
      <c r="Q7" s="1">
        <v>2905818</v>
      </c>
      <c r="R7" s="7">
        <v>4168.9760548629147</v>
      </c>
      <c r="S7" s="32"/>
      <c r="T7" s="9"/>
    </row>
    <row r="8" spans="1:20">
      <c r="A8" s="27">
        <v>11</v>
      </c>
      <c r="B8" t="s">
        <v>393</v>
      </c>
      <c r="C8" s="233">
        <v>1884622</v>
      </c>
      <c r="D8" s="73">
        <f t="shared" si="0"/>
        <v>3879.4434712441616</v>
      </c>
      <c r="E8" s="52">
        <f t="shared" si="1"/>
        <v>1.0683820595119942</v>
      </c>
      <c r="F8" s="74">
        <f t="shared" si="2"/>
        <v>-217.26665144448299</v>
      </c>
      <c r="G8" s="73">
        <f t="shared" si="3"/>
        <v>-105547.4874717755</v>
      </c>
      <c r="H8" s="73">
        <f t="shared" ref="H8:H17" si="6">G8+C8</f>
        <v>1779074.5125282244</v>
      </c>
      <c r="I8" s="75">
        <f t="shared" si="4"/>
        <v>3662.1768197996785</v>
      </c>
      <c r="J8" s="52">
        <f t="shared" si="5"/>
        <v>1.0085477574389992</v>
      </c>
      <c r="K8" s="76">
        <v>-32855.855583823475</v>
      </c>
      <c r="L8" s="85">
        <v>485797</v>
      </c>
      <c r="N8" s="172">
        <f>(C8-Q8)/Q8</f>
        <v>0.11131146902976317</v>
      </c>
      <c r="O8" s="37">
        <f t="shared" ref="O8:O17" si="7">(D8-R8)/R8</f>
        <v>0.10410093921920072</v>
      </c>
      <c r="Q8" s="1">
        <v>1695854</v>
      </c>
      <c r="R8" s="7">
        <v>3513.6673952905344</v>
      </c>
      <c r="S8" s="32"/>
      <c r="T8" s="9"/>
    </row>
    <row r="9" spans="1:20">
      <c r="A9" s="28">
        <v>15</v>
      </c>
      <c r="B9" t="s">
        <v>394</v>
      </c>
      <c r="C9" s="233">
        <v>877863</v>
      </c>
      <c r="D9" s="73">
        <f t="shared" si="0"/>
        <v>3302.1237699738194</v>
      </c>
      <c r="E9" s="52">
        <f t="shared" si="1"/>
        <v>0.9093906948969438</v>
      </c>
      <c r="F9" s="74">
        <f t="shared" si="2"/>
        <v>287.88808716706643</v>
      </c>
      <c r="G9" s="73">
        <f t="shared" si="3"/>
        <v>76534.472197190276</v>
      </c>
      <c r="H9" s="73">
        <f t="shared" si="6"/>
        <v>954397.47219719028</v>
      </c>
      <c r="I9" s="75">
        <f t="shared" si="4"/>
        <v>3590.0118571408861</v>
      </c>
      <c r="J9" s="52">
        <f t="shared" si="5"/>
        <v>0.98867383686211807</v>
      </c>
      <c r="K9" s="76">
        <v>47258.418274251846</v>
      </c>
      <c r="L9" s="85">
        <v>265848</v>
      </c>
      <c r="N9" s="172">
        <f t="shared" ref="N9:N17" si="8">(C9-Q9)/Q9</f>
        <v>7.8382910245622231E-2</v>
      </c>
      <c r="O9" s="37">
        <f t="shared" si="7"/>
        <v>7.7149767981190276E-2</v>
      </c>
      <c r="Q9" s="1">
        <v>814055</v>
      </c>
      <c r="R9" s="7">
        <v>3065.612478534631</v>
      </c>
      <c r="S9" s="32"/>
      <c r="T9" s="9"/>
    </row>
    <row r="10" spans="1:20">
      <c r="A10" s="28">
        <v>18</v>
      </c>
      <c r="B10" t="s">
        <v>395</v>
      </c>
      <c r="C10" s="233">
        <v>804411</v>
      </c>
      <c r="D10" s="73">
        <f t="shared" si="0"/>
        <v>3349.061159915067</v>
      </c>
      <c r="E10" s="52">
        <f t="shared" si="1"/>
        <v>0.92231705036655065</v>
      </c>
      <c r="F10" s="74">
        <f t="shared" si="2"/>
        <v>246.81787096847478</v>
      </c>
      <c r="G10" s="73">
        <f t="shared" si="3"/>
        <v>59283.184427917957</v>
      </c>
      <c r="H10" s="73">
        <f t="shared" si="6"/>
        <v>863694.18442791793</v>
      </c>
      <c r="I10" s="75">
        <f t="shared" si="4"/>
        <v>3595.8790308835419</v>
      </c>
      <c r="J10" s="52">
        <f t="shared" si="5"/>
        <v>0.99028963129581882</v>
      </c>
      <c r="K10" s="76">
        <v>31412.370525798742</v>
      </c>
      <c r="L10" s="85">
        <v>240190</v>
      </c>
      <c r="N10" s="172">
        <f t="shared" si="8"/>
        <v>9.2743354176317239E-2</v>
      </c>
      <c r="O10" s="37">
        <f t="shared" si="7"/>
        <v>9.3448525998197085E-2</v>
      </c>
      <c r="Q10" s="1">
        <v>736139</v>
      </c>
      <c r="R10" s="7">
        <v>3062.8429965258274</v>
      </c>
      <c r="S10" s="32"/>
      <c r="T10" s="9"/>
    </row>
    <row r="11" spans="1:20">
      <c r="A11" s="28">
        <v>30</v>
      </c>
      <c r="B11" t="s">
        <v>396</v>
      </c>
      <c r="C11" s="233">
        <v>4757254</v>
      </c>
      <c r="D11" s="73">
        <f t="shared" si="0"/>
        <v>3748.1417867525979</v>
      </c>
      <c r="E11" s="52">
        <f t="shared" si="1"/>
        <v>1.0322221398909714</v>
      </c>
      <c r="F11" s="74">
        <f t="shared" si="2"/>
        <v>-102.37767751436473</v>
      </c>
      <c r="G11" s="73">
        <f t="shared" si="3"/>
        <v>-129940.81963155715</v>
      </c>
      <c r="H11" s="73">
        <f t="shared" si="6"/>
        <v>4627313.180368443</v>
      </c>
      <c r="I11" s="75">
        <f t="shared" si="4"/>
        <v>3645.7641092382337</v>
      </c>
      <c r="J11" s="52">
        <f t="shared" si="5"/>
        <v>1.0040277674863716</v>
      </c>
      <c r="K11" s="76">
        <v>-97538.147789418726</v>
      </c>
      <c r="L11" s="85">
        <v>1269230</v>
      </c>
      <c r="N11" s="172">
        <f t="shared" si="8"/>
        <v>0.11046545556064423</v>
      </c>
      <c r="O11" s="37">
        <f t="shared" si="7"/>
        <v>9.5726676092482726E-2</v>
      </c>
      <c r="Q11" s="1">
        <v>4284018</v>
      </c>
      <c r="R11" s="7">
        <v>3420.690459156297</v>
      </c>
      <c r="S11" s="32"/>
      <c r="T11" s="9"/>
    </row>
    <row r="12" spans="1:20">
      <c r="A12" s="28">
        <v>34</v>
      </c>
      <c r="B12" t="s">
        <v>397</v>
      </c>
      <c r="C12" s="233">
        <v>1078516</v>
      </c>
      <c r="D12" s="73">
        <f t="shared" si="0"/>
        <v>2905.0701273794421</v>
      </c>
      <c r="E12" s="52">
        <f t="shared" si="1"/>
        <v>0.80004382812183006</v>
      </c>
      <c r="F12" s="74">
        <f t="shared" si="2"/>
        <v>635.31002443714669</v>
      </c>
      <c r="G12" s="73">
        <f t="shared" si="3"/>
        <v>235860.75250236402</v>
      </c>
      <c r="H12" s="73">
        <f t="shared" si="6"/>
        <v>1314376.7525023641</v>
      </c>
      <c r="I12" s="75">
        <f t="shared" si="4"/>
        <v>3540.3801518165892</v>
      </c>
      <c r="J12" s="52">
        <f t="shared" si="5"/>
        <v>0.9750054785152289</v>
      </c>
      <c r="K12" s="76">
        <v>106803.35392008141</v>
      </c>
      <c r="L12" s="85">
        <v>371253</v>
      </c>
      <c r="N12" s="172">
        <f t="shared" si="8"/>
        <v>5.6812246885708212E-2</v>
      </c>
      <c r="O12" s="37">
        <f t="shared" si="7"/>
        <v>5.4961950832947151E-2</v>
      </c>
      <c r="Q12" s="1">
        <v>1020537</v>
      </c>
      <c r="R12" s="7">
        <v>2753.7202882869269</v>
      </c>
      <c r="S12" s="32"/>
      <c r="T12" s="9"/>
    </row>
    <row r="13" spans="1:20">
      <c r="A13" s="28">
        <v>38</v>
      </c>
      <c r="B13" t="s">
        <v>398</v>
      </c>
      <c r="C13" s="233">
        <v>1385516</v>
      </c>
      <c r="D13" s="73">
        <f t="shared" si="0"/>
        <v>3261.3268303705936</v>
      </c>
      <c r="E13" s="52">
        <f t="shared" si="1"/>
        <v>0.89815539306095593</v>
      </c>
      <c r="F13" s="74">
        <f t="shared" si="2"/>
        <v>323.58540931988904</v>
      </c>
      <c r="G13" s="73">
        <f t="shared" si="3"/>
        <v>137469.4366121871</v>
      </c>
      <c r="H13" s="73">
        <f t="shared" si="6"/>
        <v>1522985.4366121872</v>
      </c>
      <c r="I13" s="75">
        <f t="shared" si="4"/>
        <v>3584.9122396904827</v>
      </c>
      <c r="J13" s="52">
        <f t="shared" si="5"/>
        <v>0.98726942413261953</v>
      </c>
      <c r="K13" s="76">
        <v>60186.711866506157</v>
      </c>
      <c r="L13" s="85">
        <v>424832</v>
      </c>
      <c r="N13" s="172">
        <f t="shared" si="8"/>
        <v>9.9405589883204873E-2</v>
      </c>
      <c r="O13" s="37">
        <f t="shared" si="7"/>
        <v>9.1771403922271053E-2</v>
      </c>
      <c r="Q13" s="1">
        <v>1260241</v>
      </c>
      <c r="R13" s="7">
        <v>2987.188360726459</v>
      </c>
      <c r="S13" s="32"/>
      <c r="T13" s="9"/>
    </row>
    <row r="14" spans="1:20">
      <c r="A14" s="28">
        <v>42</v>
      </c>
      <c r="B14" t="s">
        <v>399</v>
      </c>
      <c r="C14" s="233">
        <v>953309</v>
      </c>
      <c r="D14" s="73">
        <f t="shared" si="0"/>
        <v>3063.9820784613703</v>
      </c>
      <c r="E14" s="52">
        <f t="shared" si="1"/>
        <v>0.84380749650273079</v>
      </c>
      <c r="F14" s="74">
        <f t="shared" si="2"/>
        <v>496.26206724045943</v>
      </c>
      <c r="G14" s="73">
        <f t="shared" si="3"/>
        <v>154404.0020287931</v>
      </c>
      <c r="H14" s="73">
        <f t="shared" si="6"/>
        <v>1107713.0020287931</v>
      </c>
      <c r="I14" s="75">
        <f t="shared" si="4"/>
        <v>3560.2441457018299</v>
      </c>
      <c r="J14" s="52">
        <f t="shared" si="5"/>
        <v>0.98047593706284142</v>
      </c>
      <c r="K14" s="76">
        <v>77713.525671026524</v>
      </c>
      <c r="L14" s="85">
        <v>311134</v>
      </c>
      <c r="N14" s="172">
        <f t="shared" si="8"/>
        <v>8.3482979032932655E-2</v>
      </c>
      <c r="O14" s="37">
        <f t="shared" si="7"/>
        <v>7.5504874727506568E-2</v>
      </c>
      <c r="Q14" s="1">
        <v>879856</v>
      </c>
      <c r="R14" s="7">
        <v>2848.877908840414</v>
      </c>
      <c r="S14" s="32"/>
      <c r="T14" s="9"/>
    </row>
    <row r="15" spans="1:20">
      <c r="A15" s="28">
        <v>46</v>
      </c>
      <c r="B15" t="s">
        <v>400</v>
      </c>
      <c r="C15" s="233">
        <v>2305852</v>
      </c>
      <c r="D15" s="73">
        <f t="shared" si="0"/>
        <v>3595.6350617191542</v>
      </c>
      <c r="E15" s="52">
        <f t="shared" si="1"/>
        <v>0.99022244323643926</v>
      </c>
      <c r="F15" s="74">
        <f t="shared" si="2"/>
        <v>31.065706889898479</v>
      </c>
      <c r="G15" s="73">
        <f t="shared" si="3"/>
        <v>19922.189302836774</v>
      </c>
      <c r="H15" s="73">
        <f t="shared" si="6"/>
        <v>2325774.1893028365</v>
      </c>
      <c r="I15" s="75">
        <f t="shared" si="4"/>
        <v>3626.7007686090524</v>
      </c>
      <c r="J15" s="52">
        <f t="shared" si="5"/>
        <v>0.99877780540455485</v>
      </c>
      <c r="K15" s="76">
        <v>29266.506087807848</v>
      </c>
      <c r="L15" s="85">
        <v>641292</v>
      </c>
      <c r="N15" s="172">
        <f t="shared" si="8"/>
        <v>9.6825565952653667E-2</v>
      </c>
      <c r="O15" s="37">
        <f t="shared" si="7"/>
        <v>9.2599322722628857E-2</v>
      </c>
      <c r="Q15" s="1">
        <v>2102296</v>
      </c>
      <c r="R15" s="7">
        <v>3290.8999547604103</v>
      </c>
      <c r="S15" s="32"/>
      <c r="T15" s="9"/>
    </row>
    <row r="16" spans="1:20">
      <c r="A16" s="28">
        <v>50</v>
      </c>
      <c r="B16" t="s">
        <v>401</v>
      </c>
      <c r="C16" s="233">
        <v>1512440</v>
      </c>
      <c r="D16" s="73">
        <f t="shared" si="0"/>
        <v>3189.9200853772481</v>
      </c>
      <c r="E16" s="52">
        <f t="shared" si="1"/>
        <v>0.87849028237058879</v>
      </c>
      <c r="F16" s="74">
        <f t="shared" si="2"/>
        <v>386.06631118906631</v>
      </c>
      <c r="G16" s="73">
        <f t="shared" si="3"/>
        <v>183046.0061903832</v>
      </c>
      <c r="H16" s="73">
        <f t="shared" si="6"/>
        <v>1695486.0061903831</v>
      </c>
      <c r="I16" s="75">
        <f t="shared" si="4"/>
        <v>3575.9863965663144</v>
      </c>
      <c r="J16" s="52">
        <f t="shared" si="5"/>
        <v>0.98481128529632356</v>
      </c>
      <c r="K16" s="76">
        <v>83492.618682157714</v>
      </c>
      <c r="L16" s="85">
        <v>474131</v>
      </c>
      <c r="N16" s="172">
        <f t="shared" si="8"/>
        <v>6.8455951023568426E-2</v>
      </c>
      <c r="O16" s="37">
        <f t="shared" si="7"/>
        <v>6.167966547225906E-2</v>
      </c>
      <c r="Q16" s="1">
        <v>1415538</v>
      </c>
      <c r="R16" s="7">
        <v>3004.5975157283433</v>
      </c>
      <c r="S16" s="32"/>
      <c r="T16" s="9"/>
    </row>
    <row r="17" spans="1:20">
      <c r="A17" s="28">
        <v>54</v>
      </c>
      <c r="B17" t="s">
        <v>402</v>
      </c>
      <c r="C17" s="233">
        <v>784024</v>
      </c>
      <c r="D17" s="73">
        <f t="shared" si="0"/>
        <v>3243.3067478571666</v>
      </c>
      <c r="E17" s="52">
        <f t="shared" si="1"/>
        <v>0.89319273978066538</v>
      </c>
      <c r="F17" s="74">
        <f t="shared" si="2"/>
        <v>339.3529815191377</v>
      </c>
      <c r="G17" s="73">
        <f t="shared" si="3"/>
        <v>82033.832340510271</v>
      </c>
      <c r="H17" s="73">
        <f t="shared" si="6"/>
        <v>866057.83234051033</v>
      </c>
      <c r="I17" s="75">
        <f t="shared" si="4"/>
        <v>3582.6597293763048</v>
      </c>
      <c r="J17" s="52">
        <f t="shared" si="5"/>
        <v>0.98664909247258337</v>
      </c>
      <c r="K17" s="76">
        <v>50199.489614157443</v>
      </c>
      <c r="L17" s="85">
        <v>241736</v>
      </c>
      <c r="N17" s="172">
        <f t="shared" si="8"/>
        <v>7.434249922235879E-2</v>
      </c>
      <c r="O17" s="37">
        <f t="shared" si="7"/>
        <v>7.6262428234438406E-2</v>
      </c>
      <c r="Q17" s="1">
        <v>729771</v>
      </c>
      <c r="R17" s="7">
        <v>3013.4906346007729</v>
      </c>
      <c r="S17" s="32"/>
      <c r="T17" s="9"/>
    </row>
    <row r="18" spans="1:20">
      <c r="A18" s="20"/>
      <c r="B18" s="21"/>
      <c r="C18" s="77"/>
      <c r="D18" s="73"/>
      <c r="E18" s="52"/>
      <c r="F18" s="78"/>
      <c r="G18" s="73"/>
      <c r="H18" s="73"/>
      <c r="I18" s="75"/>
      <c r="J18" s="52"/>
      <c r="K18" s="79"/>
      <c r="L18" s="22"/>
      <c r="N18" s="172"/>
      <c r="O18" s="37"/>
      <c r="Q18" s="23"/>
      <c r="R18" s="23"/>
      <c r="S18" s="33"/>
      <c r="T18" s="34"/>
    </row>
    <row r="19" spans="1:20">
      <c r="A19" s="24" t="s">
        <v>381</v>
      </c>
      <c r="B19" s="25"/>
      <c r="C19" s="80">
        <f>SUM(C7:C17)</f>
        <v>19699908</v>
      </c>
      <c r="D19" s="80">
        <f>C19*1000/L19</f>
        <v>3631.1387267361811</v>
      </c>
      <c r="E19" s="81">
        <f>D19/D$19</f>
        <v>1</v>
      </c>
      <c r="F19" s="82"/>
      <c r="G19" s="80">
        <f>SUM(G7:G17)</f>
        <v>9.6042640507221222E-10</v>
      </c>
      <c r="H19" s="80">
        <f>SUM(H7:H18)</f>
        <v>19699908</v>
      </c>
      <c r="I19" s="83">
        <f>H19*1000/L19</f>
        <v>3631.1387267361811</v>
      </c>
      <c r="J19" s="81">
        <f>I19/I$19</f>
        <v>1</v>
      </c>
      <c r="K19" s="84">
        <f>SUM(K7:K17)</f>
        <v>8.7311491370201111E-11</v>
      </c>
      <c r="L19" s="26">
        <f>SUM(L7:L17)</f>
        <v>5425270</v>
      </c>
      <c r="N19" s="173">
        <f>(C19-Q19)/Q19</f>
        <v>0.10399978749305865</v>
      </c>
      <c r="O19" s="180">
        <f>(D19-R19)/R19</f>
        <v>9.7101200547929298E-2</v>
      </c>
      <c r="Q19" s="179">
        <v>17844123</v>
      </c>
      <c r="R19" s="232">
        <v>3309.7573176682954</v>
      </c>
      <c r="S19" s="33"/>
      <c r="T19" s="32"/>
    </row>
    <row r="20" spans="1:20">
      <c r="A20" s="12"/>
      <c r="B20" s="12"/>
      <c r="C20" s="12"/>
      <c r="D20" s="12"/>
      <c r="E20" s="12"/>
      <c r="S20" s="10"/>
      <c r="T20" s="10"/>
    </row>
    <row r="21" spans="1:20">
      <c r="A21" s="86" t="s">
        <v>425</v>
      </c>
      <c r="B21" s="240" t="str">
        <f>komm!B368</f>
        <v>Utbetales/trekkes ved 6. termin rammetilskudd i juni</v>
      </c>
      <c r="C21" s="87"/>
      <c r="D21" s="87"/>
      <c r="E21" s="87"/>
      <c r="O21" s="91">
        <f>N19-O19</f>
        <v>6.898586945129348E-3</v>
      </c>
      <c r="Q21" s="62"/>
      <c r="S21" s="10"/>
      <c r="T21" s="10"/>
    </row>
    <row r="22" spans="1:20">
      <c r="S22" s="10"/>
      <c r="T22" s="10"/>
    </row>
    <row r="23" spans="1:20">
      <c r="S23" s="10"/>
      <c r="T23" s="10"/>
    </row>
    <row r="24" spans="1:20">
      <c r="S24" s="10"/>
      <c r="T24" s="10"/>
    </row>
  </sheetData>
  <sheetProtection sheet="1" objects="1" scenarios="1"/>
  <mergeCells count="14">
    <mergeCell ref="C1:E1"/>
    <mergeCell ref="F1:G1"/>
    <mergeCell ref="H1:J1"/>
    <mergeCell ref="N1:O1"/>
    <mergeCell ref="C2:E2"/>
    <mergeCell ref="F2:G2"/>
    <mergeCell ref="H2:J2"/>
    <mergeCell ref="N2:O2"/>
    <mergeCell ref="Q2:R2"/>
    <mergeCell ref="S2:T2"/>
    <mergeCell ref="C3:D3"/>
    <mergeCell ref="H3:I3"/>
    <mergeCell ref="Q3:R3"/>
    <mergeCell ref="S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A1:R63"/>
  <sheetViews>
    <sheetView workbookViewId="0">
      <selection activeCell="H38" sqref="H38"/>
    </sheetView>
  </sheetViews>
  <sheetFormatPr baseColWidth="10" defaultColWidth="11.5703125" defaultRowHeight="15"/>
  <cols>
    <col min="1" max="1" width="20.42578125" style="40" customWidth="1"/>
    <col min="2" max="4" width="12.42578125" style="40" bestFit="1" customWidth="1"/>
    <col min="5" max="5" width="12.5703125" style="40" bestFit="1" customWidth="1"/>
    <col min="6" max="9" width="11.5703125" style="40" bestFit="1" customWidth="1"/>
    <col min="10" max="10" width="12.5703125" style="40" customWidth="1"/>
    <col min="11" max="12" width="14.5703125" style="40" customWidth="1"/>
    <col min="13" max="14" width="11.5703125" style="40" bestFit="1" customWidth="1"/>
    <col min="15" max="15" width="12.42578125" style="40" bestFit="1" customWidth="1"/>
    <col min="16" max="16384" width="11.5703125" style="40"/>
  </cols>
  <sheetData>
    <row r="1" spans="1:17">
      <c r="A1" s="188" t="s">
        <v>403</v>
      </c>
      <c r="B1" s="273" t="s">
        <v>404</v>
      </c>
      <c r="C1" s="273"/>
      <c r="D1" s="273"/>
      <c r="E1" s="183"/>
      <c r="F1" s="273" t="s">
        <v>405</v>
      </c>
      <c r="G1" s="273"/>
      <c r="H1" s="273"/>
      <c r="I1" s="183"/>
      <c r="J1" s="273" t="s">
        <v>406</v>
      </c>
      <c r="K1" s="273"/>
      <c r="L1" s="273"/>
    </row>
    <row r="2" spans="1:17">
      <c r="A2" s="189"/>
      <c r="B2" s="187">
        <v>2020</v>
      </c>
      <c r="C2" s="187">
        <v>2021</v>
      </c>
      <c r="D2" s="187">
        <v>2022</v>
      </c>
      <c r="E2" s="187"/>
      <c r="F2" s="187">
        <f>B2</f>
        <v>2020</v>
      </c>
      <c r="G2" s="187">
        <f>C2</f>
        <v>2021</v>
      </c>
      <c r="H2" s="187">
        <f>D2</f>
        <v>2022</v>
      </c>
      <c r="I2" s="187"/>
      <c r="J2" s="187">
        <f>F2</f>
        <v>2020</v>
      </c>
      <c r="K2" s="187">
        <f>G2</f>
        <v>2021</v>
      </c>
      <c r="L2" s="187">
        <f>H2</f>
        <v>2022</v>
      </c>
    </row>
    <row r="3" spans="1:17">
      <c r="A3" s="8" t="s">
        <v>392</v>
      </c>
      <c r="B3" s="39">
        <v>20895278</v>
      </c>
      <c r="C3" s="39">
        <v>21035195</v>
      </c>
      <c r="D3" s="38">
        <v>25046985</v>
      </c>
      <c r="E3" s="8"/>
      <c r="F3" s="39">
        <v>4333234</v>
      </c>
      <c r="G3" s="41">
        <v>4256424</v>
      </c>
      <c r="H3" s="38">
        <v>5183875</v>
      </c>
      <c r="I3" s="8"/>
      <c r="J3" s="38">
        <f t="shared" ref="J3:L14" si="0">B3+F3</f>
        <v>25228512</v>
      </c>
      <c r="K3" s="38">
        <f t="shared" si="0"/>
        <v>25291619</v>
      </c>
      <c r="L3" s="38">
        <f t="shared" si="0"/>
        <v>30230860</v>
      </c>
      <c r="O3" s="224"/>
      <c r="P3" s="224"/>
      <c r="Q3" s="224"/>
    </row>
    <row r="4" spans="1:17">
      <c r="A4" s="8" t="s">
        <v>407</v>
      </c>
      <c r="B4" s="38">
        <v>21969380</v>
      </c>
      <c r="C4" s="39">
        <v>22196274</v>
      </c>
      <c r="D4" s="38">
        <v>26348339</v>
      </c>
      <c r="E4" s="8"/>
      <c r="F4" s="41">
        <v>4538293</v>
      </c>
      <c r="G4" s="38">
        <v>4477215</v>
      </c>
      <c r="H4" s="38">
        <v>5437205</v>
      </c>
      <c r="I4" s="38"/>
      <c r="J4" s="38">
        <f t="shared" si="0"/>
        <v>26507673</v>
      </c>
      <c r="K4" s="38">
        <f t="shared" si="0"/>
        <v>26673489</v>
      </c>
      <c r="L4" s="38">
        <f t="shared" si="0"/>
        <v>31785544</v>
      </c>
      <c r="O4" s="224"/>
      <c r="P4" s="224"/>
    </row>
    <row r="5" spans="1:17">
      <c r="A5" s="8" t="s">
        <v>408</v>
      </c>
      <c r="B5" s="38">
        <v>49516015</v>
      </c>
      <c r="C5" s="38">
        <v>53484714</v>
      </c>
      <c r="D5" s="38">
        <f>58238448</f>
        <v>58238448</v>
      </c>
      <c r="E5" s="38"/>
      <c r="F5" s="38">
        <v>10251816</v>
      </c>
      <c r="G5" s="38">
        <v>10944789</v>
      </c>
      <c r="H5" s="38">
        <v>11795438</v>
      </c>
      <c r="I5" s="38"/>
      <c r="J5" s="38">
        <f t="shared" si="0"/>
        <v>59767831</v>
      </c>
      <c r="K5" s="38">
        <f t="shared" si="0"/>
        <v>64429503</v>
      </c>
      <c r="L5" s="38">
        <f t="shared" si="0"/>
        <v>70033886</v>
      </c>
    </row>
    <row r="6" spans="1:17">
      <c r="A6" s="8" t="s">
        <v>409</v>
      </c>
      <c r="B6" s="38">
        <v>50925564</v>
      </c>
      <c r="C6" s="38">
        <v>55218728</v>
      </c>
      <c r="D6" s="38">
        <v>60397398</v>
      </c>
      <c r="E6" s="38"/>
      <c r="F6" s="38">
        <v>10525519</v>
      </c>
      <c r="G6" s="38">
        <v>11281613</v>
      </c>
      <c r="H6" s="38">
        <v>12221762</v>
      </c>
      <c r="I6" s="38"/>
      <c r="J6" s="38">
        <f t="shared" si="0"/>
        <v>61451083</v>
      </c>
      <c r="K6" s="38">
        <f t="shared" si="0"/>
        <v>66500341</v>
      </c>
      <c r="L6" s="38">
        <f t="shared" si="0"/>
        <v>72619160</v>
      </c>
      <c r="O6" s="224"/>
    </row>
    <row r="7" spans="1:17">
      <c r="A7" s="8" t="s">
        <v>410</v>
      </c>
      <c r="B7" s="38">
        <v>78894813</v>
      </c>
      <c r="C7" s="190">
        <v>86991741</v>
      </c>
      <c r="D7" s="38">
        <v>97791092</v>
      </c>
      <c r="E7" s="38"/>
      <c r="F7" s="38">
        <v>16042280</v>
      </c>
      <c r="G7" s="38">
        <v>17844123</v>
      </c>
      <c r="H7" s="38">
        <v>19699908</v>
      </c>
      <c r="I7" s="38"/>
      <c r="J7" s="38">
        <f t="shared" si="0"/>
        <v>94937093</v>
      </c>
      <c r="K7" s="38">
        <f t="shared" si="0"/>
        <v>104835864</v>
      </c>
      <c r="L7" s="38">
        <f t="shared" si="0"/>
        <v>117491000</v>
      </c>
      <c r="O7" s="224"/>
      <c r="P7" s="224"/>
    </row>
    <row r="8" spans="1:17">
      <c r="A8" s="8" t="s">
        <v>411</v>
      </c>
      <c r="B8" s="38">
        <v>80756707</v>
      </c>
      <c r="C8" s="38">
        <v>90692438</v>
      </c>
      <c r="D8" s="38"/>
      <c r="E8" s="38"/>
      <c r="F8" s="38">
        <v>16422853</v>
      </c>
      <c r="G8" s="38">
        <v>18598039</v>
      </c>
      <c r="H8" s="38"/>
      <c r="I8" s="38"/>
      <c r="J8" s="38">
        <f t="shared" si="0"/>
        <v>97179560</v>
      </c>
      <c r="K8" s="38">
        <f t="shared" si="0"/>
        <v>109290477</v>
      </c>
      <c r="L8" s="38">
        <f t="shared" si="0"/>
        <v>0</v>
      </c>
    </row>
    <row r="9" spans="1:17">
      <c r="A9" s="8" t="s">
        <v>412</v>
      </c>
      <c r="B9" s="38">
        <v>101810468</v>
      </c>
      <c r="C9" s="38">
        <v>112974018</v>
      </c>
      <c r="D9" s="38"/>
      <c r="E9" s="38"/>
      <c r="F9" s="38">
        <v>20681027</v>
      </c>
      <c r="G9" s="38">
        <v>23210943</v>
      </c>
      <c r="H9" s="38"/>
      <c r="I9" s="38"/>
      <c r="J9" s="38">
        <f t="shared" si="0"/>
        <v>122491495</v>
      </c>
      <c r="K9" s="38">
        <f t="shared" si="0"/>
        <v>136184961</v>
      </c>
      <c r="L9" s="38">
        <f t="shared" si="0"/>
        <v>0</v>
      </c>
      <c r="O9" s="224"/>
      <c r="P9" s="224"/>
    </row>
    <row r="10" spans="1:17">
      <c r="A10" s="8" t="s">
        <v>413</v>
      </c>
      <c r="B10" s="38">
        <v>103805940</v>
      </c>
      <c r="C10" s="181">
        <v>115926311</v>
      </c>
      <c r="D10" s="181"/>
      <c r="E10" s="38"/>
      <c r="F10" s="38">
        <v>21089756</v>
      </c>
      <c r="G10" s="154">
        <v>23805587</v>
      </c>
      <c r="H10" s="154"/>
      <c r="I10" s="38"/>
      <c r="J10" s="38">
        <f t="shared" si="0"/>
        <v>124895696</v>
      </c>
      <c r="K10" s="38">
        <f t="shared" si="0"/>
        <v>139731898</v>
      </c>
      <c r="L10" s="38">
        <f t="shared" si="0"/>
        <v>0</v>
      </c>
      <c r="O10" s="224"/>
      <c r="P10" s="224"/>
    </row>
    <row r="11" spans="1:17">
      <c r="A11" s="8" t="s">
        <v>414</v>
      </c>
      <c r="B11" s="38">
        <v>132835039</v>
      </c>
      <c r="C11" s="38">
        <v>150576254</v>
      </c>
      <c r="D11" s="38"/>
      <c r="E11" s="38"/>
      <c r="F11" s="38">
        <v>26965786</v>
      </c>
      <c r="G11" s="38">
        <v>30954025</v>
      </c>
      <c r="H11" s="38"/>
      <c r="I11" s="38"/>
      <c r="J11" s="38">
        <f t="shared" si="0"/>
        <v>159800825</v>
      </c>
      <c r="K11" s="38">
        <f t="shared" si="0"/>
        <v>181530279</v>
      </c>
      <c r="L11" s="38">
        <f t="shared" si="0"/>
        <v>0</v>
      </c>
    </row>
    <row r="12" spans="1:17" ht="15.75" thickBot="1">
      <c r="A12" s="8" t="s">
        <v>415</v>
      </c>
      <c r="B12" s="38">
        <v>134729423</v>
      </c>
      <c r="C12" s="38">
        <v>152418472</v>
      </c>
      <c r="D12" s="38"/>
      <c r="E12" s="38"/>
      <c r="F12" s="38">
        <v>27353442</v>
      </c>
      <c r="G12" s="38">
        <v>31323277</v>
      </c>
      <c r="H12" s="38"/>
      <c r="I12" s="38"/>
      <c r="J12" s="38">
        <f t="shared" si="0"/>
        <v>162082865</v>
      </c>
      <c r="K12" s="38">
        <f t="shared" si="0"/>
        <v>183741749</v>
      </c>
      <c r="L12" s="38">
        <f t="shared" si="0"/>
        <v>0</v>
      </c>
    </row>
    <row r="13" spans="1:17">
      <c r="A13" s="8" t="s">
        <v>416</v>
      </c>
      <c r="B13" s="38">
        <v>167283488</v>
      </c>
      <c r="C13" s="38">
        <v>190287729</v>
      </c>
      <c r="D13" s="38"/>
      <c r="E13" s="42" t="s">
        <v>21</v>
      </c>
      <c r="F13" s="41">
        <v>33998418</v>
      </c>
      <c r="G13" s="38">
        <v>39300433</v>
      </c>
      <c r="H13" s="38"/>
      <c r="I13" s="42" t="s">
        <v>21</v>
      </c>
      <c r="J13" s="38">
        <f t="shared" si="0"/>
        <v>201281906</v>
      </c>
      <c r="K13" s="38">
        <f t="shared" si="0"/>
        <v>229588162</v>
      </c>
      <c r="L13" s="38">
        <f t="shared" si="0"/>
        <v>0</v>
      </c>
      <c r="M13" s="43"/>
      <c r="N13" s="191"/>
    </row>
    <row r="14" spans="1:17">
      <c r="A14" s="44" t="s">
        <v>417</v>
      </c>
      <c r="B14" s="45">
        <v>168892423</v>
      </c>
      <c r="C14" s="225">
        <v>195955447</v>
      </c>
      <c r="D14" s="192"/>
      <c r="E14" s="46">
        <f>D14*1000/$N$15</f>
        <v>0</v>
      </c>
      <c r="F14" s="45">
        <v>34321141</v>
      </c>
      <c r="G14" s="193">
        <v>40450518</v>
      </c>
      <c r="H14" s="193"/>
      <c r="I14" s="46">
        <f>H14*1000/$N$15</f>
        <v>0</v>
      </c>
      <c r="J14" s="230">
        <f t="shared" si="0"/>
        <v>203213564</v>
      </c>
      <c r="K14" s="45">
        <f t="shared" si="0"/>
        <v>236405965</v>
      </c>
      <c r="L14" s="45">
        <f>D14+H14</f>
        <v>0</v>
      </c>
      <c r="N14" s="194" t="s">
        <v>439</v>
      </c>
    </row>
    <row r="15" spans="1:17">
      <c r="A15" s="55" t="s">
        <v>428</v>
      </c>
      <c r="B15" s="53"/>
      <c r="C15" s="188"/>
      <c r="D15" s="234">
        <v>188300000</v>
      </c>
      <c r="E15" s="56">
        <f>D15*1000/$N$15</f>
        <v>34707.950019077391</v>
      </c>
      <c r="F15" s="53"/>
      <c r="G15" s="188"/>
      <c r="H15" s="235">
        <v>38600000</v>
      </c>
      <c r="I15" s="56">
        <f>H15*1000/$N$15</f>
        <v>7114.8532699755033</v>
      </c>
      <c r="J15" s="53"/>
      <c r="K15" s="53"/>
      <c r="L15" s="57">
        <f>D15+H15</f>
        <v>226900000</v>
      </c>
      <c r="M15" s="47"/>
      <c r="N15" s="195">
        <f>5425270</f>
        <v>5425270</v>
      </c>
    </row>
    <row r="16" spans="1:17">
      <c r="A16" s="55" t="s">
        <v>434</v>
      </c>
      <c r="B16" s="53"/>
      <c r="C16" s="53"/>
      <c r="D16" s="236">
        <f>D15+3459900</f>
        <v>191759900</v>
      </c>
      <c r="E16" s="56">
        <f>D16*1000/$N$15</f>
        <v>35345.687864382788</v>
      </c>
      <c r="F16" s="53"/>
      <c r="G16" s="53"/>
      <c r="H16" s="237">
        <f>H15+150000-8940</f>
        <v>38741060</v>
      </c>
      <c r="I16" s="56">
        <f>H16*1000/$N$15</f>
        <v>7140.8538192569222</v>
      </c>
      <c r="J16" s="53"/>
      <c r="K16" s="53"/>
      <c r="L16" s="57">
        <f>D16+H16</f>
        <v>230500960</v>
      </c>
      <c r="M16" s="47"/>
      <c r="N16" s="195"/>
    </row>
    <row r="17" spans="1:16">
      <c r="A17" s="8" t="s">
        <v>431</v>
      </c>
      <c r="B17" s="8"/>
      <c r="C17" s="58"/>
      <c r="D17" s="53">
        <v>209200000</v>
      </c>
      <c r="E17" s="56">
        <f>D17*1000/$N$15</f>
        <v>38560.292851784332</v>
      </c>
      <c r="F17" s="8"/>
      <c r="G17" s="58"/>
      <c r="H17" s="53">
        <v>42300000</v>
      </c>
      <c r="I17" s="56">
        <f>H17*1000/$N$15</f>
        <v>7796.8469772011349</v>
      </c>
      <c r="J17" s="59"/>
      <c r="K17" s="58"/>
      <c r="L17" s="53">
        <f>D17+H17</f>
        <v>251500000</v>
      </c>
      <c r="M17" s="48"/>
      <c r="N17" s="205">
        <f>(L17-L16)/L16</f>
        <v>9.1101746387520471E-2</v>
      </c>
    </row>
    <row r="18" spans="1:16" ht="15.75" thickBot="1">
      <c r="A18" s="55" t="s">
        <v>432</v>
      </c>
      <c r="B18" s="60"/>
      <c r="C18" s="58"/>
      <c r="D18" s="238"/>
      <c r="E18" s="239">
        <f>D18*1000/$N$15</f>
        <v>0</v>
      </c>
      <c r="F18" s="60"/>
      <c r="G18" s="58"/>
      <c r="H18" s="53"/>
      <c r="I18" s="239">
        <f>H18*1000/$N$15</f>
        <v>0</v>
      </c>
      <c r="J18" s="59"/>
      <c r="K18" s="58"/>
      <c r="L18" s="53">
        <f>D18+H18</f>
        <v>0</v>
      </c>
      <c r="M18" s="48"/>
      <c r="N18" s="47"/>
    </row>
    <row r="19" spans="1:16">
      <c r="A19" s="196"/>
      <c r="B19" s="47"/>
      <c r="C19" s="197"/>
      <c r="D19" s="198"/>
      <c r="E19" s="199"/>
      <c r="F19" s="47"/>
      <c r="G19" s="197"/>
      <c r="H19" s="198"/>
      <c r="I19" s="199"/>
      <c r="J19" s="47"/>
      <c r="K19" s="197"/>
      <c r="L19" s="200"/>
      <c r="M19" s="48"/>
      <c r="N19" s="47"/>
      <c r="O19" s="204"/>
      <c r="P19" s="204"/>
    </row>
    <row r="20" spans="1:16">
      <c r="A20" s="218"/>
      <c r="B20" s="218"/>
      <c r="C20" s="218"/>
      <c r="D20" s="218"/>
      <c r="E20" s="199"/>
      <c r="F20" s="223"/>
      <c r="G20" s="197"/>
      <c r="H20" s="201"/>
      <c r="I20" s="199"/>
      <c r="J20" s="47"/>
      <c r="K20" s="197"/>
      <c r="L20" s="200"/>
      <c r="M20" s="202"/>
      <c r="N20" s="47"/>
      <c r="O20" s="204"/>
    </row>
    <row r="21" spans="1:16">
      <c r="A21" s="219"/>
      <c r="B21" s="220"/>
      <c r="C21" s="221"/>
      <c r="D21" s="222"/>
      <c r="E21" s="199"/>
      <c r="F21" s="47"/>
      <c r="G21" s="197"/>
      <c r="H21" s="201"/>
      <c r="I21" s="199"/>
      <c r="J21" s="47"/>
      <c r="K21" s="197"/>
      <c r="L21" s="200"/>
      <c r="M21" s="48"/>
      <c r="N21" s="47"/>
    </row>
    <row r="22" spans="1:16">
      <c r="A22" s="49" t="s">
        <v>418</v>
      </c>
      <c r="B22" s="273" t="s">
        <v>404</v>
      </c>
      <c r="C22" s="273"/>
      <c r="D22" s="273"/>
      <c r="E22" s="50"/>
      <c r="F22" s="273" t="s">
        <v>405</v>
      </c>
      <c r="G22" s="273"/>
      <c r="H22" s="273"/>
      <c r="I22" s="50"/>
      <c r="J22" s="273" t="s">
        <v>406</v>
      </c>
      <c r="K22" s="273"/>
      <c r="L22" s="273"/>
    </row>
    <row r="23" spans="1:16">
      <c r="A23" s="51" t="s">
        <v>419</v>
      </c>
      <c r="B23" s="187">
        <f>B2</f>
        <v>2020</v>
      </c>
      <c r="C23" s="187">
        <f t="shared" ref="C23:L23" si="1">C2</f>
        <v>2021</v>
      </c>
      <c r="D23" s="187">
        <f>D2</f>
        <v>2022</v>
      </c>
      <c r="E23" s="187"/>
      <c r="F23" s="187">
        <f t="shared" si="1"/>
        <v>2020</v>
      </c>
      <c r="G23" s="187">
        <f t="shared" si="1"/>
        <v>2021</v>
      </c>
      <c r="H23" s="187">
        <f t="shared" si="1"/>
        <v>2022</v>
      </c>
      <c r="I23" s="187"/>
      <c r="J23" s="187">
        <f t="shared" si="1"/>
        <v>2020</v>
      </c>
      <c r="K23" s="187">
        <f t="shared" si="1"/>
        <v>2021</v>
      </c>
      <c r="L23" s="187">
        <f t="shared" si="1"/>
        <v>2022</v>
      </c>
    </row>
    <row r="24" spans="1:16">
      <c r="A24" s="8" t="s">
        <v>392</v>
      </c>
      <c r="B24" s="52">
        <v>4.9103484239644897E-2</v>
      </c>
      <c r="C24" s="52">
        <f>(C3-B3)/B3</f>
        <v>6.6961061728874824E-3</v>
      </c>
      <c r="D24" s="52">
        <f>(D3-C3)/C3</f>
        <v>0.19071798478692495</v>
      </c>
      <c r="E24" s="8"/>
      <c r="F24" s="52">
        <v>4.1320075431998185E-2</v>
      </c>
      <c r="G24" s="52">
        <f>(G3-F3)/F3</f>
        <v>-1.7725790945053971E-2</v>
      </c>
      <c r="H24" s="52">
        <f>(H3-G3)/G3</f>
        <v>0.21789441089515518</v>
      </c>
      <c r="I24" s="8"/>
      <c r="J24" s="52">
        <v>4.7748577618323636E-2</v>
      </c>
      <c r="K24" s="52">
        <f>(K3-J3)/J3</f>
        <v>2.501415858374842E-3</v>
      </c>
      <c r="L24" s="52">
        <f>(L3-K3)/K3</f>
        <v>0.19529161023657679</v>
      </c>
      <c r="N24" s="203"/>
    </row>
    <row r="25" spans="1:16">
      <c r="A25" s="8" t="s">
        <v>407</v>
      </c>
      <c r="B25" s="52">
        <v>4.5865236941296537E-2</v>
      </c>
      <c r="C25" s="52">
        <f t="shared" ref="C25:C35" si="2">(C4-B4)/B4</f>
        <v>1.0327737969847123E-2</v>
      </c>
      <c r="D25" s="52">
        <f>(D4-C4)/C4</f>
        <v>0.18706135092763768</v>
      </c>
      <c r="E25" s="8"/>
      <c r="F25" s="52">
        <v>3.8524943327311094E-2</v>
      </c>
      <c r="G25" s="52">
        <f t="shared" ref="G25:G35" si="3">(G4-F4)/F4</f>
        <v>-1.3458364191117674E-2</v>
      </c>
      <c r="H25" s="52">
        <f>(H4-G4)/G4</f>
        <v>0.21441677471374504</v>
      </c>
      <c r="I25" s="8"/>
      <c r="J25" s="52">
        <v>4.4592352899124013E-2</v>
      </c>
      <c r="K25" s="52">
        <f t="shared" ref="K25:K35" si="4">(K4-J4)/J4</f>
        <v>6.2553963148707925E-3</v>
      </c>
      <c r="L25" s="52">
        <f>(L4-K4)/K4</f>
        <v>0.1916530304678177</v>
      </c>
      <c r="N25" s="203"/>
    </row>
    <row r="26" spans="1:16">
      <c r="A26" s="8" t="s">
        <v>408</v>
      </c>
      <c r="B26" s="52">
        <v>3.9248145295024808E-2</v>
      </c>
      <c r="C26" s="52">
        <f t="shared" si="2"/>
        <v>8.0149806077892169E-2</v>
      </c>
      <c r="D26" s="52">
        <f>(D5-C5)/C5</f>
        <v>8.88802359492845E-2</v>
      </c>
      <c r="E26" s="8"/>
      <c r="F26" s="52">
        <v>3.3206145517100619E-2</v>
      </c>
      <c r="G26" s="52">
        <f t="shared" si="3"/>
        <v>6.759514606973048E-2</v>
      </c>
      <c r="H26" s="52">
        <f>(H5-G5)/G5</f>
        <v>7.772182725496124E-2</v>
      </c>
      <c r="I26" s="8"/>
      <c r="J26" s="52">
        <v>3.8202237664901717E-2</v>
      </c>
      <c r="K26" s="52">
        <f t="shared" si="4"/>
        <v>7.7996338866638815E-2</v>
      </c>
      <c r="L26" s="52">
        <f>(L5-K5)/K5</f>
        <v>8.6984731203032878E-2</v>
      </c>
      <c r="N26" s="203"/>
    </row>
    <row r="27" spans="1:16">
      <c r="A27" s="8" t="s">
        <v>409</v>
      </c>
      <c r="B27" s="52">
        <v>4.6107293275969206E-2</v>
      </c>
      <c r="C27" s="52">
        <f t="shared" si="2"/>
        <v>8.4302728586373638E-2</v>
      </c>
      <c r="D27" s="52">
        <f>(D6-C6)/C6</f>
        <v>9.3784666680478412E-2</v>
      </c>
      <c r="E27" s="8"/>
      <c r="F27" s="52">
        <v>4.012973357675334E-2</v>
      </c>
      <c r="G27" s="52">
        <f t="shared" si="3"/>
        <v>7.1834367502448093E-2</v>
      </c>
      <c r="H27" s="52">
        <f>(H6-G6)/G6</f>
        <v>8.3334625997186745E-2</v>
      </c>
      <c r="I27" s="8"/>
      <c r="J27" s="52">
        <v>4.507412779319607E-2</v>
      </c>
      <c r="K27" s="52">
        <f t="shared" si="4"/>
        <v>8.2167111684589844E-2</v>
      </c>
      <c r="L27" s="52">
        <f>(L6-K6)/K6</f>
        <v>9.201184396934145E-2</v>
      </c>
      <c r="N27" s="203"/>
    </row>
    <row r="28" spans="1:16">
      <c r="A28" s="8" t="s">
        <v>410</v>
      </c>
      <c r="B28" s="52">
        <v>3.9351978070671333E-2</v>
      </c>
      <c r="C28" s="52">
        <f t="shared" si="2"/>
        <v>0.10262940860256554</v>
      </c>
      <c r="D28" s="52">
        <f>(D7-C7)/C7</f>
        <v>0.12414225621717354</v>
      </c>
      <c r="E28" s="8"/>
      <c r="F28" s="52">
        <v>3.339628059778383E-2</v>
      </c>
      <c r="G28" s="52">
        <f t="shared" si="3"/>
        <v>0.11231838616456015</v>
      </c>
      <c r="H28" s="52">
        <f>(H7-G7)/G7</f>
        <v>0.10399978749305865</v>
      </c>
      <c r="I28" s="8"/>
      <c r="J28" s="52">
        <v>3.8322574485050213E-2</v>
      </c>
      <c r="K28" s="52">
        <f t="shared" si="4"/>
        <v>0.10426663264273323</v>
      </c>
      <c r="L28" s="52">
        <f>(L7-K7)/K7</f>
        <v>0.12071380458122613</v>
      </c>
      <c r="N28" s="203"/>
    </row>
    <row r="29" spans="1:16">
      <c r="A29" s="8" t="s">
        <v>411</v>
      </c>
      <c r="B29" s="52">
        <v>3.7824573782937063E-2</v>
      </c>
      <c r="C29" s="52">
        <f t="shared" si="2"/>
        <v>0.1230328893920848</v>
      </c>
      <c r="D29" s="52"/>
      <c r="E29" s="8"/>
      <c r="F29" s="52">
        <v>3.1675999172740228E-2</v>
      </c>
      <c r="G29" s="52">
        <f t="shared" si="3"/>
        <v>0.13244872861006549</v>
      </c>
      <c r="H29" s="52"/>
      <c r="I29" s="8"/>
      <c r="J29" s="52">
        <v>3.6761625119360992E-2</v>
      </c>
      <c r="K29" s="52">
        <f t="shared" si="4"/>
        <v>0.12462411848746795</v>
      </c>
      <c r="L29" s="52"/>
      <c r="N29" s="203"/>
    </row>
    <row r="30" spans="1:16">
      <c r="A30" s="8" t="s">
        <v>412</v>
      </c>
      <c r="B30" s="52">
        <v>4.0255859949535996E-2</v>
      </c>
      <c r="C30" s="52">
        <f t="shared" si="2"/>
        <v>0.10965031611484194</v>
      </c>
      <c r="D30" s="52"/>
      <c r="E30" s="8"/>
      <c r="F30" s="52">
        <v>3.4325777095012035E-2</v>
      </c>
      <c r="G30" s="52">
        <f t="shared" si="3"/>
        <v>0.12233028852967505</v>
      </c>
      <c r="H30" s="52"/>
      <c r="I30" s="8"/>
      <c r="J30" s="52">
        <v>3.9230438036182237E-2</v>
      </c>
      <c r="K30" s="52">
        <f t="shared" si="4"/>
        <v>0.11179115741872528</v>
      </c>
      <c r="L30" s="52"/>
      <c r="N30" s="203"/>
    </row>
    <row r="31" spans="1:16">
      <c r="A31" s="8" t="s">
        <v>413</v>
      </c>
      <c r="B31" s="52">
        <v>3.2705689682058718E-2</v>
      </c>
      <c r="C31" s="52">
        <f t="shared" si="2"/>
        <v>0.11675989832566422</v>
      </c>
      <c r="D31" s="52"/>
      <c r="E31" s="8"/>
      <c r="F31" s="52">
        <v>2.679858750973331E-2</v>
      </c>
      <c r="G31" s="52">
        <f t="shared" si="3"/>
        <v>0.12877488957197988</v>
      </c>
      <c r="H31" s="52"/>
      <c r="I31" s="8"/>
      <c r="J31" s="52">
        <v>3.1684219769647567E-2</v>
      </c>
      <c r="K31" s="52">
        <f t="shared" si="4"/>
        <v>0.11878873712349543</v>
      </c>
      <c r="L31" s="52"/>
      <c r="N31" s="203"/>
    </row>
    <row r="32" spans="1:16">
      <c r="A32" s="8" t="s">
        <v>414</v>
      </c>
      <c r="B32" s="52">
        <v>3.8289238094520478E-2</v>
      </c>
      <c r="C32" s="52">
        <f t="shared" si="2"/>
        <v>0.13355824738380964</v>
      </c>
      <c r="D32" s="52"/>
      <c r="E32" s="8"/>
      <c r="F32" s="52">
        <v>3.239649424523465E-2</v>
      </c>
      <c r="G32" s="52">
        <f t="shared" si="3"/>
        <v>0.1478999722092284</v>
      </c>
      <c r="H32" s="52"/>
      <c r="I32" s="8"/>
      <c r="J32" s="52">
        <v>3.7270239601218141E-2</v>
      </c>
      <c r="K32" s="52">
        <f t="shared" si="4"/>
        <v>0.13597835931072322</v>
      </c>
      <c r="L32" s="52"/>
      <c r="N32" s="203"/>
    </row>
    <row r="33" spans="1:18">
      <c r="A33" s="8" t="s">
        <v>415</v>
      </c>
      <c r="B33" s="52">
        <v>4.5742049579744731E-2</v>
      </c>
      <c r="C33" s="52">
        <f t="shared" si="2"/>
        <v>0.13129314002925702</v>
      </c>
      <c r="D33" s="52"/>
      <c r="E33" s="8"/>
      <c r="F33" s="52">
        <v>3.9742970451783502E-2</v>
      </c>
      <c r="G33" s="52">
        <f t="shared" si="3"/>
        <v>0.14513109538463204</v>
      </c>
      <c r="H33" s="52"/>
      <c r="I33" s="8"/>
      <c r="J33" s="52">
        <v>4.4704568292644256E-2</v>
      </c>
      <c r="K33" s="52">
        <f t="shared" si="4"/>
        <v>0.133628462206662</v>
      </c>
      <c r="L33" s="52"/>
      <c r="N33" s="203"/>
    </row>
    <row r="34" spans="1:18">
      <c r="A34" s="8" t="s">
        <v>416</v>
      </c>
      <c r="B34" s="52">
        <v>3.8921751244789651E-2</v>
      </c>
      <c r="C34" s="52">
        <f t="shared" si="2"/>
        <v>0.13751650730764295</v>
      </c>
      <c r="D34" s="52"/>
      <c r="E34" s="53"/>
      <c r="F34" s="54">
        <v>3.5032410505661492E-2</v>
      </c>
      <c r="G34" s="52">
        <f t="shared" si="3"/>
        <v>0.15594887385642472</v>
      </c>
      <c r="H34" s="52"/>
      <c r="I34" s="53"/>
      <c r="J34" s="54">
        <v>3.8255834704755347E-2</v>
      </c>
      <c r="K34" s="52">
        <f t="shared" si="4"/>
        <v>0.14062990838331985</v>
      </c>
      <c r="L34" s="52"/>
      <c r="N34" s="203"/>
    </row>
    <row r="35" spans="1:18">
      <c r="A35" s="53" t="s">
        <v>417</v>
      </c>
      <c r="B35" s="54">
        <v>3.800896552084413E-2</v>
      </c>
      <c r="C35" s="54">
        <f t="shared" si="2"/>
        <v>0.160238236383168</v>
      </c>
      <c r="D35" s="52"/>
      <c r="E35" s="53"/>
      <c r="F35" s="54">
        <v>3.4093783432044202E-2</v>
      </c>
      <c r="G35" s="54">
        <f t="shared" si="3"/>
        <v>0.17858896357787174</v>
      </c>
      <c r="H35" s="52"/>
      <c r="I35" s="53"/>
      <c r="J35" s="54">
        <v>3.73386432072043E-2</v>
      </c>
      <c r="K35" s="54">
        <f t="shared" si="4"/>
        <v>0.1633375270166513</v>
      </c>
      <c r="L35" s="52"/>
      <c r="N35" s="203"/>
    </row>
    <row r="36" spans="1:18">
      <c r="A36" s="184" t="str">
        <f>A15</f>
        <v>Anslag NB2022</v>
      </c>
      <c r="B36" s="185"/>
      <c r="C36" s="185"/>
      <c r="D36" s="186">
        <f>(D15-C$14)/C$14</f>
        <v>-3.9067283493272834E-2</v>
      </c>
      <c r="E36" s="185"/>
      <c r="F36" s="185"/>
      <c r="G36" s="185"/>
      <c r="H36" s="186">
        <f>(H15-G$14)/G$14</f>
        <v>-4.5747695987477834E-2</v>
      </c>
      <c r="I36" s="185"/>
      <c r="J36" s="185"/>
      <c r="K36" s="185"/>
      <c r="L36" s="186">
        <f>(L15-K$14)/K$14</f>
        <v>-4.0210343254240645E-2</v>
      </c>
      <c r="O36" s="43"/>
      <c r="P36" s="204"/>
      <c r="Q36" s="204"/>
      <c r="R36" s="204"/>
    </row>
    <row r="37" spans="1:18">
      <c r="A37" s="55" t="s">
        <v>434</v>
      </c>
      <c r="B37" s="226"/>
      <c r="C37" s="226"/>
      <c r="D37" s="54">
        <f>(D16-C14)/C14</f>
        <v>-2.141071893755523E-2</v>
      </c>
      <c r="E37" s="226"/>
      <c r="F37" s="226"/>
      <c r="G37" s="226"/>
      <c r="H37" s="54">
        <f>(H16-G14)/G14</f>
        <v>-4.226047241224451E-2</v>
      </c>
      <c r="I37" s="226"/>
      <c r="J37" s="226"/>
      <c r="K37" s="226"/>
      <c r="L37" s="54"/>
      <c r="O37" s="43"/>
      <c r="P37" s="204"/>
      <c r="Q37" s="204"/>
      <c r="R37" s="204"/>
    </row>
    <row r="38" spans="1:18">
      <c r="A38" s="8" t="str">
        <f>A17</f>
        <v>Anslag RNB2022</v>
      </c>
      <c r="D38" s="54">
        <f>(D17-C14)/C14</f>
        <v>6.7589613877893376E-2</v>
      </c>
      <c r="H38" s="54">
        <f>(H17-G14)/G14</f>
        <v>4.5722084448955633E-2</v>
      </c>
      <c r="L38" s="52"/>
      <c r="O38" s="43"/>
      <c r="P38" s="204"/>
      <c r="Q38" s="204"/>
      <c r="R38" s="204"/>
    </row>
    <row r="39" spans="1:18">
      <c r="A39" s="8" t="str">
        <f>A18</f>
        <v>Anslag NB2023</v>
      </c>
      <c r="D39" s="52"/>
      <c r="H39" s="52"/>
      <c r="L39" s="52"/>
    </row>
    <row r="40" spans="1:18">
      <c r="A40" s="196"/>
      <c r="D40" s="205"/>
      <c r="G40" s="206"/>
      <c r="H40" s="205"/>
      <c r="L40" s="205"/>
    </row>
    <row r="41" spans="1:18">
      <c r="A41" s="201"/>
      <c r="B41" s="207"/>
      <c r="C41" s="207"/>
      <c r="D41" s="208"/>
      <c r="E41" s="207"/>
      <c r="F41" s="207"/>
      <c r="G41" s="207"/>
      <c r="H41" s="208"/>
      <c r="I41" s="207"/>
      <c r="J41" s="207"/>
      <c r="K41" s="207"/>
      <c r="L41" s="208"/>
    </row>
    <row r="42" spans="1:18">
      <c r="A42" s="8" t="s">
        <v>420</v>
      </c>
      <c r="B42" s="272" t="s">
        <v>404</v>
      </c>
      <c r="C42" s="272"/>
      <c r="D42" s="272"/>
      <c r="E42" s="272"/>
      <c r="F42" s="272" t="s">
        <v>405</v>
      </c>
      <c r="G42" s="272"/>
      <c r="H42" s="272"/>
      <c r="I42" s="272"/>
      <c r="J42" s="272" t="s">
        <v>406</v>
      </c>
      <c r="K42" s="272"/>
      <c r="L42" s="272"/>
      <c r="M42" s="272"/>
    </row>
    <row r="43" spans="1:18">
      <c r="A43" s="228"/>
      <c r="B43" s="187">
        <f>B23</f>
        <v>2020</v>
      </c>
      <c r="C43" s="187">
        <f>C23</f>
        <v>2021</v>
      </c>
      <c r="D43" s="187">
        <f>D23</f>
        <v>2022</v>
      </c>
      <c r="E43" s="209" t="s">
        <v>433</v>
      </c>
      <c r="F43" s="187">
        <f>F23</f>
        <v>2020</v>
      </c>
      <c r="G43" s="187">
        <f>G23</f>
        <v>2021</v>
      </c>
      <c r="H43" s="187">
        <f>H23</f>
        <v>2022</v>
      </c>
      <c r="I43" s="209" t="str">
        <f>E43</f>
        <v>endring 21-22</v>
      </c>
      <c r="J43" s="187">
        <f>J23</f>
        <v>2020</v>
      </c>
      <c r="K43" s="187">
        <f>K23</f>
        <v>2021</v>
      </c>
      <c r="L43" s="187">
        <f>L23</f>
        <v>2022</v>
      </c>
      <c r="M43" s="209" t="str">
        <f>I43</f>
        <v>endring 21-22</v>
      </c>
    </row>
    <row r="44" spans="1:18">
      <c r="A44" s="210" t="str">
        <f>A3</f>
        <v>Januar</v>
      </c>
      <c r="B44" s="210">
        <f>B3</f>
        <v>20895278</v>
      </c>
      <c r="C44" s="210">
        <f>C3</f>
        <v>21035195</v>
      </c>
      <c r="D44" s="210">
        <f>D3</f>
        <v>25046985</v>
      </c>
      <c r="E44" s="211">
        <f>(D44-C44)/C44</f>
        <v>0.19071798478692495</v>
      </c>
      <c r="F44" s="210">
        <f>F3</f>
        <v>4333234</v>
      </c>
      <c r="G44" s="210">
        <f>G3</f>
        <v>4256424</v>
      </c>
      <c r="H44" s="210">
        <f>H3</f>
        <v>5183875</v>
      </c>
      <c r="I44" s="211">
        <f t="shared" ref="I44" si="5">(H44-G44)/G44</f>
        <v>0.21789441089515518</v>
      </c>
      <c r="J44" s="210">
        <f t="shared" ref="J44:L56" si="6">B44+F44</f>
        <v>25228512</v>
      </c>
      <c r="K44" s="210">
        <f t="shared" si="6"/>
        <v>25291619</v>
      </c>
      <c r="L44" s="210">
        <f t="shared" si="6"/>
        <v>30230860</v>
      </c>
      <c r="M44" s="211">
        <f t="shared" ref="M44" si="7">(L44-K44)/K44</f>
        <v>0.19529161023657679</v>
      </c>
    </row>
    <row r="45" spans="1:18">
      <c r="A45" s="210" t="str">
        <f t="shared" ref="A45:A55" si="8">A4</f>
        <v>Februar</v>
      </c>
      <c r="B45" s="210">
        <f>B4-B3</f>
        <v>1074102</v>
      </c>
      <c r="C45" s="210">
        <f>C4-C3</f>
        <v>1161079</v>
      </c>
      <c r="D45" s="210">
        <f>D4-D3</f>
        <v>1301354</v>
      </c>
      <c r="E45" s="211">
        <f>(D45-C45)/C45</f>
        <v>0.12081434596612289</v>
      </c>
      <c r="F45" s="210">
        <f>F4-F3</f>
        <v>205059</v>
      </c>
      <c r="G45" s="210">
        <f>G4-G3</f>
        <v>220791</v>
      </c>
      <c r="H45" s="210">
        <f>H4-H3</f>
        <v>253330</v>
      </c>
      <c r="I45" s="211">
        <f>(H45-G45)/G45</f>
        <v>0.1473746665398499</v>
      </c>
      <c r="J45" s="210">
        <f t="shared" si="6"/>
        <v>1279161</v>
      </c>
      <c r="K45" s="210">
        <f t="shared" si="6"/>
        <v>1381870</v>
      </c>
      <c r="L45" s="210">
        <f>D45+H45</f>
        <v>1554684</v>
      </c>
      <c r="M45" s="211">
        <f>(L45-K45)/K45</f>
        <v>0.12505807348013923</v>
      </c>
    </row>
    <row r="46" spans="1:18">
      <c r="A46" s="210" t="str">
        <f t="shared" si="8"/>
        <v>Mars</v>
      </c>
      <c r="B46" s="210">
        <f t="shared" ref="B46:C55" si="9">B5-B4</f>
        <v>27546635</v>
      </c>
      <c r="C46" s="210">
        <f t="shared" si="9"/>
        <v>31288440</v>
      </c>
      <c r="D46" s="210">
        <f>D5-D4</f>
        <v>31890109</v>
      </c>
      <c r="E46" s="211">
        <f>(D46-C46)/C46</f>
        <v>1.9229753864366522E-2</v>
      </c>
      <c r="F46" s="210">
        <f t="shared" ref="F46:G55" si="10">F5-F4</f>
        <v>5713523</v>
      </c>
      <c r="G46" s="210">
        <f t="shared" si="10"/>
        <v>6467574</v>
      </c>
      <c r="H46" s="210">
        <f>H5-H4</f>
        <v>6358233</v>
      </c>
      <c r="I46" s="211">
        <f>(H46-G46)/G46</f>
        <v>-1.6906029988988144E-2</v>
      </c>
      <c r="J46" s="210">
        <f t="shared" si="6"/>
        <v>33260158</v>
      </c>
      <c r="K46" s="210">
        <f t="shared" si="6"/>
        <v>37756014</v>
      </c>
      <c r="L46" s="210">
        <f t="shared" si="6"/>
        <v>38248342</v>
      </c>
      <c r="M46" s="211">
        <f>(L46-K46)/K46</f>
        <v>1.3039723949673289E-2</v>
      </c>
    </row>
    <row r="47" spans="1:18">
      <c r="A47" s="210" t="str">
        <f t="shared" si="8"/>
        <v>April</v>
      </c>
      <c r="B47" s="210">
        <f t="shared" si="9"/>
        <v>1409549</v>
      </c>
      <c r="C47" s="210">
        <f t="shared" si="9"/>
        <v>1734014</v>
      </c>
      <c r="D47" s="210">
        <f>D6-D5</f>
        <v>2158950</v>
      </c>
      <c r="E47" s="211">
        <f>(D47-C47)/C47</f>
        <v>0.24505915177155432</v>
      </c>
      <c r="F47" s="210">
        <f t="shared" si="10"/>
        <v>273703</v>
      </c>
      <c r="G47" s="210">
        <f t="shared" si="10"/>
        <v>336824</v>
      </c>
      <c r="H47" s="210">
        <f>H6-H5</f>
        <v>426324</v>
      </c>
      <c r="I47" s="211">
        <f>(H47-G47)/G47</f>
        <v>0.26571740731064297</v>
      </c>
      <c r="J47" s="210">
        <f t="shared" si="6"/>
        <v>1683252</v>
      </c>
      <c r="K47" s="210">
        <f t="shared" si="6"/>
        <v>2070838</v>
      </c>
      <c r="L47" s="210">
        <f t="shared" ref="L47" si="11">D47+H47</f>
        <v>2585274</v>
      </c>
      <c r="M47" s="211">
        <f>(L47-K47)/K47</f>
        <v>0.24841923897475321</v>
      </c>
      <c r="O47" s="43"/>
    </row>
    <row r="48" spans="1:18">
      <c r="A48" s="210" t="str">
        <f t="shared" si="8"/>
        <v>Mai</v>
      </c>
      <c r="B48" s="210">
        <f t="shared" si="9"/>
        <v>27969249</v>
      </c>
      <c r="C48" s="210">
        <f t="shared" si="9"/>
        <v>31773013</v>
      </c>
      <c r="D48" s="210">
        <f>D7-D6</f>
        <v>37393694</v>
      </c>
      <c r="E48" s="211">
        <f>(D48-C48)/C48</f>
        <v>0.17690110157321245</v>
      </c>
      <c r="F48" s="210">
        <f t="shared" si="10"/>
        <v>5516761</v>
      </c>
      <c r="G48" s="210">
        <f t="shared" si="10"/>
        <v>6562510</v>
      </c>
      <c r="H48" s="210">
        <f>H7-H6</f>
        <v>7478146</v>
      </c>
      <c r="I48" s="211">
        <f>(H48-G48)/G48</f>
        <v>0.13952527310434576</v>
      </c>
      <c r="J48" s="210">
        <f t="shared" si="6"/>
        <v>33486010</v>
      </c>
      <c r="K48" s="210">
        <f t="shared" si="6"/>
        <v>38335523</v>
      </c>
      <c r="L48" s="210">
        <f t="shared" ref="L48" si="12">D48+H48</f>
        <v>44871840</v>
      </c>
      <c r="M48" s="211">
        <f>(L48-K48)/K48</f>
        <v>0.17050287797038793</v>
      </c>
      <c r="N48" s="211"/>
      <c r="O48" s="241"/>
      <c r="P48" s="212"/>
    </row>
    <row r="49" spans="1:16">
      <c r="A49" s="210" t="str">
        <f t="shared" si="8"/>
        <v>Juni</v>
      </c>
      <c r="B49" s="210">
        <f t="shared" si="9"/>
        <v>1861894</v>
      </c>
      <c r="C49" s="210">
        <f t="shared" si="9"/>
        <v>3700697</v>
      </c>
      <c r="D49" s="210"/>
      <c r="E49" s="211"/>
      <c r="F49" s="210">
        <f t="shared" si="10"/>
        <v>380573</v>
      </c>
      <c r="G49" s="210">
        <f t="shared" si="10"/>
        <v>753916</v>
      </c>
      <c r="H49" s="210"/>
      <c r="I49" s="211"/>
      <c r="J49" s="210">
        <f t="shared" si="6"/>
        <v>2242467</v>
      </c>
      <c r="K49" s="210">
        <f t="shared" si="6"/>
        <v>4454613</v>
      </c>
      <c r="L49" s="210">
        <f t="shared" ref="L49" si="13">D49+H49</f>
        <v>0</v>
      </c>
      <c r="M49" s="211"/>
      <c r="O49" s="43"/>
    </row>
    <row r="50" spans="1:16">
      <c r="A50" s="210" t="str">
        <f t="shared" si="8"/>
        <v>Juli</v>
      </c>
      <c r="B50" s="210">
        <f t="shared" si="9"/>
        <v>21053761</v>
      </c>
      <c r="C50" s="210">
        <f t="shared" si="9"/>
        <v>22281580</v>
      </c>
      <c r="D50" s="210">
        <f t="shared" ref="D50:D55" si="14">D9-D8</f>
        <v>0</v>
      </c>
      <c r="E50" s="211"/>
      <c r="F50" s="210">
        <f t="shared" si="10"/>
        <v>4258174</v>
      </c>
      <c r="G50" s="210">
        <f t="shared" si="10"/>
        <v>4612904</v>
      </c>
      <c r="H50" s="210">
        <f t="shared" ref="H50:H55" si="15">H9-H8</f>
        <v>0</v>
      </c>
      <c r="I50" s="211"/>
      <c r="J50" s="210">
        <f t="shared" si="6"/>
        <v>25311935</v>
      </c>
      <c r="K50" s="210">
        <f t="shared" si="6"/>
        <v>26894484</v>
      </c>
      <c r="L50" s="210">
        <f t="shared" ref="L50" si="16">D50+H50</f>
        <v>0</v>
      </c>
      <c r="M50" s="211"/>
    </row>
    <row r="51" spans="1:16">
      <c r="A51" s="210" t="str">
        <f t="shared" si="8"/>
        <v>August</v>
      </c>
      <c r="B51" s="210">
        <f t="shared" si="9"/>
        <v>1995472</v>
      </c>
      <c r="C51" s="210">
        <f t="shared" si="9"/>
        <v>2952293</v>
      </c>
      <c r="D51" s="210">
        <f t="shared" si="14"/>
        <v>0</v>
      </c>
      <c r="E51" s="211"/>
      <c r="F51" s="210">
        <f t="shared" si="10"/>
        <v>408729</v>
      </c>
      <c r="G51" s="210">
        <f t="shared" si="10"/>
        <v>594644</v>
      </c>
      <c r="H51" s="210">
        <f t="shared" si="15"/>
        <v>0</v>
      </c>
      <c r="I51" s="211"/>
      <c r="J51" s="210">
        <f t="shared" si="6"/>
        <v>2404201</v>
      </c>
      <c r="K51" s="210">
        <f t="shared" si="6"/>
        <v>3546937</v>
      </c>
      <c r="L51" s="210">
        <f t="shared" ref="L51" si="17">D51+H51</f>
        <v>0</v>
      </c>
      <c r="M51" s="211"/>
    </row>
    <row r="52" spans="1:16">
      <c r="A52" s="210" t="str">
        <f t="shared" si="8"/>
        <v>September</v>
      </c>
      <c r="B52" s="210">
        <f t="shared" si="9"/>
        <v>29029099</v>
      </c>
      <c r="C52" s="210">
        <f t="shared" si="9"/>
        <v>34649943</v>
      </c>
      <c r="D52" s="210">
        <f t="shared" si="14"/>
        <v>0</v>
      </c>
      <c r="E52" s="211"/>
      <c r="F52" s="210">
        <f t="shared" si="10"/>
        <v>5876030</v>
      </c>
      <c r="G52" s="210">
        <f t="shared" si="10"/>
        <v>7148438</v>
      </c>
      <c r="H52" s="210">
        <f t="shared" si="15"/>
        <v>0</v>
      </c>
      <c r="I52" s="211"/>
      <c r="J52" s="210">
        <f t="shared" si="6"/>
        <v>34905129</v>
      </c>
      <c r="K52" s="210">
        <f t="shared" si="6"/>
        <v>41798381</v>
      </c>
      <c r="L52" s="210">
        <f t="shared" ref="L52" si="18">D52+H52</f>
        <v>0</v>
      </c>
      <c r="M52" s="211"/>
    </row>
    <row r="53" spans="1:16">
      <c r="A53" s="210" t="str">
        <f t="shared" si="8"/>
        <v>Oktober</v>
      </c>
      <c r="B53" s="210">
        <f t="shared" si="9"/>
        <v>1894384</v>
      </c>
      <c r="C53" s="210">
        <f t="shared" si="9"/>
        <v>1842218</v>
      </c>
      <c r="D53" s="210">
        <f t="shared" si="14"/>
        <v>0</v>
      </c>
      <c r="E53" s="211"/>
      <c r="F53" s="210">
        <f t="shared" si="10"/>
        <v>387656</v>
      </c>
      <c r="G53" s="210">
        <f t="shared" si="10"/>
        <v>369252</v>
      </c>
      <c r="H53" s="210">
        <f t="shared" si="15"/>
        <v>0</v>
      </c>
      <c r="I53" s="211"/>
      <c r="J53" s="210">
        <f t="shared" si="6"/>
        <v>2282040</v>
      </c>
      <c r="K53" s="210">
        <f t="shared" si="6"/>
        <v>2211470</v>
      </c>
      <c r="L53" s="210">
        <f t="shared" ref="L53" si="19">D53+H53</f>
        <v>0</v>
      </c>
      <c r="M53" s="211"/>
      <c r="O53" s="43"/>
      <c r="P53" s="43"/>
    </row>
    <row r="54" spans="1:16">
      <c r="A54" s="210" t="str">
        <f t="shared" si="8"/>
        <v>November</v>
      </c>
      <c r="B54" s="210">
        <f t="shared" si="9"/>
        <v>32554065</v>
      </c>
      <c r="C54" s="210">
        <f t="shared" si="9"/>
        <v>37869257</v>
      </c>
      <c r="D54" s="210">
        <f t="shared" si="14"/>
        <v>0</v>
      </c>
      <c r="E54" s="211"/>
      <c r="F54" s="210">
        <f t="shared" si="10"/>
        <v>6644976</v>
      </c>
      <c r="G54" s="210">
        <f t="shared" si="10"/>
        <v>7977156</v>
      </c>
      <c r="H54" s="210">
        <f t="shared" si="15"/>
        <v>0</v>
      </c>
      <c r="I54" s="211"/>
      <c r="J54" s="210">
        <f t="shared" si="6"/>
        <v>39199041</v>
      </c>
      <c r="K54" s="210">
        <f t="shared" si="6"/>
        <v>45846413</v>
      </c>
      <c r="L54" s="210">
        <f t="shared" ref="L54:L55" si="20">D54+H54</f>
        <v>0</v>
      </c>
      <c r="M54" s="211"/>
      <c r="O54" s="43"/>
    </row>
    <row r="55" spans="1:16">
      <c r="A55" s="210" t="str">
        <f t="shared" si="8"/>
        <v>Desember</v>
      </c>
      <c r="B55" s="210">
        <f t="shared" si="9"/>
        <v>1608935</v>
      </c>
      <c r="C55" s="210">
        <f t="shared" si="9"/>
        <v>5667718</v>
      </c>
      <c r="D55" s="210">
        <f t="shared" si="14"/>
        <v>0</v>
      </c>
      <c r="E55" s="211"/>
      <c r="F55" s="210">
        <f t="shared" si="10"/>
        <v>322723</v>
      </c>
      <c r="G55" s="210">
        <f t="shared" si="10"/>
        <v>1150085</v>
      </c>
      <c r="H55" s="210">
        <f t="shared" si="15"/>
        <v>0</v>
      </c>
      <c r="I55" s="211"/>
      <c r="J55" s="210">
        <f t="shared" si="6"/>
        <v>1931658</v>
      </c>
      <c r="K55" s="210">
        <f t="shared" si="6"/>
        <v>6817803</v>
      </c>
      <c r="L55" s="210">
        <f t="shared" si="20"/>
        <v>0</v>
      </c>
      <c r="M55" s="211"/>
    </row>
    <row r="56" spans="1:16">
      <c r="A56" s="213" t="s">
        <v>421</v>
      </c>
      <c r="B56" s="213">
        <f>SUM(B44:B55)</f>
        <v>168892423</v>
      </c>
      <c r="C56" s="213">
        <f>SUM(C44:C55)</f>
        <v>195955447</v>
      </c>
      <c r="D56" s="213">
        <f>SUM(D44:D55)</f>
        <v>97791092</v>
      </c>
      <c r="E56" s="214"/>
      <c r="F56" s="213">
        <f>SUM(F44:F55)</f>
        <v>34321141</v>
      </c>
      <c r="G56" s="213">
        <f>SUM(G44:G55)</f>
        <v>40450518</v>
      </c>
      <c r="H56" s="213">
        <f>SUM(H44:H55)</f>
        <v>19699908</v>
      </c>
      <c r="I56" s="214"/>
      <c r="J56" s="213">
        <f t="shared" si="6"/>
        <v>203213564</v>
      </c>
      <c r="K56" s="213">
        <f>C56+G56</f>
        <v>236405965</v>
      </c>
      <c r="L56" s="213">
        <f>D56+H56</f>
        <v>117491000</v>
      </c>
      <c r="M56" s="214"/>
    </row>
    <row r="57" spans="1:16">
      <c r="A57" s="50"/>
      <c r="B57" s="50"/>
      <c r="C57" s="185"/>
      <c r="D57" s="50"/>
      <c r="E57" s="215"/>
      <c r="F57" s="185"/>
      <c r="G57" s="185"/>
      <c r="H57" s="50"/>
      <c r="I57" s="215"/>
      <c r="J57" s="185"/>
      <c r="K57" s="185"/>
      <c r="L57" s="50"/>
      <c r="M57" s="215"/>
    </row>
    <row r="58" spans="1:16">
      <c r="A58" s="43"/>
      <c r="D58" s="43"/>
      <c r="H58" s="43"/>
      <c r="L58" s="43"/>
    </row>
    <row r="59" spans="1:16">
      <c r="A59" s="43"/>
      <c r="E59" s="216"/>
      <c r="F59" s="216"/>
      <c r="G59" s="216"/>
      <c r="H59" s="216"/>
      <c r="I59" s="216"/>
      <c r="J59" s="216"/>
      <c r="K59" s="216"/>
      <c r="L59" s="217"/>
    </row>
    <row r="60" spans="1:16">
      <c r="A60" s="43"/>
      <c r="E60" s="204"/>
      <c r="H60" s="43"/>
      <c r="I60" s="204"/>
      <c r="L60" s="204"/>
    </row>
    <row r="61" spans="1:16">
      <c r="A61" s="43"/>
      <c r="E61" s="204"/>
      <c r="I61" s="204"/>
      <c r="L61" s="204"/>
    </row>
    <row r="62" spans="1:16">
      <c r="A62" s="43"/>
      <c r="E62" s="204"/>
      <c r="I62" s="204"/>
      <c r="L62" s="204"/>
    </row>
    <row r="63" spans="1:16">
      <c r="A63" s="43"/>
      <c r="E63" s="204"/>
      <c r="I63" s="204"/>
      <c r="L63" s="204"/>
    </row>
  </sheetData>
  <sheetProtection sheet="1" objects="1" scenarios="1"/>
  <mergeCells count="9">
    <mergeCell ref="B42:E42"/>
    <mergeCell ref="F42:I42"/>
    <mergeCell ref="J42:M42"/>
    <mergeCell ref="B1:D1"/>
    <mergeCell ref="F1:H1"/>
    <mergeCell ref="J1:L1"/>
    <mergeCell ref="B22:D22"/>
    <mergeCell ref="F22:H22"/>
    <mergeCell ref="J22:L22"/>
  </mergeCells>
  <pageMargins left="0.7" right="0.7" top="0.75" bottom="0.75" header="0.3" footer="0.3"/>
  <pageSetup paperSize="9" orientation="portrait" r:id="rId1"/>
  <ignoredErrors>
    <ignoredError sqref="I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</dc:creator>
  <cp:lastModifiedBy>Martin Fjordholm</cp:lastModifiedBy>
  <dcterms:created xsi:type="dcterms:W3CDTF">2019-11-19T09:55:59Z</dcterms:created>
  <dcterms:modified xsi:type="dcterms:W3CDTF">2022-06-17T11:35:06Z</dcterms:modified>
</cp:coreProperties>
</file>