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3\Nett2023\"/>
    </mc:Choice>
  </mc:AlternateContent>
  <xr:revisionPtr revIDLastSave="0" documentId="13_ncr:1_{AFAF0BED-D23C-4675-9CEF-AFBC18D25901}" xr6:coauthVersionLast="47" xr6:coauthVersionMax="47" xr10:uidLastSave="{00000000-0000-0000-0000-000000000000}"/>
  <bookViews>
    <workbookView xWindow="0" yWindow="0" windowWidth="25800" windowHeight="21000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4" l="1"/>
  <c r="D36" i="4"/>
  <c r="D30" i="4"/>
  <c r="L30" i="4" l="1"/>
  <c r="H30" i="4"/>
  <c r="H50" i="4"/>
  <c r="I50" i="4"/>
  <c r="D50" i="4"/>
  <c r="E50" i="4"/>
  <c r="S10" i="1"/>
  <c r="S58" i="1"/>
  <c r="S83" i="1"/>
  <c r="S250" i="1"/>
  <c r="S283" i="1"/>
  <c r="R38" i="1"/>
  <c r="R39" i="1"/>
  <c r="R76" i="1"/>
  <c r="R93" i="1"/>
  <c r="R101" i="1"/>
  <c r="R124" i="1"/>
  <c r="R135" i="1"/>
  <c r="R142" i="1"/>
  <c r="R151" i="1"/>
  <c r="R165" i="1"/>
  <c r="R171" i="1"/>
  <c r="R179" i="1"/>
  <c r="R187" i="1"/>
  <c r="R195" i="1"/>
  <c r="R196" i="1"/>
  <c r="R203" i="1"/>
  <c r="R211" i="1"/>
  <c r="R229" i="1"/>
  <c r="R239" i="1"/>
  <c r="R253" i="1"/>
  <c r="R262" i="1"/>
  <c r="R267" i="1"/>
  <c r="R271" i="1"/>
  <c r="R283" i="1"/>
  <c r="R307" i="1"/>
  <c r="R331" i="1"/>
  <c r="R332" i="1"/>
  <c r="R340" i="1"/>
  <c r="R347" i="1"/>
  <c r="R349" i="1"/>
  <c r="Q364" i="1"/>
  <c r="E13" i="1"/>
  <c r="R14" i="1"/>
  <c r="E15" i="1"/>
  <c r="E21" i="1"/>
  <c r="E23" i="1"/>
  <c r="E31" i="1"/>
  <c r="E38" i="1"/>
  <c r="E39" i="1"/>
  <c r="R45" i="1"/>
  <c r="R54" i="1"/>
  <c r="R55" i="1"/>
  <c r="E86" i="1"/>
  <c r="E95" i="1"/>
  <c r="R108" i="1"/>
  <c r="E118" i="1"/>
  <c r="S118" i="1" s="1"/>
  <c r="E119" i="1"/>
  <c r="E150" i="1"/>
  <c r="E165" i="1"/>
  <c r="E173" i="1"/>
  <c r="E183" i="1"/>
  <c r="E188" i="1"/>
  <c r="E196" i="1"/>
  <c r="E253" i="1"/>
  <c r="R318" i="1"/>
  <c r="R325" i="1"/>
  <c r="R355" i="1"/>
  <c r="E362" i="1"/>
  <c r="S362" i="1" s="1"/>
  <c r="L8" i="4"/>
  <c r="L29" i="4"/>
  <c r="D49" i="4"/>
  <c r="H49" i="4"/>
  <c r="L49" i="4"/>
  <c r="M49" i="4"/>
  <c r="I49" i="4"/>
  <c r="E49" i="4"/>
  <c r="H29" i="4"/>
  <c r="D29" i="4"/>
  <c r="K3" i="3"/>
  <c r="C19" i="3"/>
  <c r="D19" i="3" s="1"/>
  <c r="Q19" i="3"/>
  <c r="N19" i="3"/>
  <c r="D28" i="4"/>
  <c r="E48" i="4"/>
  <c r="X35" i="1"/>
  <c r="H28" i="4"/>
  <c r="B21" i="3"/>
  <c r="I48" i="4"/>
  <c r="H37" i="4"/>
  <c r="H36" i="4"/>
  <c r="L38" i="4"/>
  <c r="H38" i="4"/>
  <c r="D37" i="4"/>
  <c r="A38" i="4"/>
  <c r="I46" i="4"/>
  <c r="I47" i="4"/>
  <c r="H46" i="4"/>
  <c r="E46" i="4"/>
  <c r="E47" i="4"/>
  <c r="D47" i="4"/>
  <c r="D46" i="4"/>
  <c r="D45" i="4"/>
  <c r="C46" i="4"/>
  <c r="L26" i="4"/>
  <c r="L27" i="4"/>
  <c r="H26" i="4"/>
  <c r="H27" i="4"/>
  <c r="D27" i="4"/>
  <c r="D26" i="4"/>
  <c r="D24" i="4"/>
  <c r="L25" i="4"/>
  <c r="H25" i="4"/>
  <c r="D25" i="4"/>
  <c r="M45" i="4"/>
  <c r="L50" i="4"/>
  <c r="M50" i="4" s="1"/>
  <c r="M52" i="4"/>
  <c r="M53" i="4"/>
  <c r="M54" i="4"/>
  <c r="M55" i="4"/>
  <c r="M44" i="4"/>
  <c r="I45" i="4"/>
  <c r="E45" i="4"/>
  <c r="L24" i="4"/>
  <c r="H24" i="4"/>
  <c r="H45" i="4"/>
  <c r="G46" i="4"/>
  <c r="G45" i="4"/>
  <c r="G44" i="4"/>
  <c r="D3" i="4"/>
  <c r="X364" i="1"/>
  <c r="I43" i="4"/>
  <c r="H44" i="4"/>
  <c r="L46" i="4"/>
  <c r="M46" i="4"/>
  <c r="H47" i="4"/>
  <c r="H48" i="4"/>
  <c r="H56" i="4"/>
  <c r="H52" i="4"/>
  <c r="H53" i="4"/>
  <c r="H54" i="4"/>
  <c r="H55" i="4"/>
  <c r="D44" i="4"/>
  <c r="D48" i="4"/>
  <c r="L48" i="4"/>
  <c r="L51" i="4"/>
  <c r="M51" i="4" s="1"/>
  <c r="D52" i="4"/>
  <c r="D53" i="4"/>
  <c r="L53" i="4"/>
  <c r="D54" i="4"/>
  <c r="L54" i="4"/>
  <c r="D55" i="4"/>
  <c r="L55" i="4"/>
  <c r="C44" i="4"/>
  <c r="L15" i="4"/>
  <c r="L16" i="4"/>
  <c r="L17" i="4"/>
  <c r="L18" i="4"/>
  <c r="D23" i="4"/>
  <c r="D43" i="4"/>
  <c r="C24" i="4"/>
  <c r="I16" i="4"/>
  <c r="I17" i="4"/>
  <c r="I18" i="4"/>
  <c r="I15" i="4"/>
  <c r="I14" i="4"/>
  <c r="E16" i="4"/>
  <c r="E17" i="4"/>
  <c r="E18" i="4"/>
  <c r="E15" i="4"/>
  <c r="E14" i="4"/>
  <c r="A37" i="4"/>
  <c r="H2" i="4"/>
  <c r="H23" i="4"/>
  <c r="H43" i="4"/>
  <c r="L3" i="4"/>
  <c r="L4" i="4"/>
  <c r="L5" i="4"/>
  <c r="L6" i="4"/>
  <c r="L7" i="4"/>
  <c r="L28" i="4"/>
  <c r="L9" i="4"/>
  <c r="L10" i="4"/>
  <c r="L11" i="4"/>
  <c r="L12" i="4"/>
  <c r="L13" i="4"/>
  <c r="L14" i="4"/>
  <c r="G55" i="4"/>
  <c r="C55" i="4"/>
  <c r="G35" i="4"/>
  <c r="C35" i="4"/>
  <c r="G54" i="4"/>
  <c r="C54" i="4"/>
  <c r="G34" i="4"/>
  <c r="C34" i="4"/>
  <c r="L47" i="4"/>
  <c r="M47" i="4"/>
  <c r="M48" i="4"/>
  <c r="L2" i="4"/>
  <c r="L23" i="4"/>
  <c r="L43" i="4"/>
  <c r="L52" i="4"/>
  <c r="E44" i="4"/>
  <c r="L45" i="4"/>
  <c r="D56" i="4"/>
  <c r="L44" i="4"/>
  <c r="K55" i="4"/>
  <c r="E7" i="1"/>
  <c r="E210" i="1"/>
  <c r="S210" i="1" s="1"/>
  <c r="E218" i="1"/>
  <c r="S218" i="1" s="1"/>
  <c r="E226" i="1"/>
  <c r="E234" i="1"/>
  <c r="S234" i="1" s="1"/>
  <c r="E242" i="1"/>
  <c r="S242" i="1" s="1"/>
  <c r="E250" i="1"/>
  <c r="E257" i="1"/>
  <c r="S257" i="1" s="1"/>
  <c r="E258" i="1"/>
  <c r="S258" i="1" s="1"/>
  <c r="E265" i="1"/>
  <c r="S265" i="1" s="1"/>
  <c r="E266" i="1"/>
  <c r="E273" i="1"/>
  <c r="S273" i="1" s="1"/>
  <c r="E274" i="1"/>
  <c r="S274" i="1" s="1"/>
  <c r="E281" i="1"/>
  <c r="S281" i="1" s="1"/>
  <c r="E282" i="1"/>
  <c r="E289" i="1"/>
  <c r="E290" i="1"/>
  <c r="S290" i="1" s="1"/>
  <c r="E297" i="1"/>
  <c r="S297" i="1" s="1"/>
  <c r="E298" i="1"/>
  <c r="S298" i="1" s="1"/>
  <c r="E305" i="1"/>
  <c r="S305" i="1" s="1"/>
  <c r="E306" i="1"/>
  <c r="S306" i="1" s="1"/>
  <c r="E313" i="1"/>
  <c r="S313" i="1" s="1"/>
  <c r="E314" i="1"/>
  <c r="E321" i="1"/>
  <c r="S321" i="1" s="1"/>
  <c r="E322" i="1"/>
  <c r="S322" i="1" s="1"/>
  <c r="E329" i="1"/>
  <c r="E330" i="1"/>
  <c r="S330" i="1" s="1"/>
  <c r="E337" i="1"/>
  <c r="S337" i="1" s="1"/>
  <c r="E338" i="1"/>
  <c r="S338" i="1" s="1"/>
  <c r="E345" i="1"/>
  <c r="S345" i="1" s="1"/>
  <c r="E346" i="1"/>
  <c r="E353" i="1"/>
  <c r="S353" i="1" s="1"/>
  <c r="E354" i="1"/>
  <c r="R360" i="1"/>
  <c r="E361" i="1"/>
  <c r="T364" i="1"/>
  <c r="Y364" i="1"/>
  <c r="E35" i="1"/>
  <c r="Y362" i="1"/>
  <c r="Y361" i="1"/>
  <c r="Y360" i="1"/>
  <c r="E360" i="1"/>
  <c r="Y359" i="1"/>
  <c r="Y358" i="1"/>
  <c r="Y357" i="1"/>
  <c r="Y356" i="1"/>
  <c r="Y355" i="1"/>
  <c r="Y354" i="1"/>
  <c r="Y353" i="1"/>
  <c r="R353" i="1"/>
  <c r="Y352" i="1"/>
  <c r="R352" i="1"/>
  <c r="E352" i="1"/>
  <c r="S352" i="1" s="1"/>
  <c r="Y351" i="1"/>
  <c r="Y350" i="1"/>
  <c r="Y349" i="1"/>
  <c r="E349" i="1"/>
  <c r="Y348" i="1"/>
  <c r="Y347" i="1"/>
  <c r="E347" i="1"/>
  <c r="S347" i="1" s="1"/>
  <c r="Y346" i="1"/>
  <c r="Y345" i="1"/>
  <c r="Y344" i="1"/>
  <c r="R344" i="1"/>
  <c r="E344" i="1"/>
  <c r="Y343" i="1"/>
  <c r="Y342" i="1"/>
  <c r="Y341" i="1"/>
  <c r="Y340" i="1"/>
  <c r="E340" i="1"/>
  <c r="Y339" i="1"/>
  <c r="R339" i="1"/>
  <c r="E339" i="1"/>
  <c r="S339" i="1" s="1"/>
  <c r="Y338" i="1"/>
  <c r="Y337" i="1"/>
  <c r="R337" i="1"/>
  <c r="Y336" i="1"/>
  <c r="R336" i="1"/>
  <c r="E336" i="1"/>
  <c r="Y335" i="1"/>
  <c r="Y334" i="1"/>
  <c r="Y333" i="1"/>
  <c r="Y332" i="1"/>
  <c r="Y331" i="1"/>
  <c r="E331" i="1"/>
  <c r="S331" i="1" s="1"/>
  <c r="Y330" i="1"/>
  <c r="Y329" i="1"/>
  <c r="Y328" i="1"/>
  <c r="R328" i="1"/>
  <c r="E328" i="1"/>
  <c r="Y327" i="1"/>
  <c r="Y326" i="1"/>
  <c r="Y325" i="1"/>
  <c r="E325" i="1"/>
  <c r="Y324" i="1"/>
  <c r="Y323" i="1"/>
  <c r="R323" i="1"/>
  <c r="E323" i="1"/>
  <c r="S323" i="1" s="1"/>
  <c r="Y322" i="1"/>
  <c r="Y321" i="1"/>
  <c r="R321" i="1"/>
  <c r="Y320" i="1"/>
  <c r="R320" i="1"/>
  <c r="E320" i="1"/>
  <c r="S320" i="1"/>
  <c r="Y319" i="1"/>
  <c r="Y318" i="1"/>
  <c r="Y317" i="1"/>
  <c r="Y316" i="1"/>
  <c r="Y315" i="1"/>
  <c r="R315" i="1"/>
  <c r="E315" i="1"/>
  <c r="Y314" i="1"/>
  <c r="Y313" i="1"/>
  <c r="Y312" i="1"/>
  <c r="R312" i="1"/>
  <c r="E312" i="1"/>
  <c r="S312" i="1" s="1"/>
  <c r="Y311" i="1"/>
  <c r="Y310" i="1"/>
  <c r="Y309" i="1"/>
  <c r="Y308" i="1"/>
  <c r="Y307" i="1"/>
  <c r="E307" i="1"/>
  <c r="S307" i="1" s="1"/>
  <c r="Y306" i="1"/>
  <c r="Y305" i="1"/>
  <c r="R305" i="1"/>
  <c r="Y304" i="1"/>
  <c r="R304" i="1"/>
  <c r="E304" i="1"/>
  <c r="S304" i="1" s="1"/>
  <c r="Y303" i="1"/>
  <c r="Y302" i="1"/>
  <c r="Y301" i="1"/>
  <c r="Y300" i="1"/>
  <c r="Y299" i="1"/>
  <c r="R299" i="1"/>
  <c r="E299" i="1"/>
  <c r="Y298" i="1"/>
  <c r="R298" i="1"/>
  <c r="Y297" i="1"/>
  <c r="Y296" i="1"/>
  <c r="R296" i="1"/>
  <c r="E296" i="1"/>
  <c r="S296" i="1" s="1"/>
  <c r="Y295" i="1"/>
  <c r="Y294" i="1"/>
  <c r="Y293" i="1"/>
  <c r="Y292" i="1"/>
  <c r="Y291" i="1"/>
  <c r="R291" i="1"/>
  <c r="E291" i="1"/>
  <c r="S291" i="1" s="1"/>
  <c r="Y290" i="1"/>
  <c r="Y289" i="1"/>
  <c r="R289" i="1"/>
  <c r="Y288" i="1"/>
  <c r="R288" i="1"/>
  <c r="E288" i="1"/>
  <c r="S288" i="1" s="1"/>
  <c r="Y287" i="1"/>
  <c r="Y286" i="1"/>
  <c r="Y285" i="1"/>
  <c r="Y284" i="1"/>
  <c r="Y283" i="1"/>
  <c r="E283" i="1"/>
  <c r="Y282" i="1"/>
  <c r="R282" i="1"/>
  <c r="Y281" i="1"/>
  <c r="Y280" i="1"/>
  <c r="R280" i="1"/>
  <c r="E280" i="1"/>
  <c r="S280" i="1" s="1"/>
  <c r="Y279" i="1"/>
  <c r="Y278" i="1"/>
  <c r="Y277" i="1"/>
  <c r="Y276" i="1"/>
  <c r="Y275" i="1"/>
  <c r="R275" i="1"/>
  <c r="E275" i="1"/>
  <c r="Y274" i="1"/>
  <c r="Y273" i="1"/>
  <c r="R273" i="1"/>
  <c r="Y272" i="1"/>
  <c r="R272" i="1"/>
  <c r="E272" i="1"/>
  <c r="S272" i="1" s="1"/>
  <c r="Y271" i="1"/>
  <c r="Y270" i="1"/>
  <c r="Y269" i="1"/>
  <c r="Y268" i="1"/>
  <c r="Y267" i="1"/>
  <c r="E267" i="1"/>
  <c r="S267" i="1" s="1"/>
  <c r="Y266" i="1"/>
  <c r="R266" i="1"/>
  <c r="Y265" i="1"/>
  <c r="Y264" i="1"/>
  <c r="R264" i="1"/>
  <c r="E264" i="1"/>
  <c r="S264" i="1" s="1"/>
  <c r="Y263" i="1"/>
  <c r="Y262" i="1"/>
  <c r="Y261" i="1"/>
  <c r="Y260" i="1"/>
  <c r="Y259" i="1"/>
  <c r="R259" i="1"/>
  <c r="E259" i="1"/>
  <c r="Y258" i="1"/>
  <c r="Y257" i="1"/>
  <c r="R257" i="1"/>
  <c r="Y256" i="1"/>
  <c r="R256" i="1"/>
  <c r="E256" i="1"/>
  <c r="Y255" i="1"/>
  <c r="Y254" i="1"/>
  <c r="Y253" i="1"/>
  <c r="Y252" i="1"/>
  <c r="Y251" i="1"/>
  <c r="R251" i="1"/>
  <c r="E251" i="1"/>
  <c r="S251" i="1" s="1"/>
  <c r="Y250" i="1"/>
  <c r="R250" i="1"/>
  <c r="Y249" i="1"/>
  <c r="R249" i="1"/>
  <c r="E249" i="1"/>
  <c r="S249" i="1" s="1"/>
  <c r="Y248" i="1"/>
  <c r="R248" i="1"/>
  <c r="E248" i="1"/>
  <c r="Y247" i="1"/>
  <c r="Y246" i="1"/>
  <c r="Y245" i="1"/>
  <c r="Y244" i="1"/>
  <c r="Y243" i="1"/>
  <c r="R243" i="1"/>
  <c r="E243" i="1"/>
  <c r="Y242" i="1"/>
  <c r="R242" i="1"/>
  <c r="Y241" i="1"/>
  <c r="R241" i="1"/>
  <c r="E241" i="1"/>
  <c r="S241" i="1" s="1"/>
  <c r="Y240" i="1"/>
  <c r="R240" i="1"/>
  <c r="E240" i="1"/>
  <c r="S240" i="1" s="1"/>
  <c r="Y239" i="1"/>
  <c r="Y238" i="1"/>
  <c r="Y237" i="1"/>
  <c r="Y236" i="1"/>
  <c r="Y235" i="1"/>
  <c r="R235" i="1"/>
  <c r="E235" i="1"/>
  <c r="S235" i="1" s="1"/>
  <c r="Y234" i="1"/>
  <c r="R234" i="1"/>
  <c r="Y233" i="1"/>
  <c r="R233" i="1"/>
  <c r="E233" i="1"/>
  <c r="Y232" i="1"/>
  <c r="R232" i="1"/>
  <c r="E232" i="1"/>
  <c r="S232" i="1" s="1"/>
  <c r="Y231" i="1"/>
  <c r="Y230" i="1"/>
  <c r="Y229" i="1"/>
  <c r="E229" i="1"/>
  <c r="Y228" i="1"/>
  <c r="Y227" i="1"/>
  <c r="R227" i="1"/>
  <c r="E227" i="1"/>
  <c r="S227" i="1" s="1"/>
  <c r="Y226" i="1"/>
  <c r="R226" i="1"/>
  <c r="Y225" i="1"/>
  <c r="R225" i="1"/>
  <c r="E225" i="1"/>
  <c r="S225" i="1" s="1"/>
  <c r="Y224" i="1"/>
  <c r="R224" i="1"/>
  <c r="E224" i="1"/>
  <c r="S224" i="1" s="1"/>
  <c r="Y223" i="1"/>
  <c r="Y222" i="1"/>
  <c r="Y221" i="1"/>
  <c r="Y220" i="1"/>
  <c r="Y219" i="1"/>
  <c r="R219" i="1"/>
  <c r="E219" i="1"/>
  <c r="S219" i="1" s="1"/>
  <c r="Y218" i="1"/>
  <c r="R218" i="1"/>
  <c r="Y217" i="1"/>
  <c r="R217" i="1"/>
  <c r="E217" i="1"/>
  <c r="Y216" i="1"/>
  <c r="R216" i="1"/>
  <c r="E216" i="1"/>
  <c r="Y215" i="1"/>
  <c r="Y214" i="1"/>
  <c r="Y213" i="1"/>
  <c r="Y212" i="1"/>
  <c r="Y211" i="1"/>
  <c r="E211" i="1"/>
  <c r="Y210" i="1"/>
  <c r="R210" i="1"/>
  <c r="Y209" i="1"/>
  <c r="R209" i="1"/>
  <c r="E209" i="1"/>
  <c r="Y208" i="1"/>
  <c r="R208" i="1"/>
  <c r="E208" i="1"/>
  <c r="Y207" i="1"/>
  <c r="Y206" i="1"/>
  <c r="Y205" i="1"/>
  <c r="Y204" i="1"/>
  <c r="Y203" i="1"/>
  <c r="E203" i="1"/>
  <c r="S203" i="1" s="1"/>
  <c r="Y202" i="1"/>
  <c r="R202" i="1"/>
  <c r="E202" i="1"/>
  <c r="Y201" i="1"/>
  <c r="R201" i="1"/>
  <c r="E201" i="1"/>
  <c r="Y200" i="1"/>
  <c r="R200" i="1"/>
  <c r="E200" i="1"/>
  <c r="Y199" i="1"/>
  <c r="Y198" i="1"/>
  <c r="Y197" i="1"/>
  <c r="Y196" i="1"/>
  <c r="Y195" i="1"/>
  <c r="E195" i="1"/>
  <c r="Y194" i="1"/>
  <c r="R194" i="1"/>
  <c r="E194" i="1"/>
  <c r="Y193" i="1"/>
  <c r="R193" i="1"/>
  <c r="E193" i="1"/>
  <c r="S193" i="1" s="1"/>
  <c r="Y192" i="1"/>
  <c r="R192" i="1"/>
  <c r="E192" i="1"/>
  <c r="S192" i="1" s="1"/>
  <c r="Y191" i="1"/>
  <c r="Y190" i="1"/>
  <c r="Y189" i="1"/>
  <c r="Y188" i="1"/>
  <c r="Y187" i="1"/>
  <c r="E187" i="1"/>
  <c r="Y186" i="1"/>
  <c r="R186" i="1"/>
  <c r="E186" i="1"/>
  <c r="Y185" i="1"/>
  <c r="R185" i="1"/>
  <c r="E185" i="1"/>
  <c r="S185" i="1" s="1"/>
  <c r="Y184" i="1"/>
  <c r="R184" i="1"/>
  <c r="E184" i="1"/>
  <c r="S184" i="1" s="1"/>
  <c r="Y183" i="1"/>
  <c r="Y182" i="1"/>
  <c r="Y181" i="1"/>
  <c r="Y180" i="1"/>
  <c r="Y179" i="1"/>
  <c r="E179" i="1"/>
  <c r="Y178" i="1"/>
  <c r="R178" i="1"/>
  <c r="E178" i="1"/>
  <c r="S178" i="1" s="1"/>
  <c r="Y177" i="1"/>
  <c r="R177" i="1"/>
  <c r="E177" i="1"/>
  <c r="S177" i="1" s="1"/>
  <c r="Y176" i="1"/>
  <c r="R176" i="1"/>
  <c r="E176" i="1"/>
  <c r="S176" i="1" s="1"/>
  <c r="Y175" i="1"/>
  <c r="Y174" i="1"/>
  <c r="Y173" i="1"/>
  <c r="Y172" i="1"/>
  <c r="Y171" i="1"/>
  <c r="E171" i="1"/>
  <c r="S171" i="1" s="1"/>
  <c r="Y170" i="1"/>
  <c r="R170" i="1"/>
  <c r="E170" i="1"/>
  <c r="S170" i="1" s="1"/>
  <c r="Y169" i="1"/>
  <c r="R169" i="1"/>
  <c r="E169" i="1"/>
  <c r="S169" i="1" s="1"/>
  <c r="Y168" i="1"/>
  <c r="R168" i="1"/>
  <c r="E168" i="1"/>
  <c r="S168" i="1" s="1"/>
  <c r="Y167" i="1"/>
  <c r="Y166" i="1"/>
  <c r="Y165" i="1"/>
  <c r="Y164" i="1"/>
  <c r="Y163" i="1"/>
  <c r="R163" i="1"/>
  <c r="E163" i="1"/>
  <c r="S163" i="1" s="1"/>
  <c r="Y162" i="1"/>
  <c r="R162" i="1"/>
  <c r="E162" i="1"/>
  <c r="S162" i="1" s="1"/>
  <c r="Y161" i="1"/>
  <c r="R161" i="1"/>
  <c r="E161" i="1"/>
  <c r="S161" i="1" s="1"/>
  <c r="Y160" i="1"/>
  <c r="R160" i="1"/>
  <c r="E160" i="1"/>
  <c r="Y159" i="1"/>
  <c r="Y158" i="1"/>
  <c r="Y157" i="1"/>
  <c r="Y156" i="1"/>
  <c r="Y155" i="1"/>
  <c r="R155" i="1"/>
  <c r="E155" i="1"/>
  <c r="S155" i="1" s="1"/>
  <c r="Y154" i="1"/>
  <c r="R154" i="1"/>
  <c r="E154" i="1"/>
  <c r="S154" i="1" s="1"/>
  <c r="Y153" i="1"/>
  <c r="R153" i="1"/>
  <c r="E153" i="1"/>
  <c r="Y152" i="1"/>
  <c r="R152" i="1"/>
  <c r="E152" i="1"/>
  <c r="S152" i="1" s="1"/>
  <c r="Y151" i="1"/>
  <c r="Y150" i="1"/>
  <c r="Y149" i="1"/>
  <c r="Y148" i="1"/>
  <c r="Y147" i="1"/>
  <c r="R147" i="1"/>
  <c r="E147" i="1"/>
  <c r="S147" i="1" s="1"/>
  <c r="Y146" i="1"/>
  <c r="R146" i="1"/>
  <c r="E146" i="1"/>
  <c r="S146" i="1" s="1"/>
  <c r="Y145" i="1"/>
  <c r="R145" i="1"/>
  <c r="E145" i="1"/>
  <c r="Y144" i="1"/>
  <c r="R144" i="1"/>
  <c r="E144" i="1"/>
  <c r="S144" i="1" s="1"/>
  <c r="Y143" i="1"/>
  <c r="Y142" i="1"/>
  <c r="Y141" i="1"/>
  <c r="Y140" i="1"/>
  <c r="Y139" i="1"/>
  <c r="R139" i="1"/>
  <c r="E139" i="1"/>
  <c r="S139" i="1" s="1"/>
  <c r="Y138" i="1"/>
  <c r="R138" i="1"/>
  <c r="E138" i="1"/>
  <c r="S138" i="1" s="1"/>
  <c r="Y137" i="1"/>
  <c r="R137" i="1"/>
  <c r="E137" i="1"/>
  <c r="S137" i="1" s="1"/>
  <c r="Y136" i="1"/>
  <c r="R136" i="1"/>
  <c r="E136" i="1"/>
  <c r="S136" i="1" s="1"/>
  <c r="Y135" i="1"/>
  <c r="Y134" i="1"/>
  <c r="Y133" i="1"/>
  <c r="Y132" i="1"/>
  <c r="Y131" i="1"/>
  <c r="R131" i="1"/>
  <c r="E131" i="1"/>
  <c r="S131" i="1" s="1"/>
  <c r="Y130" i="1"/>
  <c r="R130" i="1"/>
  <c r="E130" i="1"/>
  <c r="Y129" i="1"/>
  <c r="R129" i="1"/>
  <c r="E129" i="1"/>
  <c r="S129" i="1" s="1"/>
  <c r="Y128" i="1"/>
  <c r="R128" i="1"/>
  <c r="E128" i="1"/>
  <c r="S128" i="1" s="1"/>
  <c r="Y127" i="1"/>
  <c r="Y126" i="1"/>
  <c r="Y125" i="1"/>
  <c r="Y124" i="1"/>
  <c r="E124" i="1"/>
  <c r="Y123" i="1"/>
  <c r="R123" i="1"/>
  <c r="E123" i="1"/>
  <c r="Y122" i="1"/>
  <c r="R122" i="1"/>
  <c r="E122" i="1"/>
  <c r="Y121" i="1"/>
  <c r="R121" i="1"/>
  <c r="E121" i="1"/>
  <c r="S121" i="1" s="1"/>
  <c r="Y120" i="1"/>
  <c r="R120" i="1"/>
  <c r="E120" i="1"/>
  <c r="S120" i="1" s="1"/>
  <c r="Y119" i="1"/>
  <c r="Y118" i="1"/>
  <c r="Y117" i="1"/>
  <c r="Y116" i="1"/>
  <c r="Y115" i="1"/>
  <c r="R115" i="1"/>
  <c r="E115" i="1"/>
  <c r="Y114" i="1"/>
  <c r="R114" i="1"/>
  <c r="E114" i="1"/>
  <c r="S114" i="1" s="1"/>
  <c r="Y113" i="1"/>
  <c r="R113" i="1"/>
  <c r="E113" i="1"/>
  <c r="S113" i="1" s="1"/>
  <c r="Y112" i="1"/>
  <c r="R112" i="1"/>
  <c r="E112" i="1"/>
  <c r="S112" i="1" s="1"/>
  <c r="Y111" i="1"/>
  <c r="Y110" i="1"/>
  <c r="Y109" i="1"/>
  <c r="Y108" i="1"/>
  <c r="Y107" i="1"/>
  <c r="R107" i="1"/>
  <c r="E107" i="1"/>
  <c r="Y106" i="1"/>
  <c r="R106" i="1"/>
  <c r="E106" i="1"/>
  <c r="S106" i="1" s="1"/>
  <c r="Y105" i="1"/>
  <c r="R105" i="1"/>
  <c r="E105" i="1"/>
  <c r="Y104" i="1"/>
  <c r="R104" i="1"/>
  <c r="E104" i="1"/>
  <c r="S104" i="1" s="1"/>
  <c r="Y103" i="1"/>
  <c r="Y102" i="1"/>
  <c r="Y101" i="1"/>
  <c r="Y100" i="1"/>
  <c r="Y99" i="1"/>
  <c r="R99" i="1"/>
  <c r="E99" i="1"/>
  <c r="S99" i="1" s="1"/>
  <c r="Y98" i="1"/>
  <c r="R98" i="1"/>
  <c r="E98" i="1"/>
  <c r="S98" i="1" s="1"/>
  <c r="Y97" i="1"/>
  <c r="R97" i="1"/>
  <c r="E97" i="1"/>
  <c r="Y96" i="1"/>
  <c r="R96" i="1"/>
  <c r="E96" i="1"/>
  <c r="Y95" i="1"/>
  <c r="Y94" i="1"/>
  <c r="Y93" i="1"/>
  <c r="E93" i="1"/>
  <c r="Y92" i="1"/>
  <c r="Y91" i="1"/>
  <c r="R91" i="1"/>
  <c r="E91" i="1"/>
  <c r="Y90" i="1"/>
  <c r="R90" i="1"/>
  <c r="E90" i="1"/>
  <c r="Y89" i="1"/>
  <c r="R89" i="1"/>
  <c r="E89" i="1"/>
  <c r="S89" i="1" s="1"/>
  <c r="Y88" i="1"/>
  <c r="R88" i="1"/>
  <c r="E88" i="1"/>
  <c r="Y87" i="1"/>
  <c r="Y86" i="1"/>
  <c r="Y85" i="1"/>
  <c r="Y84" i="1"/>
  <c r="Y83" i="1"/>
  <c r="R83" i="1"/>
  <c r="E83" i="1"/>
  <c r="Y82" i="1"/>
  <c r="R82" i="1"/>
  <c r="E82" i="1"/>
  <c r="Y81" i="1"/>
  <c r="R81" i="1"/>
  <c r="E81" i="1"/>
  <c r="S81" i="1" s="1"/>
  <c r="Y80" i="1"/>
  <c r="R80" i="1"/>
  <c r="E80" i="1"/>
  <c r="S80" i="1" s="1"/>
  <c r="Y79" i="1"/>
  <c r="Y78" i="1"/>
  <c r="Y77" i="1"/>
  <c r="Y76" i="1"/>
  <c r="Y75" i="1"/>
  <c r="R75" i="1"/>
  <c r="E75" i="1"/>
  <c r="S75" i="1" s="1"/>
  <c r="Y74" i="1"/>
  <c r="R74" i="1"/>
  <c r="E74" i="1"/>
  <c r="Y73" i="1"/>
  <c r="R73" i="1"/>
  <c r="E73" i="1"/>
  <c r="Y72" i="1"/>
  <c r="R72" i="1"/>
  <c r="E72" i="1"/>
  <c r="S72" i="1" s="1"/>
  <c r="Y71" i="1"/>
  <c r="Y70" i="1"/>
  <c r="Y69" i="1"/>
  <c r="Y68" i="1"/>
  <c r="Y67" i="1"/>
  <c r="R67" i="1"/>
  <c r="E67" i="1"/>
  <c r="S67" i="1" s="1"/>
  <c r="Y66" i="1"/>
  <c r="R66" i="1"/>
  <c r="E66" i="1"/>
  <c r="Y65" i="1"/>
  <c r="R65" i="1"/>
  <c r="E65" i="1"/>
  <c r="Y64" i="1"/>
  <c r="R64" i="1"/>
  <c r="E64" i="1"/>
  <c r="Y63" i="1"/>
  <c r="Y62" i="1"/>
  <c r="Y61" i="1"/>
  <c r="Y60" i="1"/>
  <c r="Y59" i="1"/>
  <c r="R59" i="1"/>
  <c r="E59" i="1"/>
  <c r="S59" i="1" s="1"/>
  <c r="Y58" i="1"/>
  <c r="R58" i="1"/>
  <c r="E58" i="1"/>
  <c r="Y57" i="1"/>
  <c r="R57" i="1"/>
  <c r="E57" i="1"/>
  <c r="S57" i="1" s="1"/>
  <c r="Y56" i="1"/>
  <c r="R56" i="1"/>
  <c r="E56" i="1"/>
  <c r="S56" i="1" s="1"/>
  <c r="Y55" i="1"/>
  <c r="Y54" i="1"/>
  <c r="Y53" i="1"/>
  <c r="Y52" i="1"/>
  <c r="Y51" i="1"/>
  <c r="R51" i="1"/>
  <c r="E51" i="1"/>
  <c r="Y50" i="1"/>
  <c r="R50" i="1"/>
  <c r="E50" i="1"/>
  <c r="Y49" i="1"/>
  <c r="R49" i="1"/>
  <c r="E49" i="1"/>
  <c r="Y48" i="1"/>
  <c r="R48" i="1"/>
  <c r="E48" i="1"/>
  <c r="Y47" i="1"/>
  <c r="Y46" i="1"/>
  <c r="Y45" i="1"/>
  <c r="E45" i="1"/>
  <c r="Y44" i="1"/>
  <c r="Y43" i="1"/>
  <c r="R43" i="1"/>
  <c r="E43" i="1"/>
  <c r="S43" i="1" s="1"/>
  <c r="Y42" i="1"/>
  <c r="R42" i="1"/>
  <c r="E42" i="1"/>
  <c r="Y41" i="1"/>
  <c r="R41" i="1"/>
  <c r="E41" i="1"/>
  <c r="S41" i="1" s="1"/>
  <c r="Y40" i="1"/>
  <c r="R40" i="1"/>
  <c r="E40" i="1"/>
  <c r="Y39" i="1"/>
  <c r="Y38" i="1"/>
  <c r="Y37" i="1"/>
  <c r="Y36" i="1"/>
  <c r="Y35" i="1"/>
  <c r="R35" i="1"/>
  <c r="Y34" i="1"/>
  <c r="R34" i="1"/>
  <c r="E34" i="1"/>
  <c r="Y33" i="1"/>
  <c r="R33" i="1"/>
  <c r="E33" i="1"/>
  <c r="Y32" i="1"/>
  <c r="R32" i="1"/>
  <c r="E32" i="1"/>
  <c r="S32" i="1" s="1"/>
  <c r="Y31" i="1"/>
  <c r="Y30" i="1"/>
  <c r="Y29" i="1"/>
  <c r="Y28" i="1"/>
  <c r="Y27" i="1"/>
  <c r="R27" i="1"/>
  <c r="E27" i="1"/>
  <c r="S27" i="1" s="1"/>
  <c r="Y26" i="1"/>
  <c r="R26" i="1"/>
  <c r="E26" i="1"/>
  <c r="Y25" i="1"/>
  <c r="R25" i="1"/>
  <c r="E25" i="1"/>
  <c r="Y24" i="1"/>
  <c r="R24" i="1"/>
  <c r="E24" i="1"/>
  <c r="S24" i="1" s="1"/>
  <c r="Y23" i="1"/>
  <c r="Y22" i="1"/>
  <c r="Y21" i="1"/>
  <c r="Y20" i="1"/>
  <c r="Y19" i="1"/>
  <c r="R19" i="1"/>
  <c r="E19" i="1"/>
  <c r="S19" i="1" s="1"/>
  <c r="Y18" i="1"/>
  <c r="R18" i="1"/>
  <c r="E18" i="1"/>
  <c r="Y17" i="1"/>
  <c r="R17" i="1"/>
  <c r="E17" i="1"/>
  <c r="S17" i="1" s="1"/>
  <c r="Y16" i="1"/>
  <c r="R16" i="1"/>
  <c r="E16" i="1"/>
  <c r="S16" i="1" s="1"/>
  <c r="Y15" i="1"/>
  <c r="Y14" i="1"/>
  <c r="Y13" i="1"/>
  <c r="Y12" i="1"/>
  <c r="Y11" i="1"/>
  <c r="R11" i="1"/>
  <c r="E11" i="1"/>
  <c r="S11" i="1" s="1"/>
  <c r="Y10" i="1"/>
  <c r="R10" i="1"/>
  <c r="E10" i="1"/>
  <c r="Y9" i="1"/>
  <c r="R9" i="1"/>
  <c r="E9" i="1"/>
  <c r="S9" i="1" s="1"/>
  <c r="Y8" i="1"/>
  <c r="R8" i="1"/>
  <c r="E8" i="1"/>
  <c r="Y7" i="1"/>
  <c r="U2" i="1"/>
  <c r="V2" i="1" s="1"/>
  <c r="N2" i="1"/>
  <c r="Q2" i="1" s="1"/>
  <c r="M2" i="1"/>
  <c r="G53" i="4"/>
  <c r="C53" i="4"/>
  <c r="G33" i="4"/>
  <c r="C33" i="4"/>
  <c r="G52" i="4"/>
  <c r="C52" i="4"/>
  <c r="G32" i="4"/>
  <c r="C32" i="4"/>
  <c r="S346" i="1"/>
  <c r="S344" i="1"/>
  <c r="S360" i="1"/>
  <c r="R290" i="1"/>
  <c r="R306" i="1"/>
  <c r="R322" i="1"/>
  <c r="R338" i="1"/>
  <c r="R354" i="1"/>
  <c r="R361" i="1"/>
  <c r="R258" i="1"/>
  <c r="R274" i="1"/>
  <c r="R265" i="1"/>
  <c r="R281" i="1"/>
  <c r="R297" i="1"/>
  <c r="R313" i="1"/>
  <c r="R329" i="1"/>
  <c r="R345" i="1"/>
  <c r="R362" i="1"/>
  <c r="R314" i="1"/>
  <c r="R330" i="1"/>
  <c r="R346" i="1"/>
  <c r="S145" i="1"/>
  <c r="S200" i="1"/>
  <c r="S123" i="1"/>
  <c r="S91" i="1"/>
  <c r="S107" i="1"/>
  <c r="S51" i="1"/>
  <c r="S153" i="1"/>
  <c r="S266" i="1"/>
  <c r="S208" i="1"/>
  <c r="S216" i="1"/>
  <c r="S202" i="1"/>
  <c r="S115" i="1"/>
  <c r="S73" i="1"/>
  <c r="S96" i="1"/>
  <c r="S122" i="1"/>
  <c r="S25" i="1"/>
  <c r="S49" i="1"/>
  <c r="S209" i="1"/>
  <c r="S65" i="1"/>
  <c r="S97" i="1"/>
  <c r="S105" i="1"/>
  <c r="S130" i="1"/>
  <c r="S187" i="1"/>
  <c r="S179" i="1"/>
  <c r="S195" i="1"/>
  <c r="S217" i="1"/>
  <c r="S256" i="1"/>
  <c r="S289" i="1"/>
  <c r="S361" i="1"/>
  <c r="S329" i="1"/>
  <c r="K52" i="4"/>
  <c r="C51" i="4"/>
  <c r="G31" i="4"/>
  <c r="C31" i="4"/>
  <c r="G50" i="4"/>
  <c r="C50" i="4"/>
  <c r="G30" i="4"/>
  <c r="C30" i="4"/>
  <c r="D11" i="3"/>
  <c r="O11" i="3"/>
  <c r="D14" i="3"/>
  <c r="O14" i="3"/>
  <c r="N15" i="3"/>
  <c r="D7" i="3"/>
  <c r="E7" i="3" s="1"/>
  <c r="N9" i="3"/>
  <c r="N16" i="3"/>
  <c r="N17" i="3"/>
  <c r="N12" i="3"/>
  <c r="G49" i="4"/>
  <c r="C49" i="4"/>
  <c r="G29" i="4"/>
  <c r="C29" i="4"/>
  <c r="G48" i="4"/>
  <c r="C48" i="4"/>
  <c r="G28" i="4"/>
  <c r="C28" i="4"/>
  <c r="C27" i="4"/>
  <c r="G27" i="4"/>
  <c r="G47" i="4"/>
  <c r="C5" i="4"/>
  <c r="C47" i="4"/>
  <c r="G26" i="4"/>
  <c r="G25" i="4"/>
  <c r="G24" i="4"/>
  <c r="C25" i="4"/>
  <c r="D8" i="3"/>
  <c r="E8" i="3" s="1"/>
  <c r="O8" i="3"/>
  <c r="F2" i="3"/>
  <c r="C45" i="4"/>
  <c r="D9" i="3"/>
  <c r="O9" i="3"/>
  <c r="C23" i="4"/>
  <c r="C43" i="4"/>
  <c r="K53" i="4"/>
  <c r="G51" i="4"/>
  <c r="K6" i="4"/>
  <c r="J6" i="4"/>
  <c r="J5" i="4"/>
  <c r="A39" i="4"/>
  <c r="A36" i="4"/>
  <c r="F2" i="4"/>
  <c r="J2" i="4"/>
  <c r="J23" i="4"/>
  <c r="J43" i="4"/>
  <c r="G2" i="4"/>
  <c r="G23" i="4"/>
  <c r="G43" i="4"/>
  <c r="K4" i="4"/>
  <c r="A55" i="4"/>
  <c r="A54" i="4"/>
  <c r="A53" i="4"/>
  <c r="A52" i="4"/>
  <c r="J51" i="4"/>
  <c r="A51" i="4"/>
  <c r="A50" i="4"/>
  <c r="A49" i="4"/>
  <c r="A48" i="4"/>
  <c r="A47" i="4"/>
  <c r="A46" i="4"/>
  <c r="A45" i="4"/>
  <c r="I44" i="4"/>
  <c r="A44" i="4"/>
  <c r="M43" i="4"/>
  <c r="B23" i="4"/>
  <c r="B43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4" i="4"/>
  <c r="K3" i="4"/>
  <c r="J3" i="4"/>
  <c r="L19" i="3"/>
  <c r="D16" i="3"/>
  <c r="O16" i="3"/>
  <c r="D12" i="3"/>
  <c r="O12" i="3"/>
  <c r="D10" i="3"/>
  <c r="E10" i="3" s="1"/>
  <c r="O10" i="3"/>
  <c r="N2" i="3"/>
  <c r="Q2" i="3"/>
  <c r="H2" i="3"/>
  <c r="N8" i="3"/>
  <c r="D17" i="3"/>
  <c r="O17" i="3"/>
  <c r="N13" i="3"/>
  <c r="N11" i="3"/>
  <c r="N10" i="3"/>
  <c r="D13" i="3"/>
  <c r="O13" i="3"/>
  <c r="L36" i="4"/>
  <c r="L37" i="4"/>
  <c r="K34" i="4"/>
  <c r="K35" i="4"/>
  <c r="J54" i="4"/>
  <c r="K46" i="4"/>
  <c r="J55" i="4"/>
  <c r="K5" i="4"/>
  <c r="K26" i="4"/>
  <c r="K2" i="4"/>
  <c r="K23" i="4"/>
  <c r="K43" i="4"/>
  <c r="K25" i="4"/>
  <c r="J47" i="4"/>
  <c r="K33" i="4"/>
  <c r="K29" i="4"/>
  <c r="K32" i="4"/>
  <c r="F23" i="4"/>
  <c r="F43" i="4"/>
  <c r="K50" i="4"/>
  <c r="K24" i="4"/>
  <c r="K28" i="4"/>
  <c r="J53" i="4"/>
  <c r="J49" i="4"/>
  <c r="J44" i="4"/>
  <c r="J48" i="4"/>
  <c r="J45" i="4"/>
  <c r="K47" i="4"/>
  <c r="K27" i="4"/>
  <c r="K48" i="4"/>
  <c r="F56" i="4"/>
  <c r="C26" i="4"/>
  <c r="J52" i="4"/>
  <c r="K45" i="4"/>
  <c r="J50" i="4"/>
  <c r="K49" i="4"/>
  <c r="K54" i="4"/>
  <c r="K51" i="4"/>
  <c r="B56" i="4"/>
  <c r="K30" i="4"/>
  <c r="J46" i="4"/>
  <c r="K44" i="4"/>
  <c r="K31" i="4"/>
  <c r="G56" i="4"/>
  <c r="D15" i="3"/>
  <c r="E15" i="3" s="1"/>
  <c r="O15" i="3"/>
  <c r="N14" i="3"/>
  <c r="N7" i="3"/>
  <c r="C56" i="4"/>
  <c r="K56" i="4"/>
  <c r="J56" i="4"/>
  <c r="K19" i="3"/>
  <c r="L56" i="4" l="1"/>
  <c r="F11" i="3"/>
  <c r="G11" i="3" s="1"/>
  <c r="H11" i="3" s="1"/>
  <c r="I11" i="3" s="1"/>
  <c r="E11" i="3"/>
  <c r="E9" i="3"/>
  <c r="E16" i="3"/>
  <c r="E17" i="3"/>
  <c r="F10" i="3"/>
  <c r="G10" i="3" s="1"/>
  <c r="H10" i="3" s="1"/>
  <c r="I10" i="3" s="1"/>
  <c r="F13" i="3"/>
  <c r="G13" i="3" s="1"/>
  <c r="H13" i="3" s="1"/>
  <c r="I13" i="3" s="1"/>
  <c r="F7" i="3"/>
  <c r="G7" i="3" s="1"/>
  <c r="O19" i="3"/>
  <c r="F12" i="3"/>
  <c r="G12" i="3" s="1"/>
  <c r="H12" i="3" s="1"/>
  <c r="I12" i="3" s="1"/>
  <c r="E14" i="3"/>
  <c r="F14" i="3"/>
  <c r="G14" i="3" s="1"/>
  <c r="H14" i="3" s="1"/>
  <c r="I14" i="3" s="1"/>
  <c r="F8" i="3"/>
  <c r="G8" i="3" s="1"/>
  <c r="H8" i="3" s="1"/>
  <c r="I8" i="3" s="1"/>
  <c r="F15" i="3"/>
  <c r="G15" i="3" s="1"/>
  <c r="H15" i="3" s="1"/>
  <c r="I15" i="3" s="1"/>
  <c r="E12" i="3"/>
  <c r="F9" i="3"/>
  <c r="G9" i="3" s="1"/>
  <c r="H9" i="3" s="1"/>
  <c r="I9" i="3" s="1"/>
  <c r="F17" i="3"/>
  <c r="G17" i="3" s="1"/>
  <c r="H17" i="3" s="1"/>
  <c r="I17" i="3" s="1"/>
  <c r="E13" i="3"/>
  <c r="F16" i="3"/>
  <c r="G16" i="3" s="1"/>
  <c r="H16" i="3" s="1"/>
  <c r="I16" i="3" s="1"/>
  <c r="E19" i="3"/>
  <c r="O7" i="3"/>
  <c r="S31" i="1"/>
  <c r="S299" i="1"/>
  <c r="S315" i="1"/>
  <c r="S42" i="1"/>
  <c r="S93" i="1"/>
  <c r="S194" i="1"/>
  <c r="S211" i="1"/>
  <c r="S259" i="1"/>
  <c r="S314" i="1"/>
  <c r="S282" i="1"/>
  <c r="S226" i="1"/>
  <c r="S23" i="1"/>
  <c r="S18" i="1"/>
  <c r="S26" i="1"/>
  <c r="S34" i="1"/>
  <c r="S50" i="1"/>
  <c r="S66" i="1"/>
  <c r="S74" i="1"/>
  <c r="S82" i="1"/>
  <c r="S90" i="1"/>
  <c r="S275" i="1"/>
  <c r="S325" i="1"/>
  <c r="U364" i="1"/>
  <c r="S95" i="1"/>
  <c r="S186" i="1"/>
  <c r="S201" i="1"/>
  <c r="R327" i="1"/>
  <c r="E327" i="1"/>
  <c r="R279" i="1"/>
  <c r="E279" i="1"/>
  <c r="R247" i="1"/>
  <c r="E247" i="1"/>
  <c r="R207" i="1"/>
  <c r="E207" i="1"/>
  <c r="R47" i="1"/>
  <c r="E47" i="1"/>
  <c r="R342" i="1"/>
  <c r="E342" i="1"/>
  <c r="R294" i="1"/>
  <c r="E294" i="1"/>
  <c r="E238" i="1"/>
  <c r="R238" i="1"/>
  <c r="R190" i="1"/>
  <c r="E190" i="1"/>
  <c r="R46" i="1"/>
  <c r="E46" i="1"/>
  <c r="R293" i="1"/>
  <c r="E293" i="1"/>
  <c r="S253" i="1"/>
  <c r="R197" i="1"/>
  <c r="E197" i="1"/>
  <c r="R189" i="1"/>
  <c r="E189" i="1"/>
  <c r="R181" i="1"/>
  <c r="E181" i="1"/>
  <c r="S173" i="1"/>
  <c r="S165" i="1"/>
  <c r="E157" i="1"/>
  <c r="R157" i="1"/>
  <c r="R149" i="1"/>
  <c r="E149" i="1"/>
  <c r="E141" i="1"/>
  <c r="R141" i="1"/>
  <c r="R133" i="1"/>
  <c r="E133" i="1"/>
  <c r="R125" i="1"/>
  <c r="E125" i="1"/>
  <c r="R117" i="1"/>
  <c r="E117" i="1"/>
  <c r="R109" i="1"/>
  <c r="E109" i="1"/>
  <c r="R85" i="1"/>
  <c r="E85" i="1"/>
  <c r="R77" i="1"/>
  <c r="E77" i="1"/>
  <c r="R69" i="1"/>
  <c r="E69" i="1"/>
  <c r="R61" i="1"/>
  <c r="E61" i="1"/>
  <c r="R53" i="1"/>
  <c r="E53" i="1"/>
  <c r="S86" i="1"/>
  <c r="R351" i="1"/>
  <c r="E351" i="1"/>
  <c r="E311" i="1"/>
  <c r="R311" i="1"/>
  <c r="R231" i="1"/>
  <c r="E231" i="1"/>
  <c r="R191" i="1"/>
  <c r="E191" i="1"/>
  <c r="S39" i="1"/>
  <c r="R358" i="1"/>
  <c r="E358" i="1"/>
  <c r="R278" i="1"/>
  <c r="E278" i="1"/>
  <c r="R246" i="1"/>
  <c r="E246" i="1"/>
  <c r="E206" i="1"/>
  <c r="R206" i="1"/>
  <c r="R166" i="1"/>
  <c r="E166" i="1"/>
  <c r="S150" i="1"/>
  <c r="R134" i="1"/>
  <c r="E134" i="1"/>
  <c r="E102" i="1"/>
  <c r="R102" i="1"/>
  <c r="R70" i="1"/>
  <c r="E70" i="1"/>
  <c r="E22" i="1"/>
  <c r="R22" i="1"/>
  <c r="E54" i="1"/>
  <c r="R86" i="1"/>
  <c r="S340" i="1"/>
  <c r="R23" i="1"/>
  <c r="R301" i="1"/>
  <c r="E301" i="1"/>
  <c r="E269" i="1"/>
  <c r="R269" i="1"/>
  <c r="S13" i="1"/>
  <c r="R95" i="1"/>
  <c r="R13" i="1"/>
  <c r="E262" i="1"/>
  <c r="E318" i="1"/>
  <c r="R15" i="1"/>
  <c r="R300" i="1"/>
  <c r="E300" i="1"/>
  <c r="R268" i="1"/>
  <c r="E268" i="1"/>
  <c r="R236" i="1"/>
  <c r="E236" i="1"/>
  <c r="R204" i="1"/>
  <c r="E204" i="1"/>
  <c r="E172" i="1"/>
  <c r="R172" i="1"/>
  <c r="R140" i="1"/>
  <c r="E140" i="1"/>
  <c r="E92" i="1"/>
  <c r="R92" i="1"/>
  <c r="R84" i="1"/>
  <c r="E84" i="1"/>
  <c r="E68" i="1"/>
  <c r="R68" i="1"/>
  <c r="R52" i="1"/>
  <c r="E52" i="1"/>
  <c r="R28" i="1"/>
  <c r="E28" i="1"/>
  <c r="R183" i="1"/>
  <c r="E135" i="1"/>
  <c r="E101" i="1"/>
  <c r="E108" i="1"/>
  <c r="S160" i="1"/>
  <c r="E332" i="1"/>
  <c r="R343" i="1"/>
  <c r="E343" i="1"/>
  <c r="R303" i="1"/>
  <c r="E303" i="1"/>
  <c r="R263" i="1"/>
  <c r="E263" i="1"/>
  <c r="R223" i="1"/>
  <c r="E223" i="1"/>
  <c r="S183" i="1"/>
  <c r="R167" i="1"/>
  <c r="E167" i="1"/>
  <c r="S119" i="1"/>
  <c r="R103" i="1"/>
  <c r="E103" i="1"/>
  <c r="R87" i="1"/>
  <c r="E87" i="1"/>
  <c r="R71" i="1"/>
  <c r="E71" i="1"/>
  <c r="S233" i="1"/>
  <c r="S336" i="1"/>
  <c r="S354" i="1"/>
  <c r="R31" i="1"/>
  <c r="R326" i="1"/>
  <c r="E326" i="1"/>
  <c r="R286" i="1"/>
  <c r="E286" i="1"/>
  <c r="R254" i="1"/>
  <c r="E254" i="1"/>
  <c r="R222" i="1"/>
  <c r="E222" i="1"/>
  <c r="E174" i="1"/>
  <c r="R174" i="1"/>
  <c r="R30" i="1"/>
  <c r="E30" i="1"/>
  <c r="R341" i="1"/>
  <c r="E341" i="1"/>
  <c r="R245" i="1"/>
  <c r="E245" i="1"/>
  <c r="R213" i="1"/>
  <c r="E213" i="1"/>
  <c r="E37" i="1"/>
  <c r="R37" i="1"/>
  <c r="R356" i="1"/>
  <c r="E356" i="1"/>
  <c r="R324" i="1"/>
  <c r="E324" i="1"/>
  <c r="E292" i="1"/>
  <c r="R292" i="1"/>
  <c r="R260" i="1"/>
  <c r="E260" i="1"/>
  <c r="E228" i="1"/>
  <c r="R228" i="1"/>
  <c r="S196" i="1"/>
  <c r="R164" i="1"/>
  <c r="E164" i="1"/>
  <c r="R12" i="1"/>
  <c r="E12" i="1"/>
  <c r="S349" i="1"/>
  <c r="S8" i="1"/>
  <c r="E14" i="1"/>
  <c r="R21" i="1"/>
  <c r="S88" i="1"/>
  <c r="E142" i="1"/>
  <c r="R173" i="1"/>
  <c r="E359" i="1"/>
  <c r="R359" i="1"/>
  <c r="R319" i="1"/>
  <c r="E319" i="1"/>
  <c r="R287" i="1"/>
  <c r="E287" i="1"/>
  <c r="R199" i="1"/>
  <c r="E199" i="1"/>
  <c r="R350" i="1"/>
  <c r="E350" i="1"/>
  <c r="R310" i="1"/>
  <c r="E310" i="1"/>
  <c r="R270" i="1"/>
  <c r="E270" i="1"/>
  <c r="R230" i="1"/>
  <c r="E230" i="1"/>
  <c r="R198" i="1"/>
  <c r="E198" i="1"/>
  <c r="R158" i="1"/>
  <c r="E158" i="1"/>
  <c r="R126" i="1"/>
  <c r="E126" i="1"/>
  <c r="E110" i="1"/>
  <c r="R110" i="1"/>
  <c r="E94" i="1"/>
  <c r="R94" i="1"/>
  <c r="E78" i="1"/>
  <c r="R78" i="1"/>
  <c r="R62" i="1"/>
  <c r="E62" i="1"/>
  <c r="R333" i="1"/>
  <c r="E333" i="1"/>
  <c r="R309" i="1"/>
  <c r="E309" i="1"/>
  <c r="R261" i="1"/>
  <c r="E261" i="1"/>
  <c r="E221" i="1"/>
  <c r="R221" i="1"/>
  <c r="S21" i="1"/>
  <c r="E151" i="1"/>
  <c r="R308" i="1"/>
  <c r="E308" i="1"/>
  <c r="R276" i="1"/>
  <c r="E276" i="1"/>
  <c r="R244" i="1"/>
  <c r="E244" i="1"/>
  <c r="R212" i="1"/>
  <c r="E212" i="1"/>
  <c r="R180" i="1"/>
  <c r="E180" i="1"/>
  <c r="R148" i="1"/>
  <c r="E148" i="1"/>
  <c r="R116" i="1"/>
  <c r="E116" i="1"/>
  <c r="R100" i="1"/>
  <c r="E100" i="1"/>
  <c r="R60" i="1"/>
  <c r="E60" i="1"/>
  <c r="R44" i="1"/>
  <c r="E44" i="1"/>
  <c r="R36" i="1"/>
  <c r="E36" i="1"/>
  <c r="E55" i="1"/>
  <c r="E239" i="1"/>
  <c r="E76" i="1"/>
  <c r="R188" i="1"/>
  <c r="S45" i="1"/>
  <c r="R335" i="1"/>
  <c r="E335" i="1"/>
  <c r="R295" i="1"/>
  <c r="E295" i="1"/>
  <c r="E255" i="1"/>
  <c r="R255" i="1"/>
  <c r="R215" i="1"/>
  <c r="E215" i="1"/>
  <c r="R175" i="1"/>
  <c r="E175" i="1"/>
  <c r="R159" i="1"/>
  <c r="E159" i="1"/>
  <c r="R143" i="1"/>
  <c r="E143" i="1"/>
  <c r="R127" i="1"/>
  <c r="E127" i="1"/>
  <c r="E111" i="1"/>
  <c r="R111" i="1"/>
  <c r="R79" i="1"/>
  <c r="E79" i="1"/>
  <c r="R63" i="1"/>
  <c r="E63" i="1"/>
  <c r="S15" i="1"/>
  <c r="R119" i="1"/>
  <c r="S229" i="1"/>
  <c r="R334" i="1"/>
  <c r="E334" i="1"/>
  <c r="R302" i="1"/>
  <c r="E302" i="1"/>
  <c r="R214" i="1"/>
  <c r="E214" i="1"/>
  <c r="E182" i="1"/>
  <c r="R182" i="1"/>
  <c r="S38" i="1"/>
  <c r="E357" i="1"/>
  <c r="R357" i="1"/>
  <c r="R317" i="1"/>
  <c r="E317" i="1"/>
  <c r="R285" i="1"/>
  <c r="E285" i="1"/>
  <c r="R277" i="1"/>
  <c r="E277" i="1"/>
  <c r="R237" i="1"/>
  <c r="E237" i="1"/>
  <c r="R205" i="1"/>
  <c r="E205" i="1"/>
  <c r="R29" i="1"/>
  <c r="E29" i="1"/>
  <c r="R348" i="1"/>
  <c r="E348" i="1"/>
  <c r="R316" i="1"/>
  <c r="E316" i="1"/>
  <c r="R284" i="1"/>
  <c r="E284" i="1"/>
  <c r="R252" i="1"/>
  <c r="E252" i="1"/>
  <c r="R220" i="1"/>
  <c r="E220" i="1"/>
  <c r="S188" i="1"/>
  <c r="R156" i="1"/>
  <c r="E156" i="1"/>
  <c r="E132" i="1"/>
  <c r="R132" i="1"/>
  <c r="R20" i="1"/>
  <c r="E20" i="1"/>
  <c r="E271" i="1"/>
  <c r="S64" i="1"/>
  <c r="R118" i="1"/>
  <c r="S124" i="1"/>
  <c r="R150" i="1"/>
  <c r="S40" i="1"/>
  <c r="S248" i="1"/>
  <c r="S328" i="1"/>
  <c r="S33" i="1"/>
  <c r="S48" i="1"/>
  <c r="S243" i="1"/>
  <c r="S35" i="1"/>
  <c r="D364" i="1"/>
  <c r="E355" i="1"/>
  <c r="S7" i="1"/>
  <c r="R7" i="1"/>
  <c r="G19" i="3" l="1"/>
  <c r="H7" i="3"/>
  <c r="S143" i="1"/>
  <c r="S53" i="1"/>
  <c r="S279" i="1"/>
  <c r="S326" i="1"/>
  <c r="S166" i="1"/>
  <c r="S156" i="1"/>
  <c r="S79" i="1"/>
  <c r="S159" i="1"/>
  <c r="S295" i="1"/>
  <c r="S239" i="1"/>
  <c r="S100" i="1"/>
  <c r="S212" i="1"/>
  <c r="S151" i="1"/>
  <c r="S198" i="1"/>
  <c r="S350" i="1"/>
  <c r="S14" i="1"/>
  <c r="S292" i="1"/>
  <c r="S174" i="1"/>
  <c r="S71" i="1"/>
  <c r="S167" i="1"/>
  <c r="S303" i="1"/>
  <c r="S108" i="1"/>
  <c r="S61" i="1"/>
  <c r="S109" i="1"/>
  <c r="S190" i="1"/>
  <c r="I190" i="1"/>
  <c r="J190" i="1" s="1"/>
  <c r="S47" i="1"/>
  <c r="S327" i="1"/>
  <c r="S308" i="1"/>
  <c r="S22" i="1"/>
  <c r="S29" i="1"/>
  <c r="S255" i="1"/>
  <c r="S309" i="1"/>
  <c r="S284" i="1"/>
  <c r="S205" i="1"/>
  <c r="S317" i="1"/>
  <c r="S182" i="1"/>
  <c r="S55" i="1"/>
  <c r="S333" i="1"/>
  <c r="S94" i="1"/>
  <c r="S359" i="1"/>
  <c r="S324" i="1"/>
  <c r="S245" i="1"/>
  <c r="S222" i="1"/>
  <c r="S101" i="1"/>
  <c r="S300" i="1"/>
  <c r="S311" i="1"/>
  <c r="S141" i="1"/>
  <c r="S63" i="1"/>
  <c r="S263" i="1"/>
  <c r="S85" i="1"/>
  <c r="S140" i="1"/>
  <c r="S358" i="1"/>
  <c r="S355" i="1"/>
  <c r="S271" i="1"/>
  <c r="S214" i="1"/>
  <c r="S175" i="1"/>
  <c r="S335" i="1"/>
  <c r="S36" i="1"/>
  <c r="S116" i="1"/>
  <c r="S244" i="1"/>
  <c r="S230" i="1"/>
  <c r="S199" i="1"/>
  <c r="S87" i="1"/>
  <c r="S343" i="1"/>
  <c r="S135" i="1"/>
  <c r="S68" i="1"/>
  <c r="S172" i="1"/>
  <c r="S102" i="1"/>
  <c r="S206" i="1"/>
  <c r="S351" i="1"/>
  <c r="S69" i="1"/>
  <c r="S117" i="1"/>
  <c r="S149" i="1"/>
  <c r="S207" i="1"/>
  <c r="S334" i="1"/>
  <c r="S180" i="1"/>
  <c r="S310" i="1"/>
  <c r="S231" i="1"/>
  <c r="S46" i="1"/>
  <c r="S285" i="1"/>
  <c r="F285" i="1"/>
  <c r="S76" i="1"/>
  <c r="S78" i="1"/>
  <c r="S164" i="1"/>
  <c r="S268" i="1"/>
  <c r="S197" i="1"/>
  <c r="E364" i="1"/>
  <c r="I70" i="1" s="1"/>
  <c r="J70" i="1" s="1"/>
  <c r="R364" i="1"/>
  <c r="S316" i="1"/>
  <c r="I316" i="1"/>
  <c r="J316" i="1" s="1"/>
  <c r="S237" i="1"/>
  <c r="S111" i="1"/>
  <c r="I111" i="1"/>
  <c r="J111" i="1" s="1"/>
  <c r="S110" i="1"/>
  <c r="F110" i="1"/>
  <c r="S142" i="1"/>
  <c r="F142" i="1"/>
  <c r="S356" i="1"/>
  <c r="S341" i="1"/>
  <c r="F254" i="1"/>
  <c r="S254" i="1"/>
  <c r="F84" i="1"/>
  <c r="S84" i="1"/>
  <c r="S204" i="1"/>
  <c r="S269" i="1"/>
  <c r="S54" i="1"/>
  <c r="F134" i="1"/>
  <c r="S134" i="1"/>
  <c r="S246" i="1"/>
  <c r="S181" i="1"/>
  <c r="F181" i="1"/>
  <c r="S238" i="1"/>
  <c r="I238" i="1"/>
  <c r="J238" i="1" s="1"/>
  <c r="S158" i="1"/>
  <c r="S37" i="1"/>
  <c r="F37" i="1"/>
  <c r="S92" i="1"/>
  <c r="F133" i="1"/>
  <c r="S133" i="1"/>
  <c r="S252" i="1"/>
  <c r="S213" i="1"/>
  <c r="F213" i="1"/>
  <c r="S52" i="1"/>
  <c r="I52" i="1"/>
  <c r="J52" i="1" s="1"/>
  <c r="F52" i="1"/>
  <c r="S70" i="1"/>
  <c r="F70" i="1"/>
  <c r="S20" i="1"/>
  <c r="I20" i="1"/>
  <c r="J20" i="1" s="1"/>
  <c r="F357" i="1"/>
  <c r="S357" i="1"/>
  <c r="S302" i="1"/>
  <c r="I127" i="1"/>
  <c r="J127" i="1" s="1"/>
  <c r="S127" i="1"/>
  <c r="S215" i="1"/>
  <c r="S44" i="1"/>
  <c r="F44" i="1"/>
  <c r="I148" i="1"/>
  <c r="J148" i="1" s="1"/>
  <c r="F148" i="1"/>
  <c r="S148" i="1"/>
  <c r="S276" i="1"/>
  <c r="F276" i="1"/>
  <c r="S221" i="1"/>
  <c r="F221" i="1"/>
  <c r="S62" i="1"/>
  <c r="I62" i="1"/>
  <c r="J62" i="1" s="1"/>
  <c r="F62" i="1"/>
  <c r="S126" i="1"/>
  <c r="S270" i="1"/>
  <c r="S287" i="1"/>
  <c r="S228" i="1"/>
  <c r="F228" i="1"/>
  <c r="F103" i="1"/>
  <c r="S103" i="1"/>
  <c r="S223" i="1"/>
  <c r="F223" i="1"/>
  <c r="S332" i="1"/>
  <c r="S318" i="1"/>
  <c r="F318" i="1"/>
  <c r="S301" i="1"/>
  <c r="F301" i="1"/>
  <c r="S191" i="1"/>
  <c r="F191" i="1"/>
  <c r="S77" i="1"/>
  <c r="F77" i="1"/>
  <c r="I125" i="1"/>
  <c r="J125" i="1" s="1"/>
  <c r="F125" i="1"/>
  <c r="S125" i="1"/>
  <c r="S293" i="1"/>
  <c r="F293" i="1"/>
  <c r="S294" i="1"/>
  <c r="F294" i="1"/>
  <c r="I247" i="1"/>
  <c r="J247" i="1" s="1"/>
  <c r="S247" i="1"/>
  <c r="F247" i="1"/>
  <c r="S60" i="1"/>
  <c r="S319" i="1"/>
  <c r="F342" i="1"/>
  <c r="I342" i="1"/>
  <c r="J342" i="1" s="1"/>
  <c r="S342" i="1"/>
  <c r="F132" i="1"/>
  <c r="S132" i="1"/>
  <c r="I92" i="1"/>
  <c r="J92" i="1" s="1"/>
  <c r="S220" i="1"/>
  <c r="I220" i="1"/>
  <c r="J220" i="1" s="1"/>
  <c r="F220" i="1"/>
  <c r="S348" i="1"/>
  <c r="F348" i="1"/>
  <c r="S277" i="1"/>
  <c r="F277" i="1"/>
  <c r="S261" i="1"/>
  <c r="I261" i="1"/>
  <c r="J261" i="1" s="1"/>
  <c r="F261" i="1"/>
  <c r="S12" i="1"/>
  <c r="F12" i="1"/>
  <c r="S260" i="1"/>
  <c r="S30" i="1"/>
  <c r="S286" i="1"/>
  <c r="F286" i="1"/>
  <c r="F28" i="1"/>
  <c r="S28" i="1"/>
  <c r="F236" i="1"/>
  <c r="S236" i="1"/>
  <c r="I262" i="1"/>
  <c r="J262" i="1" s="1"/>
  <c r="S262" i="1"/>
  <c r="S278" i="1"/>
  <c r="I278" i="1"/>
  <c r="J278" i="1" s="1"/>
  <c r="F278" i="1"/>
  <c r="S157" i="1"/>
  <c r="I157" i="1"/>
  <c r="J157" i="1" s="1"/>
  <c r="S189" i="1"/>
  <c r="F189" i="1"/>
  <c r="H19" i="3" l="1"/>
  <c r="I19" i="3" s="1"/>
  <c r="I7" i="3"/>
  <c r="J7" i="3" s="1"/>
  <c r="I358" i="1"/>
  <c r="J358" i="1" s="1"/>
  <c r="I279" i="1"/>
  <c r="J279" i="1" s="1"/>
  <c r="I175" i="1"/>
  <c r="J175" i="1" s="1"/>
  <c r="I189" i="1"/>
  <c r="J189" i="1" s="1"/>
  <c r="F262" i="1"/>
  <c r="F30" i="1"/>
  <c r="F319" i="1"/>
  <c r="F332" i="1"/>
  <c r="F287" i="1"/>
  <c r="I215" i="1"/>
  <c r="J215" i="1" s="1"/>
  <c r="I357" i="1"/>
  <c r="J357" i="1" s="1"/>
  <c r="I37" i="1"/>
  <c r="J37" i="1" s="1"/>
  <c r="F197" i="1"/>
  <c r="F157" i="1"/>
  <c r="F260" i="1"/>
  <c r="I277" i="1"/>
  <c r="J277" i="1" s="1"/>
  <c r="I213" i="1"/>
  <c r="J213" i="1" s="1"/>
  <c r="F60" i="1"/>
  <c r="I293" i="1"/>
  <c r="J293" i="1" s="1"/>
  <c r="F126" i="1"/>
  <c r="F127" i="1"/>
  <c r="F20" i="1"/>
  <c r="F54" i="1"/>
  <c r="F341" i="1"/>
  <c r="F94" i="1"/>
  <c r="F309" i="1"/>
  <c r="F76" i="1"/>
  <c r="F207" i="1"/>
  <c r="I244" i="1"/>
  <c r="J244" i="1" s="1"/>
  <c r="F263" i="1"/>
  <c r="I245" i="1"/>
  <c r="J245" i="1" s="1"/>
  <c r="F182" i="1"/>
  <c r="I159" i="1"/>
  <c r="J159" i="1" s="1"/>
  <c r="F302" i="1"/>
  <c r="I63" i="1"/>
  <c r="J63" i="1" s="1"/>
  <c r="F252" i="1"/>
  <c r="F246" i="1"/>
  <c r="F269" i="1"/>
  <c r="F111" i="1"/>
  <c r="F116" i="1"/>
  <c r="F198" i="1"/>
  <c r="I252" i="1"/>
  <c r="J252" i="1" s="1"/>
  <c r="F158" i="1"/>
  <c r="F204" i="1"/>
  <c r="F356" i="1"/>
  <c r="F343" i="1"/>
  <c r="I133" i="1"/>
  <c r="J133" i="1" s="1"/>
  <c r="F270" i="1"/>
  <c r="F215" i="1"/>
  <c r="I158" i="1"/>
  <c r="J158" i="1" s="1"/>
  <c r="I134" i="1"/>
  <c r="J134" i="1" s="1"/>
  <c r="F164" i="1"/>
  <c r="F358" i="1"/>
  <c r="F311" i="1"/>
  <c r="I76" i="1"/>
  <c r="J76" i="1" s="1"/>
  <c r="F316" i="1"/>
  <c r="F268" i="1"/>
  <c r="I207" i="1"/>
  <c r="J207" i="1" s="1"/>
  <c r="F102" i="1"/>
  <c r="F87" i="1"/>
  <c r="F271" i="1"/>
  <c r="F300" i="1"/>
  <c r="F317" i="1"/>
  <c r="F190" i="1"/>
  <c r="F159" i="1"/>
  <c r="F29" i="1"/>
  <c r="F174" i="1"/>
  <c r="F53" i="1"/>
  <c r="F172" i="1"/>
  <c r="I335" i="1"/>
  <c r="J335" i="1" s="1"/>
  <c r="F22" i="1"/>
  <c r="I212" i="1"/>
  <c r="J212" i="1" s="1"/>
  <c r="F310" i="1"/>
  <c r="F69" i="1"/>
  <c r="F335" i="1"/>
  <c r="I53" i="1"/>
  <c r="J53" i="1" s="1"/>
  <c r="F63" i="1"/>
  <c r="I333" i="1"/>
  <c r="J333" i="1" s="1"/>
  <c r="F100" i="1"/>
  <c r="I69" i="1"/>
  <c r="J69" i="1" s="1"/>
  <c r="F244" i="1"/>
  <c r="F245" i="1"/>
  <c r="I284" i="1"/>
  <c r="J284" i="1" s="1"/>
  <c r="F108" i="1"/>
  <c r="I156" i="1"/>
  <c r="J156" i="1" s="1"/>
  <c r="I132" i="1"/>
  <c r="J132" i="1" s="1"/>
  <c r="F333" i="1"/>
  <c r="F255" i="1"/>
  <c r="F308" i="1"/>
  <c r="F292" i="1"/>
  <c r="F239" i="1"/>
  <c r="F79" i="1"/>
  <c r="I166" i="1"/>
  <c r="J166" i="1" s="1"/>
  <c r="I285" i="1"/>
  <c r="J285" i="1" s="1"/>
  <c r="I180" i="1"/>
  <c r="J180" i="1" s="1"/>
  <c r="F149" i="1"/>
  <c r="F351" i="1"/>
  <c r="F68" i="1"/>
  <c r="F199" i="1"/>
  <c r="F175" i="1"/>
  <c r="F355" i="1"/>
  <c r="F140" i="1"/>
  <c r="F141" i="1"/>
  <c r="I101" i="1"/>
  <c r="J101" i="1" s="1"/>
  <c r="F324" i="1"/>
  <c r="F205" i="1"/>
  <c r="I255" i="1"/>
  <c r="J255" i="1" s="1"/>
  <c r="F303" i="1"/>
  <c r="F151" i="1"/>
  <c r="I79" i="1"/>
  <c r="J79" i="1" s="1"/>
  <c r="F166" i="1"/>
  <c r="F143" i="1"/>
  <c r="I361" i="1"/>
  <c r="J361" i="1" s="1"/>
  <c r="I283" i="1"/>
  <c r="J283" i="1" s="1"/>
  <c r="I345" i="1"/>
  <c r="J345" i="1" s="1"/>
  <c r="I89" i="1"/>
  <c r="J89" i="1" s="1"/>
  <c r="I289" i="1"/>
  <c r="J289" i="1" s="1"/>
  <c r="I320" i="1"/>
  <c r="J320" i="1" s="1"/>
  <c r="I57" i="1"/>
  <c r="J57" i="1" s="1"/>
  <c r="I131" i="1"/>
  <c r="J131" i="1" s="1"/>
  <c r="I138" i="1"/>
  <c r="J138" i="1" s="1"/>
  <c r="I75" i="1"/>
  <c r="J75" i="1" s="1"/>
  <c r="I26" i="1"/>
  <c r="J26" i="1" s="1"/>
  <c r="I162" i="1"/>
  <c r="J162" i="1" s="1"/>
  <c r="I306" i="1"/>
  <c r="J306" i="1" s="1"/>
  <c r="G323" i="1"/>
  <c r="H323" i="1" s="1"/>
  <c r="F16" i="1"/>
  <c r="F211" i="1"/>
  <c r="F185" i="1"/>
  <c r="F41" i="1"/>
  <c r="F331" i="1"/>
  <c r="G228" i="1"/>
  <c r="H228" i="1" s="1"/>
  <c r="F274" i="1"/>
  <c r="F176" i="1"/>
  <c r="F193" i="1"/>
  <c r="F106" i="1"/>
  <c r="F224" i="1"/>
  <c r="I259" i="1"/>
  <c r="J259" i="1" s="1"/>
  <c r="I97" i="1"/>
  <c r="J97" i="1" s="1"/>
  <c r="I170" i="1"/>
  <c r="J170" i="1" s="1"/>
  <c r="I314" i="1"/>
  <c r="J314" i="1" s="1"/>
  <c r="I362" i="1"/>
  <c r="J362" i="1" s="1"/>
  <c r="I80" i="1"/>
  <c r="J80" i="1" s="1"/>
  <c r="I121" i="1"/>
  <c r="J121" i="1" s="1"/>
  <c r="I34" i="1"/>
  <c r="J34" i="1" s="1"/>
  <c r="I202" i="1"/>
  <c r="J202" i="1" s="1"/>
  <c r="I331" i="1"/>
  <c r="J331" i="1" s="1"/>
  <c r="G343" i="1"/>
  <c r="H343" i="1" s="1"/>
  <c r="F105" i="1"/>
  <c r="F203" i="1"/>
  <c r="F362" i="1"/>
  <c r="G169" i="1"/>
  <c r="H169" i="1" s="1"/>
  <c r="F227" i="1"/>
  <c r="F266" i="1"/>
  <c r="F353" i="1"/>
  <c r="F208" i="1"/>
  <c r="F364" i="1"/>
  <c r="F345" i="1"/>
  <c r="F32" i="1"/>
  <c r="G335" i="1"/>
  <c r="H335" i="1" s="1"/>
  <c r="I291" i="1"/>
  <c r="J291" i="1" s="1"/>
  <c r="F267" i="1"/>
  <c r="G22" i="1"/>
  <c r="H22" i="1" s="1"/>
  <c r="F217" i="1"/>
  <c r="F232" i="1"/>
  <c r="F155" i="1"/>
  <c r="F330" i="1"/>
  <c r="F73" i="1"/>
  <c r="F299" i="1"/>
  <c r="F283" i="1"/>
  <c r="F121" i="1"/>
  <c r="F337" i="1"/>
  <c r="F168" i="1"/>
  <c r="F25" i="1"/>
  <c r="F43" i="1"/>
  <c r="F241" i="1"/>
  <c r="F209" i="1"/>
  <c r="F50" i="1"/>
  <c r="F314" i="1"/>
  <c r="F169" i="1"/>
  <c r="F97" i="1"/>
  <c r="G239" i="1"/>
  <c r="H239" i="1" s="1"/>
  <c r="G173" i="1"/>
  <c r="H173" i="1" s="1"/>
  <c r="G299" i="1"/>
  <c r="H299" i="1" s="1"/>
  <c r="I312" i="1"/>
  <c r="J312" i="1" s="1"/>
  <c r="I193" i="1"/>
  <c r="J193" i="1" s="1"/>
  <c r="F146" i="1"/>
  <c r="F305" i="1"/>
  <c r="G87" i="1"/>
  <c r="H87" i="1" s="1"/>
  <c r="F200" i="1"/>
  <c r="F323" i="1"/>
  <c r="F313" i="1"/>
  <c r="F360" i="1"/>
  <c r="F242" i="1"/>
  <c r="F282" i="1"/>
  <c r="F24" i="1"/>
  <c r="F131" i="1"/>
  <c r="F235" i="1"/>
  <c r="F57" i="1"/>
  <c r="F138" i="1"/>
  <c r="F291" i="1"/>
  <c r="F352" i="1"/>
  <c r="F34" i="1"/>
  <c r="G144" i="1"/>
  <c r="H144" i="1" s="1"/>
  <c r="G360" i="1"/>
  <c r="H360" i="1" s="1"/>
  <c r="G340" i="1"/>
  <c r="H340" i="1" s="1"/>
  <c r="G156" i="1"/>
  <c r="H156" i="1" s="1"/>
  <c r="G81" i="1"/>
  <c r="H81" i="1" s="1"/>
  <c r="G17" i="1"/>
  <c r="H17" i="1" s="1"/>
  <c r="G312" i="1"/>
  <c r="H312" i="1" s="1"/>
  <c r="G320" i="1"/>
  <c r="H320" i="1" s="1"/>
  <c r="I187" i="1"/>
  <c r="J187" i="1" s="1"/>
  <c r="F72" i="1"/>
  <c r="F187" i="1"/>
  <c r="F98" i="1"/>
  <c r="F113" i="1"/>
  <c r="F74" i="1"/>
  <c r="F139" i="1"/>
  <c r="F273" i="1"/>
  <c r="F122" i="1"/>
  <c r="F218" i="1"/>
  <c r="F202" i="1"/>
  <c r="G364" i="1"/>
  <c r="F225" i="1"/>
  <c r="F18" i="1"/>
  <c r="G212" i="1"/>
  <c r="H212" i="1" s="1"/>
  <c r="G352" i="1"/>
  <c r="H352" i="1" s="1"/>
  <c r="G356" i="1"/>
  <c r="H356" i="1" s="1"/>
  <c r="G359" i="1"/>
  <c r="H359" i="1" s="1"/>
  <c r="G120" i="1"/>
  <c r="H120" i="1" s="1"/>
  <c r="G309" i="1"/>
  <c r="H309" i="1" s="1"/>
  <c r="G44" i="1"/>
  <c r="H44" i="1" s="1"/>
  <c r="G321" i="1"/>
  <c r="H321" i="1" s="1"/>
  <c r="G218" i="1"/>
  <c r="H218" i="1" s="1"/>
  <c r="G303" i="1"/>
  <c r="H303" i="1" s="1"/>
  <c r="G79" i="1"/>
  <c r="H79" i="1" s="1"/>
  <c r="G224" i="1"/>
  <c r="H224" i="1" s="1"/>
  <c r="G353" i="1"/>
  <c r="H353" i="1" s="1"/>
  <c r="G105" i="1"/>
  <c r="H105" i="1" s="1"/>
  <c r="G160" i="1"/>
  <c r="H160" i="1" s="1"/>
  <c r="G131" i="1"/>
  <c r="H131" i="1" s="1"/>
  <c r="G301" i="1"/>
  <c r="H301" i="1" s="1"/>
  <c r="G302" i="1"/>
  <c r="H302" i="1" s="1"/>
  <c r="G168" i="1"/>
  <c r="H168" i="1" s="1"/>
  <c r="G21" i="1"/>
  <c r="H21" i="1" s="1"/>
  <c r="G288" i="1"/>
  <c r="H288" i="1" s="1"/>
  <c r="G158" i="1"/>
  <c r="H158" i="1" s="1"/>
  <c r="G88" i="1"/>
  <c r="H88" i="1" s="1"/>
  <c r="G225" i="1"/>
  <c r="H225" i="1" s="1"/>
  <c r="G76" i="1"/>
  <c r="H76" i="1" s="1"/>
  <c r="F10" i="1"/>
  <c r="F162" i="1"/>
  <c r="F361" i="1"/>
  <c r="G60" i="1"/>
  <c r="H60" i="1" s="1"/>
  <c r="F240" i="1"/>
  <c r="F123" i="1"/>
  <c r="F112" i="1"/>
  <c r="F275" i="1"/>
  <c r="F104" i="1"/>
  <c r="F250" i="1"/>
  <c r="G279" i="1"/>
  <c r="H279" i="1" s="1"/>
  <c r="F195" i="1"/>
  <c r="F329" i="1"/>
  <c r="F307" i="1"/>
  <c r="F257" i="1"/>
  <c r="G67" i="1"/>
  <c r="H67" i="1" s="1"/>
  <c r="G262" i="1"/>
  <c r="H262" i="1" s="1"/>
  <c r="G351" i="1"/>
  <c r="H351" i="1" s="1"/>
  <c r="G330" i="1"/>
  <c r="H330" i="1" s="1"/>
  <c r="G47" i="1"/>
  <c r="H47" i="1" s="1"/>
  <c r="G249" i="1"/>
  <c r="H249" i="1" s="1"/>
  <c r="G250" i="1"/>
  <c r="H250" i="1" s="1"/>
  <c r="G261" i="1"/>
  <c r="H261" i="1" s="1"/>
  <c r="G246" i="1"/>
  <c r="H246" i="1" s="1"/>
  <c r="G177" i="1"/>
  <c r="H177" i="1" s="1"/>
  <c r="G136" i="1"/>
  <c r="H136" i="1" s="1"/>
  <c r="G255" i="1"/>
  <c r="H255" i="1" s="1"/>
  <c r="G331" i="1"/>
  <c r="H331" i="1" s="1"/>
  <c r="G32" i="1"/>
  <c r="H32" i="1" s="1"/>
  <c r="G194" i="1"/>
  <c r="H194" i="1" s="1"/>
  <c r="G240" i="1"/>
  <c r="H240" i="1" s="1"/>
  <c r="G74" i="1"/>
  <c r="H74" i="1" s="1"/>
  <c r="G127" i="1"/>
  <c r="H127" i="1" s="1"/>
  <c r="G243" i="1"/>
  <c r="H243" i="1" s="1"/>
  <c r="G83" i="1"/>
  <c r="H83" i="1" s="1"/>
  <c r="G145" i="1"/>
  <c r="H145" i="1" s="1"/>
  <c r="I98" i="1"/>
  <c r="J98" i="1" s="1"/>
  <c r="I328" i="1"/>
  <c r="J328" i="1" s="1"/>
  <c r="F107" i="1"/>
  <c r="F136" i="1"/>
  <c r="F80" i="1"/>
  <c r="F312" i="1"/>
  <c r="F65" i="1"/>
  <c r="F192" i="1"/>
  <c r="F264" i="1"/>
  <c r="F297" i="1"/>
  <c r="F251" i="1"/>
  <c r="F256" i="1"/>
  <c r="F304" i="1"/>
  <c r="F17" i="1"/>
  <c r="G166" i="1"/>
  <c r="H166" i="1" s="1"/>
  <c r="G316" i="1"/>
  <c r="H316" i="1" s="1"/>
  <c r="G345" i="1"/>
  <c r="H345" i="1" s="1"/>
  <c r="G329" i="1"/>
  <c r="H329" i="1" s="1"/>
  <c r="G305" i="1"/>
  <c r="H305" i="1" s="1"/>
  <c r="G82" i="1"/>
  <c r="H82" i="1" s="1"/>
  <c r="G193" i="1"/>
  <c r="H193" i="1" s="1"/>
  <c r="G355" i="1"/>
  <c r="H355" i="1" s="1"/>
  <c r="G111" i="1"/>
  <c r="H111" i="1" s="1"/>
  <c r="G33" i="1"/>
  <c r="H33" i="1" s="1"/>
  <c r="G128" i="1"/>
  <c r="H128" i="1" s="1"/>
  <c r="G61" i="1"/>
  <c r="H61" i="1" s="1"/>
  <c r="G138" i="1"/>
  <c r="H138" i="1" s="1"/>
  <c r="G300" i="1"/>
  <c r="H300" i="1" s="1"/>
  <c r="G10" i="1"/>
  <c r="H10" i="1" s="1"/>
  <c r="G290" i="1"/>
  <c r="H290" i="1" s="1"/>
  <c r="G196" i="1"/>
  <c r="H196" i="1" s="1"/>
  <c r="G125" i="1"/>
  <c r="H125" i="1" s="1"/>
  <c r="G39" i="1"/>
  <c r="H39" i="1" s="1"/>
  <c r="G121" i="1"/>
  <c r="H121" i="1" s="1"/>
  <c r="G263" i="1"/>
  <c r="H263" i="1" s="1"/>
  <c r="G210" i="1"/>
  <c r="H210" i="1" s="1"/>
  <c r="G98" i="1"/>
  <c r="H98" i="1" s="1"/>
  <c r="G62" i="1"/>
  <c r="H62" i="1" s="1"/>
  <c r="G171" i="1"/>
  <c r="H171" i="1" s="1"/>
  <c r="G176" i="1"/>
  <c r="H176" i="1" s="1"/>
  <c r="G182" i="1"/>
  <c r="H182" i="1" s="1"/>
  <c r="G234" i="1"/>
  <c r="H234" i="1" s="1"/>
  <c r="G78" i="1"/>
  <c r="H78" i="1" s="1"/>
  <c r="G326" i="1"/>
  <c r="H326" i="1" s="1"/>
  <c r="G273" i="1"/>
  <c r="H273" i="1" s="1"/>
  <c r="G139" i="1"/>
  <c r="H139" i="1" s="1"/>
  <c r="G362" i="1"/>
  <c r="H362" i="1" s="1"/>
  <c r="G72" i="1"/>
  <c r="H72" i="1" s="1"/>
  <c r="G315" i="1"/>
  <c r="H315" i="1" s="1"/>
  <c r="G328" i="1"/>
  <c r="H328" i="1" s="1"/>
  <c r="G16" i="1"/>
  <c r="H16" i="1" s="1"/>
  <c r="G29" i="1"/>
  <c r="H29" i="1" s="1"/>
  <c r="G208" i="1"/>
  <c r="H208" i="1" s="1"/>
  <c r="G13" i="1"/>
  <c r="H13" i="1" s="1"/>
  <c r="I25" i="1"/>
  <c r="J25" i="1" s="1"/>
  <c r="G9" i="1"/>
  <c r="H9" i="1" s="1"/>
  <c r="F281" i="1"/>
  <c r="G314" i="1"/>
  <c r="H314" i="1" s="1"/>
  <c r="G142" i="1"/>
  <c r="H142" i="1" s="1"/>
  <c r="F129" i="1"/>
  <c r="F339" i="1"/>
  <c r="F91" i="1"/>
  <c r="F272" i="1"/>
  <c r="F265" i="1"/>
  <c r="F210" i="1"/>
  <c r="F306" i="1"/>
  <c r="F82" i="1"/>
  <c r="F153" i="1"/>
  <c r="G270" i="1"/>
  <c r="H270" i="1" s="1"/>
  <c r="G113" i="1"/>
  <c r="H113" i="1" s="1"/>
  <c r="G333" i="1"/>
  <c r="H333" i="1" s="1"/>
  <c r="G202" i="1"/>
  <c r="H202" i="1" s="1"/>
  <c r="G69" i="1"/>
  <c r="H69" i="1" s="1"/>
  <c r="G63" i="1"/>
  <c r="H63" i="1" s="1"/>
  <c r="G146" i="1"/>
  <c r="H146" i="1" s="1"/>
  <c r="G295" i="1"/>
  <c r="H295" i="1" s="1"/>
  <c r="G65" i="1"/>
  <c r="H65" i="1" s="1"/>
  <c r="G147" i="1"/>
  <c r="H147" i="1" s="1"/>
  <c r="G55" i="1"/>
  <c r="H55" i="1" s="1"/>
  <c r="G267" i="1"/>
  <c r="H267" i="1" s="1"/>
  <c r="G71" i="1"/>
  <c r="H71" i="1" s="1"/>
  <c r="G174" i="1"/>
  <c r="H174" i="1" s="1"/>
  <c r="G201" i="1"/>
  <c r="H201" i="1" s="1"/>
  <c r="G115" i="1"/>
  <c r="H115" i="1" s="1"/>
  <c r="G130" i="1"/>
  <c r="H130" i="1" s="1"/>
  <c r="G221" i="1"/>
  <c r="H221" i="1" s="1"/>
  <c r="G30" i="1"/>
  <c r="H30" i="1" s="1"/>
  <c r="G110" i="1"/>
  <c r="H110" i="1" s="1"/>
  <c r="G90" i="1"/>
  <c r="H90" i="1" s="1"/>
  <c r="G152" i="1"/>
  <c r="H152" i="1" s="1"/>
  <c r="G59" i="1"/>
  <c r="H59" i="1" s="1"/>
  <c r="G18" i="1"/>
  <c r="H18" i="1" s="1"/>
  <c r="G217" i="1"/>
  <c r="H217" i="1" s="1"/>
  <c r="G294" i="1"/>
  <c r="H294" i="1" s="1"/>
  <c r="G165" i="1"/>
  <c r="H165" i="1" s="1"/>
  <c r="G159" i="1"/>
  <c r="H159" i="1" s="1"/>
  <c r="G276" i="1"/>
  <c r="H276" i="1" s="1"/>
  <c r="G14" i="1"/>
  <c r="H14" i="1" s="1"/>
  <c r="G104" i="1"/>
  <c r="H104" i="1" s="1"/>
  <c r="G233" i="1"/>
  <c r="H233" i="1" s="1"/>
  <c r="G181" i="1"/>
  <c r="H181" i="1" s="1"/>
  <c r="G282" i="1"/>
  <c r="H282" i="1" s="1"/>
  <c r="G64" i="1"/>
  <c r="H64" i="1" s="1"/>
  <c r="G207" i="1"/>
  <c r="H207" i="1" s="1"/>
  <c r="G334" i="1"/>
  <c r="H334" i="1" s="1"/>
  <c r="G132" i="1"/>
  <c r="H132" i="1" s="1"/>
  <c r="G91" i="1"/>
  <c r="H91" i="1" s="1"/>
  <c r="G92" i="1"/>
  <c r="H92" i="1" s="1"/>
  <c r="I144" i="1"/>
  <c r="J144" i="1" s="1"/>
  <c r="I242" i="1"/>
  <c r="J242" i="1" s="1"/>
  <c r="F346" i="1"/>
  <c r="F194" i="1"/>
  <c r="F11" i="1"/>
  <c r="F152" i="1"/>
  <c r="F226" i="1"/>
  <c r="F59" i="1"/>
  <c r="F144" i="1"/>
  <c r="F290" i="1"/>
  <c r="F19" i="1"/>
  <c r="G151" i="1"/>
  <c r="H151" i="1" s="1"/>
  <c r="G265" i="1"/>
  <c r="H265" i="1" s="1"/>
  <c r="G148" i="1"/>
  <c r="H148" i="1" s="1"/>
  <c r="G277" i="1"/>
  <c r="H277" i="1" s="1"/>
  <c r="G205" i="1"/>
  <c r="H205" i="1" s="1"/>
  <c r="G103" i="1"/>
  <c r="H103" i="1" s="1"/>
  <c r="G339" i="1"/>
  <c r="H339" i="1" s="1"/>
  <c r="G119" i="1"/>
  <c r="H119" i="1" s="1"/>
  <c r="G123" i="1"/>
  <c r="H123" i="1" s="1"/>
  <c r="G185" i="1"/>
  <c r="H185" i="1" s="1"/>
  <c r="G161" i="1"/>
  <c r="H161" i="1" s="1"/>
  <c r="G101" i="1"/>
  <c r="H101" i="1" s="1"/>
  <c r="G126" i="1"/>
  <c r="H126" i="1" s="1"/>
  <c r="G48" i="1"/>
  <c r="H48" i="1" s="1"/>
  <c r="G31" i="1"/>
  <c r="H31" i="1" s="1"/>
  <c r="G260" i="1"/>
  <c r="H260" i="1" s="1"/>
  <c r="G170" i="1"/>
  <c r="H170" i="1" s="1"/>
  <c r="G324" i="1"/>
  <c r="H324" i="1" s="1"/>
  <c r="G68" i="1"/>
  <c r="H68" i="1" s="1"/>
  <c r="G332" i="1"/>
  <c r="H332" i="1" s="1"/>
  <c r="G266" i="1"/>
  <c r="H266" i="1" s="1"/>
  <c r="G192" i="1"/>
  <c r="H192" i="1" s="1"/>
  <c r="G108" i="1"/>
  <c r="H108" i="1" s="1"/>
  <c r="G100" i="1"/>
  <c r="H100" i="1" s="1"/>
  <c r="G213" i="1"/>
  <c r="H213" i="1" s="1"/>
  <c r="G317" i="1"/>
  <c r="H317" i="1" s="1"/>
  <c r="F48" i="1"/>
  <c r="F154" i="1"/>
  <c r="F67" i="1"/>
  <c r="G272" i="1"/>
  <c r="H272" i="1" s="1"/>
  <c r="G281" i="1"/>
  <c r="H281" i="1" s="1"/>
  <c r="G133" i="1"/>
  <c r="H133" i="1" s="1"/>
  <c r="G274" i="1"/>
  <c r="H274" i="1" s="1"/>
  <c r="G242" i="1"/>
  <c r="H242" i="1" s="1"/>
  <c r="G236" i="1"/>
  <c r="H236" i="1" s="1"/>
  <c r="G75" i="1"/>
  <c r="H75" i="1" s="1"/>
  <c r="G258" i="1"/>
  <c r="H258" i="1" s="1"/>
  <c r="G95" i="1"/>
  <c r="H95" i="1" s="1"/>
  <c r="G237" i="1"/>
  <c r="H237" i="1" s="1"/>
  <c r="G164" i="1"/>
  <c r="H164" i="1" s="1"/>
  <c r="I234" i="1"/>
  <c r="J234" i="1" s="1"/>
  <c r="S364" i="1"/>
  <c r="F177" i="1"/>
  <c r="F338" i="1"/>
  <c r="G42" i="1"/>
  <c r="H42" i="1" s="1"/>
  <c r="G52" i="1"/>
  <c r="H52" i="1" s="1"/>
  <c r="G275" i="1"/>
  <c r="H275" i="1" s="1"/>
  <c r="G124" i="1"/>
  <c r="H124" i="1" s="1"/>
  <c r="G313" i="1"/>
  <c r="H313" i="1" s="1"/>
  <c r="G307" i="1"/>
  <c r="H307" i="1" s="1"/>
  <c r="G99" i="1"/>
  <c r="H99" i="1" s="1"/>
  <c r="G278" i="1"/>
  <c r="H278" i="1" s="1"/>
  <c r="G154" i="1"/>
  <c r="H154" i="1" s="1"/>
  <c r="G143" i="1"/>
  <c r="H143" i="1" s="1"/>
  <c r="G135" i="1"/>
  <c r="H135" i="1" s="1"/>
  <c r="G19" i="1"/>
  <c r="H19" i="1" s="1"/>
  <c r="G211" i="1"/>
  <c r="H211" i="1" s="1"/>
  <c r="I274" i="1"/>
  <c r="J274" i="1" s="1"/>
  <c r="F170" i="1"/>
  <c r="F128" i="1"/>
  <c r="F347" i="1"/>
  <c r="F163" i="1"/>
  <c r="F99" i="1"/>
  <c r="F26" i="1"/>
  <c r="G12" i="1"/>
  <c r="H12" i="1" s="1"/>
  <c r="G259" i="1"/>
  <c r="H259" i="1" s="1"/>
  <c r="G311" i="1"/>
  <c r="H311" i="1" s="1"/>
  <c r="G223" i="1"/>
  <c r="H223" i="1" s="1"/>
  <c r="G199" i="1"/>
  <c r="H199" i="1" s="1"/>
  <c r="G247" i="1"/>
  <c r="H247" i="1" s="1"/>
  <c r="G215" i="1"/>
  <c r="H215" i="1" s="1"/>
  <c r="G89" i="1"/>
  <c r="H89" i="1" s="1"/>
  <c r="G198" i="1"/>
  <c r="H198" i="1" s="1"/>
  <c r="G304" i="1"/>
  <c r="H304" i="1" s="1"/>
  <c r="G178" i="1"/>
  <c r="H178" i="1" s="1"/>
  <c r="G58" i="1"/>
  <c r="H58" i="1" s="1"/>
  <c r="G155" i="1"/>
  <c r="H155" i="1" s="1"/>
  <c r="G188" i="1"/>
  <c r="H188" i="1" s="1"/>
  <c r="G186" i="1"/>
  <c r="H186" i="1" s="1"/>
  <c r="G298" i="1"/>
  <c r="H298" i="1" s="1"/>
  <c r="G28" i="1"/>
  <c r="H28" i="1" s="1"/>
  <c r="G51" i="1"/>
  <c r="H51" i="1" s="1"/>
  <c r="G153" i="1"/>
  <c r="H153" i="1" s="1"/>
  <c r="G34" i="1"/>
  <c r="H34" i="1" s="1"/>
  <c r="G184" i="1"/>
  <c r="H184" i="1" s="1"/>
  <c r="G122" i="1"/>
  <c r="H122" i="1" s="1"/>
  <c r="G346" i="1"/>
  <c r="H346" i="1" s="1"/>
  <c r="G209" i="1"/>
  <c r="H209" i="1" s="1"/>
  <c r="G41" i="1"/>
  <c r="H41" i="1" s="1"/>
  <c r="G54" i="1"/>
  <c r="H54" i="1" s="1"/>
  <c r="G347" i="1"/>
  <c r="H347" i="1" s="1"/>
  <c r="G203" i="1"/>
  <c r="H203" i="1" s="1"/>
  <c r="F216" i="1"/>
  <c r="F249" i="1"/>
  <c r="F115" i="1"/>
  <c r="F258" i="1"/>
  <c r="F137" i="1"/>
  <c r="G175" i="1"/>
  <c r="H175" i="1" s="1"/>
  <c r="G319" i="1"/>
  <c r="H319" i="1" s="1"/>
  <c r="G287" i="1"/>
  <c r="H287" i="1" s="1"/>
  <c r="G251" i="1"/>
  <c r="H251" i="1" s="1"/>
  <c r="G53" i="1"/>
  <c r="H53" i="1" s="1"/>
  <c r="G241" i="1"/>
  <c r="H241" i="1" s="1"/>
  <c r="G117" i="1"/>
  <c r="H117" i="1" s="1"/>
  <c r="G20" i="1"/>
  <c r="H20" i="1" s="1"/>
  <c r="G322" i="1"/>
  <c r="H322" i="1" s="1"/>
  <c r="G200" i="1"/>
  <c r="H200" i="1" s="1"/>
  <c r="G36" i="1"/>
  <c r="H36" i="1" s="1"/>
  <c r="G109" i="1"/>
  <c r="H109" i="1" s="1"/>
  <c r="F40" i="1"/>
  <c r="F296" i="1"/>
  <c r="F248" i="1"/>
  <c r="G341" i="1"/>
  <c r="H341" i="1" s="1"/>
  <c r="G296" i="1"/>
  <c r="H296" i="1" s="1"/>
  <c r="G231" i="1"/>
  <c r="H231" i="1" s="1"/>
  <c r="G114" i="1"/>
  <c r="H114" i="1" s="1"/>
  <c r="G308" i="1"/>
  <c r="H308" i="1" s="1"/>
  <c r="G219" i="1"/>
  <c r="H219" i="1" s="1"/>
  <c r="G245" i="1"/>
  <c r="H245" i="1" s="1"/>
  <c r="G37" i="1"/>
  <c r="H37" i="1" s="1"/>
  <c r="G70" i="1"/>
  <c r="H70" i="1" s="1"/>
  <c r="F83" i="1"/>
  <c r="I161" i="1"/>
  <c r="J161" i="1" s="1"/>
  <c r="F58" i="1"/>
  <c r="F344" i="1"/>
  <c r="F289" i="1"/>
  <c r="G49" i="1"/>
  <c r="H49" i="1" s="1"/>
  <c r="F147" i="1"/>
  <c r="F321" i="1"/>
  <c r="F161" i="1"/>
  <c r="G187" i="1"/>
  <c r="H187" i="1" s="1"/>
  <c r="G337" i="1"/>
  <c r="H337" i="1" s="1"/>
  <c r="G310" i="1"/>
  <c r="H310" i="1" s="1"/>
  <c r="G50" i="1"/>
  <c r="H50" i="1" s="1"/>
  <c r="G191" i="1"/>
  <c r="H191" i="1" s="1"/>
  <c r="G134" i="1"/>
  <c r="H134" i="1" s="1"/>
  <c r="G235" i="1"/>
  <c r="H235" i="1" s="1"/>
  <c r="G232" i="1"/>
  <c r="H232" i="1" s="1"/>
  <c r="G149" i="1"/>
  <c r="H149" i="1" s="1"/>
  <c r="G84" i="1"/>
  <c r="H84" i="1" s="1"/>
  <c r="G230" i="1"/>
  <c r="H230" i="1" s="1"/>
  <c r="G280" i="1"/>
  <c r="H280" i="1" s="1"/>
  <c r="G73" i="1"/>
  <c r="H73" i="1" s="1"/>
  <c r="G195" i="1"/>
  <c r="H195" i="1" s="1"/>
  <c r="G361" i="1"/>
  <c r="H361" i="1" s="1"/>
  <c r="G216" i="1"/>
  <c r="H216" i="1" s="1"/>
  <c r="G56" i="1"/>
  <c r="H56" i="1" s="1"/>
  <c r="G264" i="1"/>
  <c r="H264" i="1" s="1"/>
  <c r="G348" i="1"/>
  <c r="H348" i="1" s="1"/>
  <c r="G80" i="1"/>
  <c r="H80" i="1" s="1"/>
  <c r="G342" i="1"/>
  <c r="H342" i="1" s="1"/>
  <c r="G57" i="1"/>
  <c r="H57" i="1" s="1"/>
  <c r="G172" i="1"/>
  <c r="H172" i="1" s="1"/>
  <c r="G11" i="1"/>
  <c r="H11" i="1" s="1"/>
  <c r="G27" i="1"/>
  <c r="H27" i="1" s="1"/>
  <c r="G45" i="1"/>
  <c r="H45" i="1" s="1"/>
  <c r="F42" i="1"/>
  <c r="G271" i="1"/>
  <c r="H271" i="1" s="1"/>
  <c r="I210" i="1"/>
  <c r="J210" i="1" s="1"/>
  <c r="G8" i="1"/>
  <c r="H8" i="1" s="1"/>
  <c r="F280" i="1"/>
  <c r="G214" i="1"/>
  <c r="H214" i="1" s="1"/>
  <c r="F298" i="1"/>
  <c r="F9" i="1"/>
  <c r="G293" i="1"/>
  <c r="H293" i="1" s="1"/>
  <c r="G222" i="1"/>
  <c r="H222" i="1" s="1"/>
  <c r="G24" i="1"/>
  <c r="H24" i="1" s="1"/>
  <c r="G268" i="1"/>
  <c r="H268" i="1" s="1"/>
  <c r="G118" i="1"/>
  <c r="H118" i="1" s="1"/>
  <c r="G284" i="1"/>
  <c r="H284" i="1" s="1"/>
  <c r="G106" i="1"/>
  <c r="H106" i="1" s="1"/>
  <c r="G349" i="1"/>
  <c r="H349" i="1" s="1"/>
  <c r="G77" i="1"/>
  <c r="H77" i="1" s="1"/>
  <c r="G163" i="1"/>
  <c r="H163" i="1" s="1"/>
  <c r="G238" i="1"/>
  <c r="H238" i="1" s="1"/>
  <c r="G336" i="1"/>
  <c r="H336" i="1" s="1"/>
  <c r="G140" i="1"/>
  <c r="H140" i="1" s="1"/>
  <c r="G167" i="1"/>
  <c r="H167" i="1" s="1"/>
  <c r="G257" i="1"/>
  <c r="H257" i="1" s="1"/>
  <c r="G283" i="1"/>
  <c r="H283" i="1" s="1"/>
  <c r="G141" i="1"/>
  <c r="H141" i="1" s="1"/>
  <c r="G183" i="1"/>
  <c r="H183" i="1" s="1"/>
  <c r="G350" i="1"/>
  <c r="H350" i="1" s="1"/>
  <c r="G86" i="1"/>
  <c r="H86" i="1" s="1"/>
  <c r="G306" i="1"/>
  <c r="H306" i="1" s="1"/>
  <c r="G112" i="1"/>
  <c r="H112" i="1" s="1"/>
  <c r="G327" i="1"/>
  <c r="H327" i="1" s="1"/>
  <c r="I27" i="1"/>
  <c r="J27" i="1" s="1"/>
  <c r="F259" i="1"/>
  <c r="F178" i="1"/>
  <c r="F66" i="1"/>
  <c r="F81" i="1"/>
  <c r="F56" i="1"/>
  <c r="F27" i="1"/>
  <c r="G229" i="1"/>
  <c r="H229" i="1" s="1"/>
  <c r="G254" i="1"/>
  <c r="H254" i="1" s="1"/>
  <c r="G85" i="1"/>
  <c r="H85" i="1" s="1"/>
  <c r="G94" i="1"/>
  <c r="H94" i="1" s="1"/>
  <c r="G292" i="1"/>
  <c r="H292" i="1" s="1"/>
  <c r="G206" i="1"/>
  <c r="H206" i="1" s="1"/>
  <c r="G107" i="1"/>
  <c r="H107" i="1" s="1"/>
  <c r="G96" i="1"/>
  <c r="H96" i="1" s="1"/>
  <c r="G220" i="1"/>
  <c r="H220" i="1" s="1"/>
  <c r="G190" i="1"/>
  <c r="H190" i="1" s="1"/>
  <c r="G157" i="1"/>
  <c r="H157" i="1" s="1"/>
  <c r="G38" i="1"/>
  <c r="H38" i="1" s="1"/>
  <c r="G285" i="1"/>
  <c r="H285" i="1" s="1"/>
  <c r="G25" i="1"/>
  <c r="H25" i="1" s="1"/>
  <c r="G227" i="1"/>
  <c r="H227" i="1" s="1"/>
  <c r="G180" i="1"/>
  <c r="H180" i="1" s="1"/>
  <c r="G252" i="1"/>
  <c r="H252" i="1" s="1"/>
  <c r="G179" i="1"/>
  <c r="H179" i="1" s="1"/>
  <c r="G286" i="1"/>
  <c r="H286" i="1" s="1"/>
  <c r="G291" i="1"/>
  <c r="H291" i="1" s="1"/>
  <c r="G102" i="1"/>
  <c r="H102" i="1" s="1"/>
  <c r="G344" i="1"/>
  <c r="H344" i="1" s="1"/>
  <c r="G325" i="1"/>
  <c r="H325" i="1" s="1"/>
  <c r="G26" i="1"/>
  <c r="H26" i="1" s="1"/>
  <c r="G43" i="1"/>
  <c r="H43" i="1" s="1"/>
  <c r="F120" i="1"/>
  <c r="F90" i="1"/>
  <c r="I364" i="1"/>
  <c r="F179" i="1"/>
  <c r="G137" i="1"/>
  <c r="H137" i="1" s="1"/>
  <c r="G150" i="1"/>
  <c r="H150" i="1" s="1"/>
  <c r="G66" i="1"/>
  <c r="H66" i="1" s="1"/>
  <c r="G197" i="1"/>
  <c r="H197" i="1" s="1"/>
  <c r="G297" i="1"/>
  <c r="H297" i="1" s="1"/>
  <c r="G40" i="1"/>
  <c r="H40" i="1" s="1"/>
  <c r="G189" i="1"/>
  <c r="H189" i="1" s="1"/>
  <c r="G226" i="1"/>
  <c r="H226" i="1" s="1"/>
  <c r="G97" i="1"/>
  <c r="H97" i="1" s="1"/>
  <c r="G244" i="1"/>
  <c r="H244" i="1" s="1"/>
  <c r="G357" i="1"/>
  <c r="H357" i="1" s="1"/>
  <c r="G358" i="1"/>
  <c r="H358" i="1" s="1"/>
  <c r="G23" i="1"/>
  <c r="H23" i="1" s="1"/>
  <c r="G46" i="1"/>
  <c r="H46" i="1" s="1"/>
  <c r="F320" i="1"/>
  <c r="F89" i="1"/>
  <c r="F75" i="1"/>
  <c r="F96" i="1"/>
  <c r="G289" i="1"/>
  <c r="H289" i="1" s="1"/>
  <c r="G162" i="1"/>
  <c r="H162" i="1" s="1"/>
  <c r="G129" i="1"/>
  <c r="H129" i="1" s="1"/>
  <c r="G253" i="1"/>
  <c r="H253" i="1" s="1"/>
  <c r="G116" i="1"/>
  <c r="H116" i="1" s="1"/>
  <c r="G15" i="1"/>
  <c r="H15" i="1" s="1"/>
  <c r="G93" i="1"/>
  <c r="H93" i="1" s="1"/>
  <c r="G269" i="1"/>
  <c r="H269" i="1" s="1"/>
  <c r="G248" i="1"/>
  <c r="H248" i="1" s="1"/>
  <c r="G338" i="1"/>
  <c r="H338" i="1" s="1"/>
  <c r="G204" i="1"/>
  <c r="H204" i="1" s="1"/>
  <c r="G354" i="1"/>
  <c r="H354" i="1" s="1"/>
  <c r="F288" i="1"/>
  <c r="F219" i="1"/>
  <c r="G256" i="1"/>
  <c r="H256" i="1" s="1"/>
  <c r="G318" i="1"/>
  <c r="H318" i="1" s="1"/>
  <c r="F150" i="1"/>
  <c r="F160" i="1"/>
  <c r="F88" i="1"/>
  <c r="F38" i="1"/>
  <c r="F328" i="1"/>
  <c r="F315" i="1"/>
  <c r="I257" i="1"/>
  <c r="J257" i="1" s="1"/>
  <c r="F7" i="1"/>
  <c r="I208" i="1"/>
  <c r="J208" i="1" s="1"/>
  <c r="I129" i="1"/>
  <c r="J129" i="1" s="1"/>
  <c r="I203" i="1"/>
  <c r="J203" i="1" s="1"/>
  <c r="I88" i="1"/>
  <c r="J88" i="1" s="1"/>
  <c r="I270" i="1"/>
  <c r="J270" i="1" s="1"/>
  <c r="I51" i="1"/>
  <c r="J51" i="1" s="1"/>
  <c r="I322" i="1"/>
  <c r="J322" i="1" s="1"/>
  <c r="I103" i="1"/>
  <c r="J103" i="1" s="1"/>
  <c r="I11" i="1"/>
  <c r="J11" i="1" s="1"/>
  <c r="I267" i="1"/>
  <c r="J267" i="1" s="1"/>
  <c r="I218" i="1"/>
  <c r="J218" i="1" s="1"/>
  <c r="I260" i="1"/>
  <c r="J260" i="1" s="1"/>
  <c r="I239" i="1"/>
  <c r="J239" i="1" s="1"/>
  <c r="I96" i="1"/>
  <c r="J96" i="1" s="1"/>
  <c r="I198" i="1"/>
  <c r="J198" i="1" s="1"/>
  <c r="I241" i="1"/>
  <c r="J241" i="1" s="1"/>
  <c r="I258" i="1"/>
  <c r="J258" i="1" s="1"/>
  <c r="I36" i="1"/>
  <c r="J36" i="1" s="1"/>
  <c r="I119" i="1"/>
  <c r="J119" i="1" s="1"/>
  <c r="I304" i="1"/>
  <c r="J304" i="1" s="1"/>
  <c r="I226" i="1"/>
  <c r="J226" i="1" s="1"/>
  <c r="I204" i="1"/>
  <c r="J204" i="1" s="1"/>
  <c r="I199" i="1"/>
  <c r="J199" i="1" s="1"/>
  <c r="I332" i="1"/>
  <c r="J332" i="1" s="1"/>
  <c r="I59" i="1"/>
  <c r="J59" i="1" s="1"/>
  <c r="I49" i="1"/>
  <c r="J49" i="1" s="1"/>
  <c r="I150" i="1"/>
  <c r="J150" i="1" s="1"/>
  <c r="I221" i="1"/>
  <c r="J221" i="1" s="1"/>
  <c r="I183" i="1"/>
  <c r="J183" i="1" s="1"/>
  <c r="I165" i="1"/>
  <c r="J165" i="1" s="1"/>
  <c r="I16" i="1"/>
  <c r="J16" i="1" s="1"/>
  <c r="I224" i="1"/>
  <c r="J224" i="1" s="1"/>
  <c r="I227" i="1"/>
  <c r="J227" i="1" s="1"/>
  <c r="I168" i="1"/>
  <c r="J168" i="1" s="1"/>
  <c r="I240" i="1"/>
  <c r="J240" i="1" s="1"/>
  <c r="I38" i="1"/>
  <c r="J38" i="1" s="1"/>
  <c r="I176" i="1"/>
  <c r="J176" i="1" s="1"/>
  <c r="I182" i="1"/>
  <c r="J182" i="1" s="1"/>
  <c r="I296" i="1"/>
  <c r="J296" i="1" s="1"/>
  <c r="I191" i="1"/>
  <c r="J191" i="1" s="1"/>
  <c r="I186" i="1"/>
  <c r="J186" i="1" s="1"/>
  <c r="I194" i="1"/>
  <c r="J194" i="1" s="1"/>
  <c r="I109" i="1"/>
  <c r="J109" i="1" s="1"/>
  <c r="F95" i="1"/>
  <c r="F86" i="1"/>
  <c r="F31" i="1"/>
  <c r="F118" i="1"/>
  <c r="F336" i="1"/>
  <c r="F325" i="1"/>
  <c r="F45" i="1"/>
  <c r="I15" i="1"/>
  <c r="J15" i="1" s="1"/>
  <c r="I130" i="1"/>
  <c r="J130" i="1" s="1"/>
  <c r="I66" i="1"/>
  <c r="J66" i="1" s="1"/>
  <c r="I112" i="1"/>
  <c r="J112" i="1" s="1"/>
  <c r="I246" i="1"/>
  <c r="J246" i="1" s="1"/>
  <c r="I297" i="1"/>
  <c r="J297" i="1" s="1"/>
  <c r="I120" i="1"/>
  <c r="J120" i="1" s="1"/>
  <c r="I147" i="1"/>
  <c r="J147" i="1" s="1"/>
  <c r="I91" i="1"/>
  <c r="J91" i="1" s="1"/>
  <c r="I124" i="1"/>
  <c r="J124" i="1" s="1"/>
  <c r="I359" i="1"/>
  <c r="J359" i="1" s="1"/>
  <c r="I115" i="1"/>
  <c r="J115" i="1" s="1"/>
  <c r="I181" i="1"/>
  <c r="J181" i="1" s="1"/>
  <c r="I86" i="1"/>
  <c r="J86" i="1" s="1"/>
  <c r="I13" i="1"/>
  <c r="J13" i="1" s="1"/>
  <c r="I327" i="1"/>
  <c r="J327" i="1" s="1"/>
  <c r="I128" i="1"/>
  <c r="J128" i="1" s="1"/>
  <c r="I294" i="1"/>
  <c r="J294" i="1" s="1"/>
  <c r="I83" i="1"/>
  <c r="J83" i="1" s="1"/>
  <c r="I290" i="1"/>
  <c r="J290" i="1" s="1"/>
  <c r="I68" i="1"/>
  <c r="J68" i="1" s="1"/>
  <c r="I167" i="1"/>
  <c r="J167" i="1" s="1"/>
  <c r="I35" i="1"/>
  <c r="J35" i="1" s="1"/>
  <c r="I254" i="1"/>
  <c r="J254" i="1" s="1"/>
  <c r="I298" i="1"/>
  <c r="J298" i="1" s="1"/>
  <c r="I236" i="1"/>
  <c r="J236" i="1" s="1"/>
  <c r="I303" i="1"/>
  <c r="J303" i="1" s="1"/>
  <c r="I343" i="1"/>
  <c r="J343" i="1" s="1"/>
  <c r="I163" i="1"/>
  <c r="J163" i="1" s="1"/>
  <c r="I153" i="1"/>
  <c r="J153" i="1" s="1"/>
  <c r="I58" i="1"/>
  <c r="J58" i="1" s="1"/>
  <c r="I14" i="1"/>
  <c r="J14" i="1" s="1"/>
  <c r="I95" i="1"/>
  <c r="J95" i="1" s="1"/>
  <c r="I336" i="1"/>
  <c r="J336" i="1" s="1"/>
  <c r="I28" i="1"/>
  <c r="J28" i="1" s="1"/>
  <c r="I196" i="1"/>
  <c r="J196" i="1" s="1"/>
  <c r="I197" i="1"/>
  <c r="J197" i="1" s="1"/>
  <c r="I237" i="1"/>
  <c r="J237" i="1" s="1"/>
  <c r="I275" i="1"/>
  <c r="J275" i="1" s="1"/>
  <c r="F165" i="1"/>
  <c r="F233" i="1"/>
  <c r="I195" i="1"/>
  <c r="J195" i="1" s="1"/>
  <c r="I282" i="1"/>
  <c r="J282" i="1" s="1"/>
  <c r="I209" i="1"/>
  <c r="J209" i="1" s="1"/>
  <c r="I352" i="1"/>
  <c r="J352" i="1" s="1"/>
  <c r="F184" i="1"/>
  <c r="F201" i="1"/>
  <c r="I253" i="1"/>
  <c r="J253" i="1" s="1"/>
  <c r="F39" i="1"/>
  <c r="F23" i="1"/>
  <c r="F188" i="1"/>
  <c r="F322" i="1"/>
  <c r="F145" i="1"/>
  <c r="I360" i="1"/>
  <c r="J360" i="1" s="1"/>
  <c r="I269" i="1"/>
  <c r="J269" i="1" s="1"/>
  <c r="I99" i="1"/>
  <c r="J99" i="1" s="1"/>
  <c r="I152" i="1"/>
  <c r="J152" i="1" s="1"/>
  <c r="I33" i="1"/>
  <c r="J33" i="1" s="1"/>
  <c r="I219" i="1"/>
  <c r="J219" i="1" s="1"/>
  <c r="I292" i="1"/>
  <c r="J292" i="1" s="1"/>
  <c r="I348" i="1"/>
  <c r="J348" i="1" s="1"/>
  <c r="I315" i="1"/>
  <c r="J315" i="1" s="1"/>
  <c r="I230" i="1"/>
  <c r="J230" i="1" s="1"/>
  <c r="I174" i="1"/>
  <c r="J174" i="1" s="1"/>
  <c r="I45" i="1"/>
  <c r="J45" i="1" s="1"/>
  <c r="I329" i="1"/>
  <c r="J329" i="1" s="1"/>
  <c r="I160" i="1"/>
  <c r="J160" i="1" s="1"/>
  <c r="I9" i="1"/>
  <c r="J9" i="1" s="1"/>
  <c r="I171" i="1"/>
  <c r="J171" i="1" s="1"/>
  <c r="I19" i="1"/>
  <c r="J19" i="1" s="1"/>
  <c r="I100" i="1"/>
  <c r="J100" i="1" s="1"/>
  <c r="I353" i="1"/>
  <c r="J353" i="1" s="1"/>
  <c r="I30" i="1"/>
  <c r="J30" i="1" s="1"/>
  <c r="I31" i="1"/>
  <c r="J31" i="1" s="1"/>
  <c r="I102" i="1"/>
  <c r="J102" i="1" s="1"/>
  <c r="I21" i="1"/>
  <c r="J21" i="1" s="1"/>
  <c r="I32" i="1"/>
  <c r="J32" i="1" s="1"/>
  <c r="I251" i="1"/>
  <c r="J251" i="1" s="1"/>
  <c r="I185" i="1"/>
  <c r="J185" i="1" s="1"/>
  <c r="I90" i="1"/>
  <c r="J90" i="1" s="1"/>
  <c r="I12" i="1"/>
  <c r="J12" i="1" s="1"/>
  <c r="F64" i="1"/>
  <c r="I321" i="1"/>
  <c r="J321" i="1" s="1"/>
  <c r="I250" i="1"/>
  <c r="J250" i="1" s="1"/>
  <c r="I325" i="1"/>
  <c r="J325" i="1" s="1"/>
  <c r="I223" i="1"/>
  <c r="J223" i="1" s="1"/>
  <c r="I337" i="1"/>
  <c r="J337" i="1" s="1"/>
  <c r="F114" i="1"/>
  <c r="F243" i="1"/>
  <c r="I56" i="1"/>
  <c r="J56" i="1" s="1"/>
  <c r="I305" i="1"/>
  <c r="J305" i="1" s="1"/>
  <c r="I64" i="1"/>
  <c r="J64" i="1" s="1"/>
  <c r="I271" i="1"/>
  <c r="J271" i="1" s="1"/>
  <c r="I172" i="1"/>
  <c r="J172" i="1" s="1"/>
  <c r="I17" i="1"/>
  <c r="J17" i="1" s="1"/>
  <c r="F15" i="1"/>
  <c r="F349" i="1"/>
  <c r="F183" i="1"/>
  <c r="F354" i="1"/>
  <c r="I188" i="1"/>
  <c r="J188" i="1" s="1"/>
  <c r="F33" i="1"/>
  <c r="I216" i="1"/>
  <c r="J216" i="1" s="1"/>
  <c r="I47" i="1"/>
  <c r="J47" i="1" s="1"/>
  <c r="I280" i="1"/>
  <c r="J280" i="1" s="1"/>
  <c r="I330" i="1"/>
  <c r="J330" i="1" s="1"/>
  <c r="I256" i="1"/>
  <c r="J256" i="1" s="1"/>
  <c r="I65" i="1"/>
  <c r="J65" i="1" s="1"/>
  <c r="I94" i="1"/>
  <c r="J94" i="1" s="1"/>
  <c r="I307" i="1"/>
  <c r="J307" i="1" s="1"/>
  <c r="I324" i="1"/>
  <c r="J324" i="1" s="1"/>
  <c r="I346" i="1"/>
  <c r="J346" i="1" s="1"/>
  <c r="I301" i="1"/>
  <c r="J301" i="1" s="1"/>
  <c r="I286" i="1"/>
  <c r="J286" i="1" s="1"/>
  <c r="I355" i="1"/>
  <c r="J355" i="1" s="1"/>
  <c r="I232" i="1"/>
  <c r="J232" i="1" s="1"/>
  <c r="I41" i="1"/>
  <c r="J41" i="1" s="1"/>
  <c r="I123" i="1"/>
  <c r="J123" i="1" s="1"/>
  <c r="I341" i="1"/>
  <c r="J341" i="1" s="1"/>
  <c r="I81" i="1"/>
  <c r="J81" i="1" s="1"/>
  <c r="I18" i="1"/>
  <c r="J18" i="1" s="1"/>
  <c r="I206" i="1"/>
  <c r="J206" i="1" s="1"/>
  <c r="I338" i="1"/>
  <c r="J338" i="1" s="1"/>
  <c r="I72" i="1"/>
  <c r="J72" i="1" s="1"/>
  <c r="I54" i="1"/>
  <c r="J54" i="1" s="1"/>
  <c r="I217" i="1"/>
  <c r="J217" i="1" s="1"/>
  <c r="I266" i="1"/>
  <c r="J266" i="1" s="1"/>
  <c r="I44" i="1"/>
  <c r="J44" i="1" s="1"/>
  <c r="I110" i="1"/>
  <c r="J110" i="1" s="1"/>
  <c r="I273" i="1"/>
  <c r="J273" i="1" s="1"/>
  <c r="I177" i="1"/>
  <c r="J177" i="1" s="1"/>
  <c r="I154" i="1"/>
  <c r="J154" i="1" s="1"/>
  <c r="I318" i="1"/>
  <c r="J318" i="1" s="1"/>
  <c r="I248" i="1"/>
  <c r="J248" i="1" s="1"/>
  <c r="I302" i="1"/>
  <c r="J302" i="1" s="1"/>
  <c r="I287" i="1"/>
  <c r="J287" i="1" s="1"/>
  <c r="I228" i="1"/>
  <c r="J228" i="1" s="1"/>
  <c r="I317" i="1"/>
  <c r="J317" i="1" s="1"/>
  <c r="I87" i="1"/>
  <c r="J87" i="1" s="1"/>
  <c r="I308" i="1"/>
  <c r="J308" i="1" s="1"/>
  <c r="F234" i="1"/>
  <c r="F253" i="1"/>
  <c r="F173" i="1"/>
  <c r="I39" i="1"/>
  <c r="J39" i="1" s="1"/>
  <c r="F196" i="1"/>
  <c r="F8" i="1"/>
  <c r="F21" i="1"/>
  <c r="I229" i="1"/>
  <c r="J229" i="1" s="1"/>
  <c r="F49" i="1"/>
  <c r="I40" i="1"/>
  <c r="J40" i="1" s="1"/>
  <c r="I184" i="1"/>
  <c r="J184" i="1" s="1"/>
  <c r="I349" i="1"/>
  <c r="J349" i="1" s="1"/>
  <c r="I288" i="1"/>
  <c r="J288" i="1" s="1"/>
  <c r="I169" i="1"/>
  <c r="J169" i="1" s="1"/>
  <c r="I74" i="1"/>
  <c r="J74" i="1" s="1"/>
  <c r="I173" i="1"/>
  <c r="J173" i="1" s="1"/>
  <c r="I77" i="1"/>
  <c r="J77" i="1" s="1"/>
  <c r="I351" i="1"/>
  <c r="J351" i="1" s="1"/>
  <c r="I105" i="1"/>
  <c r="J105" i="1" s="1"/>
  <c r="I10" i="1"/>
  <c r="J10" i="1" s="1"/>
  <c r="I71" i="1"/>
  <c r="J71" i="1" s="1"/>
  <c r="I339" i="1"/>
  <c r="J339" i="1" s="1"/>
  <c r="I264" i="1"/>
  <c r="J264" i="1" s="1"/>
  <c r="I73" i="1"/>
  <c r="J73" i="1" s="1"/>
  <c r="I118" i="1"/>
  <c r="J118" i="1" s="1"/>
  <c r="I243" i="1"/>
  <c r="J243" i="1" s="1"/>
  <c r="I350" i="1"/>
  <c r="J350" i="1" s="1"/>
  <c r="I113" i="1"/>
  <c r="J113" i="1" s="1"/>
  <c r="I50" i="1"/>
  <c r="J50" i="1" s="1"/>
  <c r="I93" i="1"/>
  <c r="J93" i="1" s="1"/>
  <c r="G35" i="1"/>
  <c r="H35" i="1" s="1"/>
  <c r="I104" i="1"/>
  <c r="J104" i="1" s="1"/>
  <c r="I142" i="1"/>
  <c r="J142" i="1" s="1"/>
  <c r="I249" i="1"/>
  <c r="J249" i="1" s="1"/>
  <c r="I43" i="1"/>
  <c r="J43" i="1" s="1"/>
  <c r="F124" i="1"/>
  <c r="F340" i="1"/>
  <c r="F171" i="1"/>
  <c r="I233" i="1"/>
  <c r="J233" i="1" s="1"/>
  <c r="I146" i="1"/>
  <c r="J146" i="1" s="1"/>
  <c r="I114" i="1"/>
  <c r="J114" i="1" s="1"/>
  <c r="I140" i="1"/>
  <c r="J140" i="1" s="1"/>
  <c r="I276" i="1"/>
  <c r="J276" i="1" s="1"/>
  <c r="F186" i="1"/>
  <c r="F51" i="1"/>
  <c r="G7" i="1"/>
  <c r="H7" i="1" s="1"/>
  <c r="I60" i="1"/>
  <c r="J60" i="1" s="1"/>
  <c r="I126" i="1"/>
  <c r="J126" i="1" s="1"/>
  <c r="I299" i="1"/>
  <c r="J299" i="1" s="1"/>
  <c r="I46" i="1"/>
  <c r="J46" i="1" s="1"/>
  <c r="F93" i="1"/>
  <c r="I340" i="1"/>
  <c r="J340" i="1" s="1"/>
  <c r="F13" i="1"/>
  <c r="F229" i="1"/>
  <c r="I67" i="1"/>
  <c r="J67" i="1" s="1"/>
  <c r="I48" i="1"/>
  <c r="J48" i="1" s="1"/>
  <c r="F35" i="1"/>
  <c r="I7" i="1"/>
  <c r="J7" i="1" s="1"/>
  <c r="I235" i="1"/>
  <c r="J235" i="1" s="1"/>
  <c r="I8" i="1"/>
  <c r="J8" i="1" s="1"/>
  <c r="I344" i="1"/>
  <c r="J344" i="1" s="1"/>
  <c r="I211" i="1"/>
  <c r="J211" i="1" s="1"/>
  <c r="I201" i="1"/>
  <c r="J201" i="1" s="1"/>
  <c r="I106" i="1"/>
  <c r="J106" i="1" s="1"/>
  <c r="I192" i="1"/>
  <c r="J192" i="1" s="1"/>
  <c r="I137" i="1"/>
  <c r="J137" i="1" s="1"/>
  <c r="I42" i="1"/>
  <c r="J42" i="1" s="1"/>
  <c r="I205" i="1"/>
  <c r="J205" i="1" s="1"/>
  <c r="I354" i="1"/>
  <c r="J354" i="1" s="1"/>
  <c r="I139" i="1"/>
  <c r="J139" i="1" s="1"/>
  <c r="I145" i="1"/>
  <c r="J145" i="1" s="1"/>
  <c r="I82" i="1"/>
  <c r="J82" i="1" s="1"/>
  <c r="I323" i="1"/>
  <c r="J323" i="1" s="1"/>
  <c r="I300" i="1"/>
  <c r="J300" i="1" s="1"/>
  <c r="I347" i="1"/>
  <c r="J347" i="1" s="1"/>
  <c r="I281" i="1"/>
  <c r="J281" i="1" s="1"/>
  <c r="I122" i="1"/>
  <c r="J122" i="1" s="1"/>
  <c r="I23" i="1"/>
  <c r="J23" i="1" s="1"/>
  <c r="I149" i="1"/>
  <c r="J149" i="1" s="1"/>
  <c r="I356" i="1"/>
  <c r="J356" i="1" s="1"/>
  <c r="I136" i="1"/>
  <c r="J136" i="1" s="1"/>
  <c r="I222" i="1"/>
  <c r="J222" i="1" s="1"/>
  <c r="I107" i="1"/>
  <c r="J107" i="1" s="1"/>
  <c r="I155" i="1"/>
  <c r="J155" i="1" s="1"/>
  <c r="I108" i="1"/>
  <c r="J108" i="1" s="1"/>
  <c r="F130" i="1"/>
  <c r="I135" i="1"/>
  <c r="J135" i="1" s="1"/>
  <c r="I24" i="1"/>
  <c r="J24" i="1" s="1"/>
  <c r="I313" i="1"/>
  <c r="J313" i="1" s="1"/>
  <c r="I179" i="1"/>
  <c r="J179" i="1" s="1"/>
  <c r="F119" i="1"/>
  <c r="I225" i="1"/>
  <c r="J225" i="1" s="1"/>
  <c r="I265" i="1"/>
  <c r="J265" i="1" s="1"/>
  <c r="I178" i="1"/>
  <c r="J178" i="1" s="1"/>
  <c r="I200" i="1"/>
  <c r="J200" i="1" s="1"/>
  <c r="I272" i="1"/>
  <c r="J272" i="1" s="1"/>
  <c r="F46" i="1"/>
  <c r="F180" i="1"/>
  <c r="I116" i="1"/>
  <c r="J116" i="1" s="1"/>
  <c r="I326" i="1"/>
  <c r="J326" i="1" s="1"/>
  <c r="I141" i="1"/>
  <c r="J141" i="1" s="1"/>
  <c r="F101" i="1"/>
  <c r="F327" i="1"/>
  <c r="F109" i="1"/>
  <c r="F167" i="1"/>
  <c r="I151" i="1"/>
  <c r="J151" i="1" s="1"/>
  <c r="F295" i="1"/>
  <c r="F326" i="1"/>
  <c r="I143" i="1"/>
  <c r="J143" i="1" s="1"/>
  <c r="I319" i="1"/>
  <c r="J319" i="1" s="1"/>
  <c r="I309" i="1"/>
  <c r="J309" i="1" s="1"/>
  <c r="F78" i="1"/>
  <c r="I334" i="1"/>
  <c r="J334" i="1" s="1"/>
  <c r="I117" i="1"/>
  <c r="J117" i="1" s="1"/>
  <c r="F206" i="1"/>
  <c r="F135" i="1"/>
  <c r="F230" i="1"/>
  <c r="I214" i="1"/>
  <c r="J214" i="1" s="1"/>
  <c r="I85" i="1"/>
  <c r="J85" i="1" s="1"/>
  <c r="F85" i="1"/>
  <c r="I55" i="1"/>
  <c r="J55" i="1" s="1"/>
  <c r="I29" i="1"/>
  <c r="J29" i="1" s="1"/>
  <c r="F61" i="1"/>
  <c r="F14" i="1"/>
  <c r="F212" i="1"/>
  <c r="I231" i="1"/>
  <c r="J231" i="1" s="1"/>
  <c r="I310" i="1"/>
  <c r="J310" i="1" s="1"/>
  <c r="F92" i="1"/>
  <c r="F238" i="1"/>
  <c r="I84" i="1"/>
  <c r="J84" i="1" s="1"/>
  <c r="F237" i="1"/>
  <c r="I263" i="1"/>
  <c r="J263" i="1" s="1"/>
  <c r="I78" i="1"/>
  <c r="J78" i="1" s="1"/>
  <c r="F231" i="1"/>
  <c r="F334" i="1"/>
  <c r="F117" i="1"/>
  <c r="F36" i="1"/>
  <c r="F214" i="1"/>
  <c r="I22" i="1"/>
  <c r="J22" i="1" s="1"/>
  <c r="I311" i="1"/>
  <c r="J311" i="1" s="1"/>
  <c r="F222" i="1"/>
  <c r="F359" i="1"/>
  <c r="F55" i="1"/>
  <c r="F284" i="1"/>
  <c r="F47" i="1"/>
  <c r="I61" i="1"/>
  <c r="J61" i="1" s="1"/>
  <c r="F71" i="1"/>
  <c r="F350" i="1"/>
  <c r="I295" i="1"/>
  <c r="J295" i="1" s="1"/>
  <c r="F156" i="1"/>
  <c r="F279" i="1"/>
  <c r="I268" i="1"/>
  <c r="J268" i="1" s="1"/>
  <c r="I164" i="1"/>
  <c r="J164" i="1" s="1"/>
  <c r="J19" i="3" l="1"/>
  <c r="J10" i="3"/>
  <c r="J13" i="3"/>
  <c r="J8" i="3"/>
  <c r="J16" i="3"/>
  <c r="J9" i="3"/>
  <c r="J14" i="3"/>
  <c r="J17" i="3"/>
  <c r="J11" i="3"/>
  <c r="J15" i="3"/>
  <c r="J12" i="3"/>
  <c r="J364" i="1"/>
  <c r="J367" i="1" s="1"/>
  <c r="H364" i="1"/>
  <c r="J366" i="1" l="1"/>
  <c r="K277" i="1" s="1"/>
  <c r="L277" i="1" s="1"/>
  <c r="M277" i="1" s="1"/>
  <c r="N277" i="1" s="1"/>
  <c r="O277" i="1" s="1"/>
  <c r="K313" i="1"/>
  <c r="L313" i="1" s="1"/>
  <c r="M313" i="1" s="1"/>
  <c r="N313" i="1" s="1"/>
  <c r="O313" i="1" s="1"/>
  <c r="K350" i="1"/>
  <c r="L350" i="1" s="1"/>
  <c r="M350" i="1" s="1"/>
  <c r="N350" i="1" s="1"/>
  <c r="O350" i="1" s="1"/>
  <c r="K287" i="1"/>
  <c r="L287" i="1" s="1"/>
  <c r="M287" i="1" s="1"/>
  <c r="N287" i="1" s="1"/>
  <c r="O287" i="1" s="1"/>
  <c r="K33" i="1"/>
  <c r="L33" i="1" s="1"/>
  <c r="M33" i="1" s="1"/>
  <c r="N33" i="1" s="1"/>
  <c r="O33" i="1" s="1"/>
  <c r="K11" i="1"/>
  <c r="L11" i="1" s="1"/>
  <c r="M11" i="1" s="1"/>
  <c r="N11" i="1" s="1"/>
  <c r="O11" i="1" s="1"/>
  <c r="K146" i="1"/>
  <c r="L146" i="1" s="1"/>
  <c r="M146" i="1" s="1"/>
  <c r="N146" i="1" s="1"/>
  <c r="O146" i="1" s="1"/>
  <c r="K266" i="1"/>
  <c r="L266" i="1" s="1"/>
  <c r="M266" i="1" s="1"/>
  <c r="N266" i="1" s="1"/>
  <c r="O266" i="1" s="1"/>
  <c r="K10" i="1"/>
  <c r="L10" i="1" s="1"/>
  <c r="M10" i="1" s="1"/>
  <c r="N10" i="1" s="1"/>
  <c r="O10" i="1" s="1"/>
  <c r="K185" i="1"/>
  <c r="L185" i="1" s="1"/>
  <c r="M185" i="1" s="1"/>
  <c r="N185" i="1" s="1"/>
  <c r="O185" i="1" s="1"/>
  <c r="K317" i="1"/>
  <c r="L317" i="1" s="1"/>
  <c r="M317" i="1" s="1"/>
  <c r="N317" i="1" s="1"/>
  <c r="O317" i="1" s="1"/>
  <c r="K196" i="1"/>
  <c r="L196" i="1" s="1"/>
  <c r="M196" i="1" s="1"/>
  <c r="N196" i="1" s="1"/>
  <c r="O196" i="1" s="1"/>
  <c r="K142" i="1"/>
  <c r="L142" i="1" s="1"/>
  <c r="M142" i="1" s="1"/>
  <c r="N142" i="1" s="1"/>
  <c r="O142" i="1" s="1"/>
  <c r="K339" i="1"/>
  <c r="L339" i="1" s="1"/>
  <c r="M339" i="1" s="1"/>
  <c r="N339" i="1" s="1"/>
  <c r="O339" i="1" s="1"/>
  <c r="K165" i="1" l="1"/>
  <c r="L165" i="1" s="1"/>
  <c r="M165" i="1" s="1"/>
  <c r="N165" i="1" s="1"/>
  <c r="O165" i="1" s="1"/>
  <c r="K104" i="1"/>
  <c r="L104" i="1" s="1"/>
  <c r="M104" i="1" s="1"/>
  <c r="N104" i="1" s="1"/>
  <c r="O104" i="1" s="1"/>
  <c r="K60" i="1"/>
  <c r="L60" i="1" s="1"/>
  <c r="M60" i="1" s="1"/>
  <c r="N60" i="1" s="1"/>
  <c r="O60" i="1" s="1"/>
  <c r="K58" i="1"/>
  <c r="L58" i="1" s="1"/>
  <c r="M58" i="1" s="1"/>
  <c r="N58" i="1" s="1"/>
  <c r="O58" i="1" s="1"/>
  <c r="K147" i="1"/>
  <c r="L147" i="1" s="1"/>
  <c r="M147" i="1" s="1"/>
  <c r="N147" i="1" s="1"/>
  <c r="O147" i="1" s="1"/>
  <c r="K268" i="1"/>
  <c r="L268" i="1" s="1"/>
  <c r="M268" i="1" s="1"/>
  <c r="N268" i="1" s="1"/>
  <c r="O268" i="1" s="1"/>
  <c r="K105" i="1"/>
  <c r="L105" i="1" s="1"/>
  <c r="M105" i="1" s="1"/>
  <c r="N105" i="1" s="1"/>
  <c r="O105" i="1" s="1"/>
  <c r="K209" i="1"/>
  <c r="L209" i="1" s="1"/>
  <c r="M209" i="1" s="1"/>
  <c r="N209" i="1" s="1"/>
  <c r="O209" i="1" s="1"/>
  <c r="K258" i="1"/>
  <c r="L258" i="1" s="1"/>
  <c r="M258" i="1" s="1"/>
  <c r="N258" i="1" s="1"/>
  <c r="O258" i="1" s="1"/>
  <c r="K45" i="1"/>
  <c r="L45" i="1" s="1"/>
  <c r="M45" i="1" s="1"/>
  <c r="N45" i="1" s="1"/>
  <c r="O45" i="1" s="1"/>
  <c r="K77" i="1"/>
  <c r="L77" i="1" s="1"/>
  <c r="M77" i="1" s="1"/>
  <c r="N77" i="1" s="1"/>
  <c r="O77" i="1" s="1"/>
  <c r="K275" i="1"/>
  <c r="L275" i="1" s="1"/>
  <c r="M275" i="1" s="1"/>
  <c r="N275" i="1" s="1"/>
  <c r="O275" i="1" s="1"/>
  <c r="K110" i="1"/>
  <c r="L110" i="1" s="1"/>
  <c r="M110" i="1" s="1"/>
  <c r="N110" i="1" s="1"/>
  <c r="O110" i="1" s="1"/>
  <c r="K294" i="1"/>
  <c r="L294" i="1" s="1"/>
  <c r="M294" i="1" s="1"/>
  <c r="N294" i="1" s="1"/>
  <c r="O294" i="1" s="1"/>
  <c r="K256" i="1"/>
  <c r="L256" i="1" s="1"/>
  <c r="M256" i="1" s="1"/>
  <c r="N256" i="1" s="1"/>
  <c r="O256" i="1" s="1"/>
  <c r="K253" i="1"/>
  <c r="L253" i="1" s="1"/>
  <c r="M253" i="1" s="1"/>
  <c r="N253" i="1" s="1"/>
  <c r="O253" i="1" s="1"/>
  <c r="K161" i="1"/>
  <c r="L161" i="1" s="1"/>
  <c r="M161" i="1" s="1"/>
  <c r="N161" i="1" s="1"/>
  <c r="O161" i="1" s="1"/>
  <c r="K238" i="1"/>
  <c r="L238" i="1" s="1"/>
  <c r="M238" i="1" s="1"/>
  <c r="N238" i="1" s="1"/>
  <c r="O238" i="1" s="1"/>
  <c r="K158" i="1"/>
  <c r="L158" i="1" s="1"/>
  <c r="M158" i="1" s="1"/>
  <c r="N158" i="1" s="1"/>
  <c r="O158" i="1" s="1"/>
  <c r="K189" i="1"/>
  <c r="L189" i="1" s="1"/>
  <c r="M189" i="1" s="1"/>
  <c r="N189" i="1" s="1"/>
  <c r="O189" i="1" s="1"/>
  <c r="K37" i="1"/>
  <c r="L37" i="1" s="1"/>
  <c r="M37" i="1" s="1"/>
  <c r="N37" i="1" s="1"/>
  <c r="O37" i="1" s="1"/>
  <c r="K62" i="1"/>
  <c r="L62" i="1" s="1"/>
  <c r="M62" i="1" s="1"/>
  <c r="N62" i="1" s="1"/>
  <c r="O62" i="1" s="1"/>
  <c r="K139" i="1"/>
  <c r="L139" i="1" s="1"/>
  <c r="M139" i="1" s="1"/>
  <c r="N139" i="1" s="1"/>
  <c r="O139" i="1" s="1"/>
  <c r="K7" i="1"/>
  <c r="L7" i="1" s="1"/>
  <c r="K219" i="1"/>
  <c r="L219" i="1" s="1"/>
  <c r="M219" i="1" s="1"/>
  <c r="N219" i="1" s="1"/>
  <c r="O219" i="1" s="1"/>
  <c r="K115" i="1"/>
  <c r="L115" i="1" s="1"/>
  <c r="M115" i="1" s="1"/>
  <c r="N115" i="1" s="1"/>
  <c r="O115" i="1" s="1"/>
  <c r="K280" i="1"/>
  <c r="L280" i="1" s="1"/>
  <c r="M280" i="1" s="1"/>
  <c r="N280" i="1" s="1"/>
  <c r="O280" i="1" s="1"/>
  <c r="K310" i="1"/>
  <c r="L310" i="1" s="1"/>
  <c r="M310" i="1" s="1"/>
  <c r="N310" i="1" s="1"/>
  <c r="O310" i="1" s="1"/>
  <c r="K150" i="1"/>
  <c r="L150" i="1" s="1"/>
  <c r="M150" i="1" s="1"/>
  <c r="N150" i="1" s="1"/>
  <c r="O150" i="1" s="1"/>
  <c r="K336" i="1"/>
  <c r="L336" i="1" s="1"/>
  <c r="M336" i="1" s="1"/>
  <c r="N336" i="1" s="1"/>
  <c r="O336" i="1" s="1"/>
  <c r="K213" i="1"/>
  <c r="L213" i="1" s="1"/>
  <c r="M213" i="1" s="1"/>
  <c r="N213" i="1" s="1"/>
  <c r="O213" i="1" s="1"/>
  <c r="K171" i="1"/>
  <c r="L171" i="1" s="1"/>
  <c r="M171" i="1" s="1"/>
  <c r="N171" i="1" s="1"/>
  <c r="O171" i="1" s="1"/>
  <c r="K71" i="1"/>
  <c r="L71" i="1" s="1"/>
  <c r="M71" i="1" s="1"/>
  <c r="N71" i="1" s="1"/>
  <c r="O71" i="1" s="1"/>
  <c r="K299" i="1"/>
  <c r="L299" i="1" s="1"/>
  <c r="M299" i="1" s="1"/>
  <c r="N299" i="1" s="1"/>
  <c r="O299" i="1" s="1"/>
  <c r="K119" i="1"/>
  <c r="L119" i="1" s="1"/>
  <c r="M119" i="1" s="1"/>
  <c r="N119" i="1" s="1"/>
  <c r="O119" i="1" s="1"/>
  <c r="K167" i="1"/>
  <c r="L167" i="1" s="1"/>
  <c r="M167" i="1" s="1"/>
  <c r="N167" i="1" s="1"/>
  <c r="O167" i="1" s="1"/>
  <c r="K324" i="1"/>
  <c r="L324" i="1" s="1"/>
  <c r="M324" i="1" s="1"/>
  <c r="N324" i="1" s="1"/>
  <c r="O324" i="1" s="1"/>
  <c r="K79" i="1"/>
  <c r="L79" i="1" s="1"/>
  <c r="M79" i="1" s="1"/>
  <c r="N79" i="1" s="1"/>
  <c r="O79" i="1" s="1"/>
  <c r="K306" i="1"/>
  <c r="L306" i="1" s="1"/>
  <c r="M306" i="1" s="1"/>
  <c r="N306" i="1" s="1"/>
  <c r="O306" i="1" s="1"/>
  <c r="K357" i="1"/>
  <c r="L357" i="1" s="1"/>
  <c r="M357" i="1" s="1"/>
  <c r="N357" i="1" s="1"/>
  <c r="O357" i="1" s="1"/>
  <c r="K159" i="1"/>
  <c r="L159" i="1" s="1"/>
  <c r="M159" i="1" s="1"/>
  <c r="N159" i="1" s="1"/>
  <c r="O159" i="1" s="1"/>
  <c r="K52" i="1"/>
  <c r="L52" i="1" s="1"/>
  <c r="M52" i="1" s="1"/>
  <c r="N52" i="1" s="1"/>
  <c r="O52" i="1" s="1"/>
  <c r="K80" i="1"/>
  <c r="L80" i="1" s="1"/>
  <c r="M80" i="1" s="1"/>
  <c r="N80" i="1" s="1"/>
  <c r="O80" i="1" s="1"/>
  <c r="K134" i="1"/>
  <c r="L134" i="1" s="1"/>
  <c r="M134" i="1" s="1"/>
  <c r="N134" i="1" s="1"/>
  <c r="O134" i="1" s="1"/>
  <c r="K124" i="1"/>
  <c r="L124" i="1" s="1"/>
  <c r="M124" i="1" s="1"/>
  <c r="N124" i="1" s="1"/>
  <c r="O124" i="1" s="1"/>
  <c r="K362" i="1"/>
  <c r="L362" i="1" s="1"/>
  <c r="M362" i="1" s="1"/>
  <c r="N362" i="1" s="1"/>
  <c r="O362" i="1" s="1"/>
  <c r="K126" i="1"/>
  <c r="L126" i="1" s="1"/>
  <c r="M126" i="1" s="1"/>
  <c r="N126" i="1" s="1"/>
  <c r="O126" i="1" s="1"/>
  <c r="K282" i="1"/>
  <c r="L282" i="1" s="1"/>
  <c r="M282" i="1" s="1"/>
  <c r="N282" i="1" s="1"/>
  <c r="O282" i="1" s="1"/>
  <c r="K211" i="1"/>
  <c r="L211" i="1" s="1"/>
  <c r="M211" i="1" s="1"/>
  <c r="N211" i="1" s="1"/>
  <c r="O211" i="1" s="1"/>
  <c r="K305" i="1"/>
  <c r="L305" i="1" s="1"/>
  <c r="M305" i="1" s="1"/>
  <c r="N305" i="1" s="1"/>
  <c r="O305" i="1" s="1"/>
  <c r="K327" i="1"/>
  <c r="L327" i="1" s="1"/>
  <c r="M327" i="1" s="1"/>
  <c r="N327" i="1" s="1"/>
  <c r="O327" i="1" s="1"/>
  <c r="K94" i="1"/>
  <c r="L94" i="1" s="1"/>
  <c r="M94" i="1" s="1"/>
  <c r="N94" i="1" s="1"/>
  <c r="O94" i="1" s="1"/>
  <c r="K107" i="1"/>
  <c r="L107" i="1" s="1"/>
  <c r="M107" i="1" s="1"/>
  <c r="N107" i="1" s="1"/>
  <c r="O107" i="1" s="1"/>
  <c r="K14" i="1"/>
  <c r="L14" i="1" s="1"/>
  <c r="M14" i="1" s="1"/>
  <c r="N14" i="1" s="1"/>
  <c r="O14" i="1" s="1"/>
  <c r="K325" i="1"/>
  <c r="L325" i="1" s="1"/>
  <c r="M325" i="1" s="1"/>
  <c r="N325" i="1" s="1"/>
  <c r="O325" i="1" s="1"/>
  <c r="K332" i="1"/>
  <c r="L332" i="1" s="1"/>
  <c r="M332" i="1" s="1"/>
  <c r="N332" i="1" s="1"/>
  <c r="O332" i="1" s="1"/>
  <c r="K30" i="1"/>
  <c r="L30" i="1" s="1"/>
  <c r="M30" i="1" s="1"/>
  <c r="N30" i="1" s="1"/>
  <c r="O30" i="1" s="1"/>
  <c r="K93" i="1"/>
  <c r="L93" i="1" s="1"/>
  <c r="M93" i="1" s="1"/>
  <c r="N93" i="1" s="1"/>
  <c r="O93" i="1" s="1"/>
  <c r="K8" i="1"/>
  <c r="L8" i="1" s="1"/>
  <c r="M8" i="1" s="1"/>
  <c r="N8" i="1" s="1"/>
  <c r="O8" i="1" s="1"/>
  <c r="K251" i="1"/>
  <c r="L251" i="1" s="1"/>
  <c r="M251" i="1" s="1"/>
  <c r="N251" i="1" s="1"/>
  <c r="O251" i="1" s="1"/>
  <c r="K236" i="1"/>
  <c r="L236" i="1" s="1"/>
  <c r="M236" i="1" s="1"/>
  <c r="N236" i="1" s="1"/>
  <c r="O236" i="1" s="1"/>
  <c r="K286" i="1"/>
  <c r="L286" i="1" s="1"/>
  <c r="M286" i="1" s="1"/>
  <c r="N286" i="1" s="1"/>
  <c r="O286" i="1" s="1"/>
  <c r="K127" i="1"/>
  <c r="L127" i="1" s="1"/>
  <c r="M127" i="1" s="1"/>
  <c r="N127" i="1" s="1"/>
  <c r="O127" i="1" s="1"/>
  <c r="K97" i="1"/>
  <c r="L97" i="1" s="1"/>
  <c r="M97" i="1" s="1"/>
  <c r="N97" i="1" s="1"/>
  <c r="O97" i="1" s="1"/>
  <c r="K25" i="1"/>
  <c r="L25" i="1" s="1"/>
  <c r="M25" i="1" s="1"/>
  <c r="N25" i="1" s="1"/>
  <c r="O25" i="1" s="1"/>
  <c r="K312" i="1"/>
  <c r="L312" i="1" s="1"/>
  <c r="M312" i="1" s="1"/>
  <c r="N312" i="1" s="1"/>
  <c r="O312" i="1" s="1"/>
  <c r="K40" i="1"/>
  <c r="L40" i="1" s="1"/>
  <c r="M40" i="1" s="1"/>
  <c r="N40" i="1" s="1"/>
  <c r="O40" i="1" s="1"/>
  <c r="K144" i="1"/>
  <c r="L144" i="1" s="1"/>
  <c r="M144" i="1" s="1"/>
  <c r="N144" i="1" s="1"/>
  <c r="O144" i="1" s="1"/>
  <c r="K141" i="1"/>
  <c r="L141" i="1" s="1"/>
  <c r="M141" i="1" s="1"/>
  <c r="N141" i="1" s="1"/>
  <c r="O141" i="1" s="1"/>
  <c r="K347" i="1"/>
  <c r="L347" i="1" s="1"/>
  <c r="M347" i="1" s="1"/>
  <c r="N347" i="1" s="1"/>
  <c r="O347" i="1" s="1"/>
  <c r="K179" i="1"/>
  <c r="L179" i="1" s="1"/>
  <c r="M179" i="1" s="1"/>
  <c r="N179" i="1" s="1"/>
  <c r="O179" i="1" s="1"/>
  <c r="K18" i="1"/>
  <c r="L18" i="1" s="1"/>
  <c r="M18" i="1" s="1"/>
  <c r="N18" i="1" s="1"/>
  <c r="O18" i="1" s="1"/>
  <c r="K88" i="1"/>
  <c r="L88" i="1" s="1"/>
  <c r="M88" i="1" s="1"/>
  <c r="N88" i="1" s="1"/>
  <c r="O88" i="1" s="1"/>
  <c r="K235" i="1"/>
  <c r="L235" i="1" s="1"/>
  <c r="M235" i="1" s="1"/>
  <c r="N235" i="1" s="1"/>
  <c r="O235" i="1" s="1"/>
  <c r="K63" i="1"/>
  <c r="L63" i="1" s="1"/>
  <c r="M63" i="1" s="1"/>
  <c r="N63" i="1" s="1"/>
  <c r="O63" i="1" s="1"/>
  <c r="K91" i="1"/>
  <c r="L91" i="1" s="1"/>
  <c r="M91" i="1" s="1"/>
  <c r="N91" i="1" s="1"/>
  <c r="O91" i="1" s="1"/>
  <c r="K330" i="1"/>
  <c r="L330" i="1" s="1"/>
  <c r="M330" i="1" s="1"/>
  <c r="N330" i="1" s="1"/>
  <c r="O330" i="1" s="1"/>
  <c r="K222" i="1"/>
  <c r="L222" i="1" s="1"/>
  <c r="M222" i="1" s="1"/>
  <c r="N222" i="1" s="1"/>
  <c r="O222" i="1" s="1"/>
  <c r="K323" i="1"/>
  <c r="L323" i="1" s="1"/>
  <c r="M323" i="1" s="1"/>
  <c r="N323" i="1" s="1"/>
  <c r="O323" i="1" s="1"/>
  <c r="K96" i="1"/>
  <c r="L96" i="1" s="1"/>
  <c r="M96" i="1" s="1"/>
  <c r="N96" i="1" s="1"/>
  <c r="O96" i="1" s="1"/>
  <c r="K269" i="1"/>
  <c r="L269" i="1" s="1"/>
  <c r="M269" i="1" s="1"/>
  <c r="N269" i="1" s="1"/>
  <c r="O269" i="1" s="1"/>
  <c r="K217" i="1"/>
  <c r="L217" i="1" s="1"/>
  <c r="M217" i="1" s="1"/>
  <c r="N217" i="1" s="1"/>
  <c r="O217" i="1" s="1"/>
  <c r="K166" i="1"/>
  <c r="L166" i="1" s="1"/>
  <c r="M166" i="1" s="1"/>
  <c r="N166" i="1" s="1"/>
  <c r="O166" i="1" s="1"/>
  <c r="K358" i="1"/>
  <c r="L358" i="1" s="1"/>
  <c r="M358" i="1" s="1"/>
  <c r="N358" i="1" s="1"/>
  <c r="O358" i="1" s="1"/>
  <c r="K361" i="1"/>
  <c r="L361" i="1" s="1"/>
  <c r="M361" i="1" s="1"/>
  <c r="N361" i="1" s="1"/>
  <c r="O361" i="1" s="1"/>
  <c r="K138" i="1"/>
  <c r="L138" i="1" s="1"/>
  <c r="M138" i="1" s="1"/>
  <c r="N138" i="1" s="1"/>
  <c r="O138" i="1" s="1"/>
  <c r="K78" i="1"/>
  <c r="L78" i="1" s="1"/>
  <c r="M78" i="1" s="1"/>
  <c r="N78" i="1" s="1"/>
  <c r="O78" i="1" s="1"/>
  <c r="K100" i="1"/>
  <c r="L100" i="1" s="1"/>
  <c r="M100" i="1" s="1"/>
  <c r="N100" i="1" s="1"/>
  <c r="O100" i="1" s="1"/>
  <c r="K28" i="1"/>
  <c r="L28" i="1" s="1"/>
  <c r="M28" i="1" s="1"/>
  <c r="N28" i="1" s="1"/>
  <c r="O28" i="1" s="1"/>
  <c r="K103" i="1"/>
  <c r="L103" i="1" s="1"/>
  <c r="M103" i="1" s="1"/>
  <c r="N103" i="1" s="1"/>
  <c r="O103" i="1" s="1"/>
  <c r="K152" i="1"/>
  <c r="L152" i="1" s="1"/>
  <c r="M152" i="1" s="1"/>
  <c r="N152" i="1" s="1"/>
  <c r="O152" i="1" s="1"/>
  <c r="K44" i="1"/>
  <c r="L44" i="1" s="1"/>
  <c r="M44" i="1" s="1"/>
  <c r="N44" i="1" s="1"/>
  <c r="O44" i="1" s="1"/>
  <c r="K112" i="1"/>
  <c r="L112" i="1" s="1"/>
  <c r="M112" i="1" s="1"/>
  <c r="N112" i="1" s="1"/>
  <c r="O112" i="1" s="1"/>
  <c r="K192" i="1"/>
  <c r="L192" i="1" s="1"/>
  <c r="M192" i="1" s="1"/>
  <c r="N192" i="1" s="1"/>
  <c r="O192" i="1" s="1"/>
  <c r="K99" i="1"/>
  <c r="L99" i="1" s="1"/>
  <c r="M99" i="1" s="1"/>
  <c r="N99" i="1" s="1"/>
  <c r="O99" i="1" s="1"/>
  <c r="K128" i="1"/>
  <c r="L128" i="1" s="1"/>
  <c r="M128" i="1" s="1"/>
  <c r="N128" i="1" s="1"/>
  <c r="O128" i="1" s="1"/>
  <c r="K326" i="1"/>
  <c r="L326" i="1" s="1"/>
  <c r="M326" i="1" s="1"/>
  <c r="N326" i="1" s="1"/>
  <c r="O326" i="1" s="1"/>
  <c r="K160" i="1"/>
  <c r="L160" i="1" s="1"/>
  <c r="M160" i="1" s="1"/>
  <c r="N160" i="1" s="1"/>
  <c r="O160" i="1" s="1"/>
  <c r="K136" i="1"/>
  <c r="L136" i="1" s="1"/>
  <c r="M136" i="1" s="1"/>
  <c r="N136" i="1" s="1"/>
  <c r="O136" i="1" s="1"/>
  <c r="K226" i="1"/>
  <c r="L226" i="1" s="1"/>
  <c r="M226" i="1" s="1"/>
  <c r="N226" i="1" s="1"/>
  <c r="O226" i="1" s="1"/>
  <c r="K315" i="1"/>
  <c r="L315" i="1" s="1"/>
  <c r="M315" i="1" s="1"/>
  <c r="N315" i="1" s="1"/>
  <c r="O315" i="1" s="1"/>
  <c r="K168" i="1"/>
  <c r="L168" i="1" s="1"/>
  <c r="M168" i="1" s="1"/>
  <c r="N168" i="1" s="1"/>
  <c r="O168" i="1" s="1"/>
  <c r="K214" i="1"/>
  <c r="L214" i="1" s="1"/>
  <c r="M214" i="1" s="1"/>
  <c r="N214" i="1" s="1"/>
  <c r="O214" i="1" s="1"/>
  <c r="K289" i="1"/>
  <c r="L289" i="1" s="1"/>
  <c r="M289" i="1" s="1"/>
  <c r="N289" i="1" s="1"/>
  <c r="O289" i="1" s="1"/>
  <c r="K26" i="1"/>
  <c r="L26" i="1" s="1"/>
  <c r="M26" i="1" s="1"/>
  <c r="N26" i="1" s="1"/>
  <c r="O26" i="1" s="1"/>
  <c r="K34" i="1"/>
  <c r="L34" i="1" s="1"/>
  <c r="M34" i="1" s="1"/>
  <c r="N34" i="1" s="1"/>
  <c r="O34" i="1" s="1"/>
  <c r="K20" i="1"/>
  <c r="L20" i="1" s="1"/>
  <c r="M20" i="1" s="1"/>
  <c r="N20" i="1" s="1"/>
  <c r="O20" i="1" s="1"/>
  <c r="K61" i="1"/>
  <c r="L61" i="1" s="1"/>
  <c r="M61" i="1" s="1"/>
  <c r="N61" i="1" s="1"/>
  <c r="O61" i="1" s="1"/>
  <c r="K148" i="1"/>
  <c r="L148" i="1" s="1"/>
  <c r="M148" i="1" s="1"/>
  <c r="N148" i="1" s="1"/>
  <c r="O148" i="1" s="1"/>
  <c r="K118" i="1"/>
  <c r="L118" i="1" s="1"/>
  <c r="M118" i="1" s="1"/>
  <c r="N118" i="1" s="1"/>
  <c r="O118" i="1" s="1"/>
  <c r="K162" i="1"/>
  <c r="L162" i="1" s="1"/>
  <c r="M162" i="1" s="1"/>
  <c r="N162" i="1" s="1"/>
  <c r="O162" i="1" s="1"/>
  <c r="K207" i="1"/>
  <c r="L207" i="1" s="1"/>
  <c r="M207" i="1" s="1"/>
  <c r="N207" i="1" s="1"/>
  <c r="O207" i="1" s="1"/>
  <c r="K35" i="1"/>
  <c r="L35" i="1" s="1"/>
  <c r="M35" i="1" s="1"/>
  <c r="N35" i="1" s="1"/>
  <c r="O35" i="1" s="1"/>
  <c r="K175" i="1"/>
  <c r="L175" i="1" s="1"/>
  <c r="M175" i="1" s="1"/>
  <c r="N175" i="1" s="1"/>
  <c r="O175" i="1" s="1"/>
  <c r="K65" i="1"/>
  <c r="L65" i="1" s="1"/>
  <c r="M65" i="1" s="1"/>
  <c r="N65" i="1" s="1"/>
  <c r="O65" i="1" s="1"/>
  <c r="K337" i="1"/>
  <c r="L337" i="1" s="1"/>
  <c r="M337" i="1" s="1"/>
  <c r="N337" i="1" s="1"/>
  <c r="O337" i="1" s="1"/>
  <c r="K260" i="1"/>
  <c r="L260" i="1" s="1"/>
  <c r="M260" i="1" s="1"/>
  <c r="N260" i="1" s="1"/>
  <c r="O260" i="1" s="1"/>
  <c r="K292" i="1"/>
  <c r="L292" i="1" s="1"/>
  <c r="M292" i="1" s="1"/>
  <c r="N292" i="1" s="1"/>
  <c r="O292" i="1" s="1"/>
  <c r="K273" i="1"/>
  <c r="L273" i="1" s="1"/>
  <c r="M273" i="1" s="1"/>
  <c r="N273" i="1" s="1"/>
  <c r="O273" i="1" s="1"/>
  <c r="K83" i="1"/>
  <c r="L83" i="1" s="1"/>
  <c r="M83" i="1" s="1"/>
  <c r="N83" i="1" s="1"/>
  <c r="O83" i="1" s="1"/>
  <c r="K205" i="1"/>
  <c r="L205" i="1" s="1"/>
  <c r="M205" i="1" s="1"/>
  <c r="N205" i="1" s="1"/>
  <c r="O205" i="1" s="1"/>
  <c r="K47" i="1"/>
  <c r="L47" i="1" s="1"/>
  <c r="M47" i="1" s="1"/>
  <c r="N47" i="1" s="1"/>
  <c r="O47" i="1" s="1"/>
  <c r="K68" i="1"/>
  <c r="L68" i="1" s="1"/>
  <c r="M68" i="1" s="1"/>
  <c r="N68" i="1" s="1"/>
  <c r="O68" i="1" s="1"/>
  <c r="K232" i="1"/>
  <c r="L232" i="1" s="1"/>
  <c r="M232" i="1" s="1"/>
  <c r="N232" i="1" s="1"/>
  <c r="O232" i="1" s="1"/>
  <c r="K221" i="1"/>
  <c r="L221" i="1" s="1"/>
  <c r="M221" i="1" s="1"/>
  <c r="N221" i="1" s="1"/>
  <c r="O221" i="1" s="1"/>
  <c r="K108" i="1"/>
  <c r="L108" i="1" s="1"/>
  <c r="M108" i="1" s="1"/>
  <c r="N108" i="1" s="1"/>
  <c r="O108" i="1" s="1"/>
  <c r="K59" i="1"/>
  <c r="L59" i="1" s="1"/>
  <c r="M59" i="1" s="1"/>
  <c r="N59" i="1" s="1"/>
  <c r="O59" i="1" s="1"/>
  <c r="K329" i="1"/>
  <c r="L329" i="1" s="1"/>
  <c r="M329" i="1" s="1"/>
  <c r="N329" i="1" s="1"/>
  <c r="O329" i="1" s="1"/>
  <c r="K191" i="1"/>
  <c r="L191" i="1" s="1"/>
  <c r="M191" i="1" s="1"/>
  <c r="N191" i="1" s="1"/>
  <c r="O191" i="1" s="1"/>
  <c r="K39" i="1"/>
  <c r="L39" i="1" s="1"/>
  <c r="M39" i="1" s="1"/>
  <c r="N39" i="1" s="1"/>
  <c r="O39" i="1" s="1"/>
  <c r="K245" i="1"/>
  <c r="L245" i="1" s="1"/>
  <c r="M245" i="1" s="1"/>
  <c r="N245" i="1" s="1"/>
  <c r="O245" i="1" s="1"/>
  <c r="K131" i="1"/>
  <c r="L131" i="1" s="1"/>
  <c r="M131" i="1" s="1"/>
  <c r="N131" i="1" s="1"/>
  <c r="O131" i="1" s="1"/>
  <c r="K143" i="1"/>
  <c r="L143" i="1" s="1"/>
  <c r="M143" i="1" s="1"/>
  <c r="N143" i="1" s="1"/>
  <c r="O143" i="1" s="1"/>
  <c r="K216" i="1"/>
  <c r="L216" i="1" s="1"/>
  <c r="M216" i="1" s="1"/>
  <c r="N216" i="1" s="1"/>
  <c r="O216" i="1" s="1"/>
  <c r="K215" i="1"/>
  <c r="L215" i="1" s="1"/>
  <c r="M215" i="1" s="1"/>
  <c r="N215" i="1" s="1"/>
  <c r="O215" i="1" s="1"/>
  <c r="K15" i="1"/>
  <c r="L15" i="1" s="1"/>
  <c r="M15" i="1" s="1"/>
  <c r="N15" i="1" s="1"/>
  <c r="O15" i="1" s="1"/>
  <c r="K302" i="1"/>
  <c r="L302" i="1" s="1"/>
  <c r="M302" i="1" s="1"/>
  <c r="N302" i="1" s="1"/>
  <c r="O302" i="1" s="1"/>
  <c r="K278" i="1"/>
  <c r="L278" i="1" s="1"/>
  <c r="M278" i="1" s="1"/>
  <c r="N278" i="1" s="1"/>
  <c r="O278" i="1" s="1"/>
  <c r="K283" i="1"/>
  <c r="L283" i="1" s="1"/>
  <c r="M283" i="1" s="1"/>
  <c r="N283" i="1" s="1"/>
  <c r="O283" i="1" s="1"/>
  <c r="K208" i="1"/>
  <c r="L208" i="1" s="1"/>
  <c r="M208" i="1" s="1"/>
  <c r="N208" i="1" s="1"/>
  <c r="O208" i="1" s="1"/>
  <c r="K212" i="1"/>
  <c r="L212" i="1" s="1"/>
  <c r="M212" i="1" s="1"/>
  <c r="N212" i="1" s="1"/>
  <c r="O212" i="1" s="1"/>
  <c r="K85" i="1"/>
  <c r="L85" i="1" s="1"/>
  <c r="M85" i="1" s="1"/>
  <c r="N85" i="1" s="1"/>
  <c r="O85" i="1" s="1"/>
  <c r="K178" i="1"/>
  <c r="L178" i="1" s="1"/>
  <c r="M178" i="1" s="1"/>
  <c r="N178" i="1" s="1"/>
  <c r="O178" i="1" s="1"/>
  <c r="K241" i="1"/>
  <c r="L241" i="1" s="1"/>
  <c r="M241" i="1" s="1"/>
  <c r="N241" i="1" s="1"/>
  <c r="O241" i="1" s="1"/>
  <c r="K174" i="1"/>
  <c r="L174" i="1" s="1"/>
  <c r="M174" i="1" s="1"/>
  <c r="N174" i="1" s="1"/>
  <c r="O174" i="1" s="1"/>
  <c r="K56" i="1"/>
  <c r="L56" i="1" s="1"/>
  <c r="M56" i="1" s="1"/>
  <c r="N56" i="1" s="1"/>
  <c r="O56" i="1" s="1"/>
  <c r="K154" i="1"/>
  <c r="L154" i="1" s="1"/>
  <c r="M154" i="1" s="1"/>
  <c r="N154" i="1" s="1"/>
  <c r="O154" i="1" s="1"/>
  <c r="K82" i="1"/>
  <c r="L82" i="1" s="1"/>
  <c r="M82" i="1" s="1"/>
  <c r="N82" i="1" s="1"/>
  <c r="O82" i="1" s="1"/>
  <c r="K81" i="1"/>
  <c r="L81" i="1" s="1"/>
  <c r="M81" i="1" s="1"/>
  <c r="N81" i="1" s="1"/>
  <c r="O81" i="1" s="1"/>
  <c r="K298" i="1"/>
  <c r="L298" i="1" s="1"/>
  <c r="M298" i="1" s="1"/>
  <c r="N298" i="1" s="1"/>
  <c r="O298" i="1" s="1"/>
  <c r="K206" i="1"/>
  <c r="L206" i="1" s="1"/>
  <c r="M206" i="1" s="1"/>
  <c r="N206" i="1" s="1"/>
  <c r="O206" i="1" s="1"/>
  <c r="K318" i="1"/>
  <c r="L318" i="1" s="1"/>
  <c r="M318" i="1" s="1"/>
  <c r="N318" i="1" s="1"/>
  <c r="O318" i="1" s="1"/>
  <c r="K227" i="1"/>
  <c r="L227" i="1" s="1"/>
  <c r="M227" i="1" s="1"/>
  <c r="N227" i="1" s="1"/>
  <c r="O227" i="1" s="1"/>
  <c r="K183" i="1"/>
  <c r="L183" i="1" s="1"/>
  <c r="M183" i="1" s="1"/>
  <c r="N183" i="1" s="1"/>
  <c r="O183" i="1" s="1"/>
  <c r="K19" i="1"/>
  <c r="L19" i="1" s="1"/>
  <c r="M19" i="1" s="1"/>
  <c r="N19" i="1" s="1"/>
  <c r="O19" i="1" s="1"/>
  <c r="K70" i="1"/>
  <c r="L70" i="1" s="1"/>
  <c r="M70" i="1" s="1"/>
  <c r="N70" i="1" s="1"/>
  <c r="O70" i="1" s="1"/>
  <c r="K188" i="1"/>
  <c r="L188" i="1" s="1"/>
  <c r="M188" i="1" s="1"/>
  <c r="N188" i="1" s="1"/>
  <c r="O188" i="1" s="1"/>
  <c r="K210" i="1"/>
  <c r="L210" i="1" s="1"/>
  <c r="M210" i="1" s="1"/>
  <c r="N210" i="1" s="1"/>
  <c r="O210" i="1" s="1"/>
  <c r="K229" i="1"/>
  <c r="L229" i="1" s="1"/>
  <c r="M229" i="1" s="1"/>
  <c r="N229" i="1" s="1"/>
  <c r="O229" i="1" s="1"/>
  <c r="K121" i="1"/>
  <c r="L121" i="1" s="1"/>
  <c r="M121" i="1" s="1"/>
  <c r="N121" i="1" s="1"/>
  <c r="O121" i="1" s="1"/>
  <c r="K291" i="1"/>
  <c r="L291" i="1" s="1"/>
  <c r="M291" i="1" s="1"/>
  <c r="N291" i="1" s="1"/>
  <c r="O291" i="1" s="1"/>
  <c r="K69" i="1"/>
  <c r="L69" i="1" s="1"/>
  <c r="M69" i="1" s="1"/>
  <c r="N69" i="1" s="1"/>
  <c r="O69" i="1" s="1"/>
  <c r="K55" i="1"/>
  <c r="L55" i="1" s="1"/>
  <c r="M55" i="1" s="1"/>
  <c r="N55" i="1" s="1"/>
  <c r="O55" i="1" s="1"/>
  <c r="K49" i="1"/>
  <c r="L49" i="1" s="1"/>
  <c r="M49" i="1" s="1"/>
  <c r="N49" i="1" s="1"/>
  <c r="O49" i="1" s="1"/>
  <c r="K218" i="1"/>
  <c r="L218" i="1" s="1"/>
  <c r="M218" i="1" s="1"/>
  <c r="N218" i="1" s="1"/>
  <c r="O218" i="1" s="1"/>
  <c r="K338" i="1"/>
  <c r="L338" i="1" s="1"/>
  <c r="M338" i="1" s="1"/>
  <c r="N338" i="1" s="1"/>
  <c r="O338" i="1" s="1"/>
  <c r="K279" i="1"/>
  <c r="L279" i="1" s="1"/>
  <c r="M279" i="1" s="1"/>
  <c r="N279" i="1" s="1"/>
  <c r="O279" i="1" s="1"/>
  <c r="K321" i="1"/>
  <c r="L321" i="1" s="1"/>
  <c r="M321" i="1" s="1"/>
  <c r="N321" i="1" s="1"/>
  <c r="O321" i="1" s="1"/>
  <c r="K22" i="1"/>
  <c r="L22" i="1" s="1"/>
  <c r="M22" i="1" s="1"/>
  <c r="N22" i="1" s="1"/>
  <c r="O22" i="1" s="1"/>
  <c r="K304" i="1"/>
  <c r="L304" i="1" s="1"/>
  <c r="M304" i="1" s="1"/>
  <c r="N304" i="1" s="1"/>
  <c r="O304" i="1" s="1"/>
  <c r="K290" i="1"/>
  <c r="L290" i="1" s="1"/>
  <c r="M290" i="1" s="1"/>
  <c r="N290" i="1" s="1"/>
  <c r="O290" i="1" s="1"/>
  <c r="K9" i="1"/>
  <c r="L9" i="1" s="1"/>
  <c r="M9" i="1" s="1"/>
  <c r="N9" i="1" s="1"/>
  <c r="O9" i="1" s="1"/>
  <c r="K301" i="1"/>
  <c r="L301" i="1" s="1"/>
  <c r="M301" i="1" s="1"/>
  <c r="N301" i="1" s="1"/>
  <c r="O301" i="1" s="1"/>
  <c r="K272" i="1"/>
  <c r="L272" i="1" s="1"/>
  <c r="M272" i="1" s="1"/>
  <c r="N272" i="1" s="1"/>
  <c r="O272" i="1" s="1"/>
  <c r="K224" i="1"/>
  <c r="L224" i="1" s="1"/>
  <c r="M224" i="1" s="1"/>
  <c r="N224" i="1" s="1"/>
  <c r="O224" i="1" s="1"/>
  <c r="K230" i="1"/>
  <c r="L230" i="1" s="1"/>
  <c r="M230" i="1" s="1"/>
  <c r="N230" i="1" s="1"/>
  <c r="O230" i="1" s="1"/>
  <c r="K249" i="1"/>
  <c r="L249" i="1" s="1"/>
  <c r="M249" i="1" s="1"/>
  <c r="N249" i="1" s="1"/>
  <c r="O249" i="1" s="1"/>
  <c r="K281" i="1"/>
  <c r="L281" i="1" s="1"/>
  <c r="M281" i="1" s="1"/>
  <c r="N281" i="1" s="1"/>
  <c r="O281" i="1" s="1"/>
  <c r="K46" i="1"/>
  <c r="L46" i="1" s="1"/>
  <c r="M46" i="1" s="1"/>
  <c r="N46" i="1" s="1"/>
  <c r="O46" i="1" s="1"/>
  <c r="K240" i="1"/>
  <c r="L240" i="1" s="1"/>
  <c r="M240" i="1" s="1"/>
  <c r="N240" i="1" s="1"/>
  <c r="O240" i="1" s="1"/>
  <c r="K195" i="1"/>
  <c r="L195" i="1" s="1"/>
  <c r="M195" i="1" s="1"/>
  <c r="N195" i="1" s="1"/>
  <c r="O195" i="1" s="1"/>
  <c r="K163" i="1"/>
  <c r="L163" i="1" s="1"/>
  <c r="M163" i="1" s="1"/>
  <c r="N163" i="1" s="1"/>
  <c r="O163" i="1" s="1"/>
  <c r="K263" i="1"/>
  <c r="L263" i="1" s="1"/>
  <c r="M263" i="1" s="1"/>
  <c r="N263" i="1" s="1"/>
  <c r="O263" i="1" s="1"/>
  <c r="K54" i="1"/>
  <c r="L54" i="1" s="1"/>
  <c r="M54" i="1" s="1"/>
  <c r="N54" i="1" s="1"/>
  <c r="O54" i="1" s="1"/>
  <c r="K76" i="1"/>
  <c r="L76" i="1" s="1"/>
  <c r="M76" i="1" s="1"/>
  <c r="N76" i="1" s="1"/>
  <c r="O76" i="1" s="1"/>
  <c r="K132" i="1"/>
  <c r="L132" i="1" s="1"/>
  <c r="M132" i="1" s="1"/>
  <c r="N132" i="1" s="1"/>
  <c r="O132" i="1" s="1"/>
  <c r="K106" i="1"/>
  <c r="L106" i="1" s="1"/>
  <c r="M106" i="1" s="1"/>
  <c r="N106" i="1" s="1"/>
  <c r="O106" i="1" s="1"/>
  <c r="K225" i="1"/>
  <c r="L225" i="1" s="1"/>
  <c r="M225" i="1" s="1"/>
  <c r="N225" i="1" s="1"/>
  <c r="O225" i="1" s="1"/>
  <c r="K203" i="1"/>
  <c r="L203" i="1" s="1"/>
  <c r="M203" i="1" s="1"/>
  <c r="N203" i="1" s="1"/>
  <c r="O203" i="1" s="1"/>
  <c r="K265" i="1"/>
  <c r="L265" i="1" s="1"/>
  <c r="M265" i="1" s="1"/>
  <c r="N265" i="1" s="1"/>
  <c r="O265" i="1" s="1"/>
  <c r="K153" i="1"/>
  <c r="L153" i="1" s="1"/>
  <c r="M153" i="1" s="1"/>
  <c r="N153" i="1" s="1"/>
  <c r="O153" i="1" s="1"/>
  <c r="K31" i="1"/>
  <c r="L31" i="1" s="1"/>
  <c r="M31" i="1" s="1"/>
  <c r="N31" i="1" s="1"/>
  <c r="O31" i="1" s="1"/>
  <c r="K41" i="1"/>
  <c r="L41" i="1" s="1"/>
  <c r="M41" i="1" s="1"/>
  <c r="N41" i="1" s="1"/>
  <c r="O41" i="1" s="1"/>
  <c r="K169" i="1"/>
  <c r="L169" i="1" s="1"/>
  <c r="M169" i="1" s="1"/>
  <c r="N169" i="1" s="1"/>
  <c r="O169" i="1" s="1"/>
  <c r="K101" i="1"/>
  <c r="L101" i="1" s="1"/>
  <c r="M101" i="1" s="1"/>
  <c r="N101" i="1" s="1"/>
  <c r="O101" i="1" s="1"/>
  <c r="K125" i="1"/>
  <c r="L125" i="1" s="1"/>
  <c r="M125" i="1" s="1"/>
  <c r="N125" i="1" s="1"/>
  <c r="O125" i="1" s="1"/>
  <c r="K248" i="1"/>
  <c r="L248" i="1" s="1"/>
  <c r="M248" i="1" s="1"/>
  <c r="N248" i="1" s="1"/>
  <c r="O248" i="1" s="1"/>
  <c r="K98" i="1"/>
  <c r="L98" i="1" s="1"/>
  <c r="M98" i="1" s="1"/>
  <c r="N98" i="1" s="1"/>
  <c r="O98" i="1" s="1"/>
  <c r="K331" i="1"/>
  <c r="L331" i="1" s="1"/>
  <c r="M331" i="1" s="1"/>
  <c r="N331" i="1" s="1"/>
  <c r="O331" i="1" s="1"/>
  <c r="K202" i="1"/>
  <c r="L202" i="1" s="1"/>
  <c r="M202" i="1" s="1"/>
  <c r="N202" i="1" s="1"/>
  <c r="O202" i="1" s="1"/>
  <c r="K261" i="1"/>
  <c r="L261" i="1" s="1"/>
  <c r="M261" i="1" s="1"/>
  <c r="N261" i="1" s="1"/>
  <c r="O261" i="1" s="1"/>
  <c r="K180" i="1"/>
  <c r="L180" i="1" s="1"/>
  <c r="M180" i="1" s="1"/>
  <c r="N180" i="1" s="1"/>
  <c r="O180" i="1" s="1"/>
  <c r="K334" i="1"/>
  <c r="L334" i="1" s="1"/>
  <c r="M334" i="1" s="1"/>
  <c r="N334" i="1" s="1"/>
  <c r="O334" i="1" s="1"/>
  <c r="K247" i="1"/>
  <c r="L247" i="1" s="1"/>
  <c r="M247" i="1" s="1"/>
  <c r="N247" i="1" s="1"/>
  <c r="O247" i="1" s="1"/>
  <c r="K190" i="1"/>
  <c r="L190" i="1" s="1"/>
  <c r="M190" i="1" s="1"/>
  <c r="N190" i="1" s="1"/>
  <c r="O190" i="1" s="1"/>
  <c r="K176" i="1"/>
  <c r="L176" i="1" s="1"/>
  <c r="M176" i="1" s="1"/>
  <c r="N176" i="1" s="1"/>
  <c r="O176" i="1" s="1"/>
  <c r="K111" i="1"/>
  <c r="L111" i="1" s="1"/>
  <c r="M111" i="1" s="1"/>
  <c r="N111" i="1" s="1"/>
  <c r="O111" i="1" s="1"/>
  <c r="K193" i="1"/>
  <c r="L193" i="1" s="1"/>
  <c r="M193" i="1" s="1"/>
  <c r="N193" i="1" s="1"/>
  <c r="O193" i="1" s="1"/>
  <c r="K102" i="1"/>
  <c r="L102" i="1" s="1"/>
  <c r="M102" i="1" s="1"/>
  <c r="N102" i="1" s="1"/>
  <c r="O102" i="1" s="1"/>
  <c r="K228" i="1"/>
  <c r="L228" i="1" s="1"/>
  <c r="M228" i="1" s="1"/>
  <c r="N228" i="1" s="1"/>
  <c r="O228" i="1" s="1"/>
  <c r="K74" i="1"/>
  <c r="L74" i="1" s="1"/>
  <c r="M74" i="1" s="1"/>
  <c r="N74" i="1" s="1"/>
  <c r="O74" i="1" s="1"/>
  <c r="K164" i="1"/>
  <c r="L164" i="1" s="1"/>
  <c r="M164" i="1" s="1"/>
  <c r="N164" i="1" s="1"/>
  <c r="O164" i="1" s="1"/>
  <c r="K285" i="1"/>
  <c r="L285" i="1" s="1"/>
  <c r="M285" i="1" s="1"/>
  <c r="N285" i="1" s="1"/>
  <c r="O285" i="1" s="1"/>
  <c r="K271" i="1"/>
  <c r="L271" i="1" s="1"/>
  <c r="M271" i="1" s="1"/>
  <c r="N271" i="1" s="1"/>
  <c r="O271" i="1" s="1"/>
  <c r="K199" i="1"/>
  <c r="L199" i="1" s="1"/>
  <c r="M199" i="1" s="1"/>
  <c r="N199" i="1" s="1"/>
  <c r="O199" i="1" s="1"/>
  <c r="K254" i="1"/>
  <c r="L254" i="1" s="1"/>
  <c r="M254" i="1" s="1"/>
  <c r="N254" i="1" s="1"/>
  <c r="O254" i="1" s="1"/>
  <c r="K353" i="1"/>
  <c r="L353" i="1" s="1"/>
  <c r="M353" i="1" s="1"/>
  <c r="N353" i="1" s="1"/>
  <c r="O353" i="1" s="1"/>
  <c r="K355" i="1"/>
  <c r="L355" i="1" s="1"/>
  <c r="M355" i="1" s="1"/>
  <c r="N355" i="1" s="1"/>
  <c r="O355" i="1" s="1"/>
  <c r="K349" i="1"/>
  <c r="L349" i="1" s="1"/>
  <c r="M349" i="1" s="1"/>
  <c r="N349" i="1" s="1"/>
  <c r="O349" i="1" s="1"/>
  <c r="K42" i="1"/>
  <c r="L42" i="1" s="1"/>
  <c r="M42" i="1" s="1"/>
  <c r="N42" i="1" s="1"/>
  <c r="O42" i="1" s="1"/>
  <c r="K319" i="1"/>
  <c r="L319" i="1" s="1"/>
  <c r="M319" i="1" s="1"/>
  <c r="N319" i="1" s="1"/>
  <c r="O319" i="1" s="1"/>
  <c r="K140" i="1"/>
  <c r="L140" i="1" s="1"/>
  <c r="M140" i="1" s="1"/>
  <c r="N140" i="1" s="1"/>
  <c r="O140" i="1" s="1"/>
  <c r="K356" i="1"/>
  <c r="L356" i="1" s="1"/>
  <c r="M356" i="1" s="1"/>
  <c r="N356" i="1" s="1"/>
  <c r="O356" i="1" s="1"/>
  <c r="K250" i="1"/>
  <c r="L250" i="1" s="1"/>
  <c r="M250" i="1" s="1"/>
  <c r="N250" i="1" s="1"/>
  <c r="O250" i="1" s="1"/>
  <c r="K129" i="1"/>
  <c r="L129" i="1" s="1"/>
  <c r="M129" i="1" s="1"/>
  <c r="N129" i="1" s="1"/>
  <c r="O129" i="1" s="1"/>
  <c r="K172" i="1"/>
  <c r="L172" i="1" s="1"/>
  <c r="M172" i="1" s="1"/>
  <c r="N172" i="1" s="1"/>
  <c r="O172" i="1" s="1"/>
  <c r="K95" i="1"/>
  <c r="L95" i="1" s="1"/>
  <c r="M95" i="1" s="1"/>
  <c r="N95" i="1" s="1"/>
  <c r="O95" i="1" s="1"/>
  <c r="K90" i="1"/>
  <c r="L90" i="1" s="1"/>
  <c r="M90" i="1" s="1"/>
  <c r="N90" i="1" s="1"/>
  <c r="O90" i="1" s="1"/>
  <c r="K231" i="1"/>
  <c r="L231" i="1" s="1"/>
  <c r="M231" i="1" s="1"/>
  <c r="N231" i="1" s="1"/>
  <c r="O231" i="1" s="1"/>
  <c r="K344" i="1"/>
  <c r="L344" i="1" s="1"/>
  <c r="M344" i="1" s="1"/>
  <c r="N344" i="1" s="1"/>
  <c r="O344" i="1" s="1"/>
  <c r="K288" i="1"/>
  <c r="L288" i="1" s="1"/>
  <c r="M288" i="1" s="1"/>
  <c r="N288" i="1" s="1"/>
  <c r="O288" i="1" s="1"/>
  <c r="K137" i="1"/>
  <c r="L137" i="1" s="1"/>
  <c r="M137" i="1" s="1"/>
  <c r="N137" i="1" s="1"/>
  <c r="O137" i="1" s="1"/>
  <c r="K194" i="1"/>
  <c r="L194" i="1" s="1"/>
  <c r="M194" i="1" s="1"/>
  <c r="N194" i="1" s="1"/>
  <c r="O194" i="1" s="1"/>
  <c r="K322" i="1"/>
  <c r="L322" i="1" s="1"/>
  <c r="M322" i="1" s="1"/>
  <c r="N322" i="1" s="1"/>
  <c r="O322" i="1" s="1"/>
  <c r="K109" i="1"/>
  <c r="L109" i="1" s="1"/>
  <c r="M109" i="1" s="1"/>
  <c r="N109" i="1" s="1"/>
  <c r="O109" i="1" s="1"/>
  <c r="K24" i="1"/>
  <c r="L24" i="1" s="1"/>
  <c r="M24" i="1" s="1"/>
  <c r="N24" i="1" s="1"/>
  <c r="O24" i="1" s="1"/>
  <c r="K32" i="1"/>
  <c r="L32" i="1" s="1"/>
  <c r="M32" i="1" s="1"/>
  <c r="N32" i="1" s="1"/>
  <c r="O32" i="1" s="1"/>
  <c r="K341" i="1"/>
  <c r="L341" i="1" s="1"/>
  <c r="M341" i="1" s="1"/>
  <c r="N341" i="1" s="1"/>
  <c r="O341" i="1" s="1"/>
  <c r="K351" i="1"/>
  <c r="L351" i="1" s="1"/>
  <c r="M351" i="1" s="1"/>
  <c r="N351" i="1" s="1"/>
  <c r="O351" i="1" s="1"/>
  <c r="K340" i="1"/>
  <c r="L340" i="1" s="1"/>
  <c r="M340" i="1" s="1"/>
  <c r="N340" i="1" s="1"/>
  <c r="O340" i="1" s="1"/>
  <c r="K66" i="1"/>
  <c r="L66" i="1" s="1"/>
  <c r="M66" i="1" s="1"/>
  <c r="N66" i="1" s="1"/>
  <c r="O66" i="1" s="1"/>
  <c r="K38" i="1"/>
  <c r="L38" i="1" s="1"/>
  <c r="M38" i="1" s="1"/>
  <c r="N38" i="1" s="1"/>
  <c r="O38" i="1" s="1"/>
  <c r="K130" i="1"/>
  <c r="L130" i="1" s="1"/>
  <c r="M130" i="1" s="1"/>
  <c r="N130" i="1" s="1"/>
  <c r="O130" i="1" s="1"/>
  <c r="K187" i="1"/>
  <c r="L187" i="1" s="1"/>
  <c r="M187" i="1" s="1"/>
  <c r="N187" i="1" s="1"/>
  <c r="O187" i="1" s="1"/>
  <c r="K274" i="1"/>
  <c r="L274" i="1" s="1"/>
  <c r="M274" i="1" s="1"/>
  <c r="N274" i="1" s="1"/>
  <c r="O274" i="1" s="1"/>
  <c r="K75" i="1"/>
  <c r="L75" i="1" s="1"/>
  <c r="M75" i="1" s="1"/>
  <c r="N75" i="1" s="1"/>
  <c r="O75" i="1" s="1"/>
  <c r="K57" i="1"/>
  <c r="L57" i="1" s="1"/>
  <c r="M57" i="1" s="1"/>
  <c r="N57" i="1" s="1"/>
  <c r="O57" i="1" s="1"/>
  <c r="K170" i="1"/>
  <c r="L170" i="1" s="1"/>
  <c r="M170" i="1" s="1"/>
  <c r="N170" i="1" s="1"/>
  <c r="O170" i="1" s="1"/>
  <c r="K151" i="1"/>
  <c r="L151" i="1" s="1"/>
  <c r="M151" i="1" s="1"/>
  <c r="N151" i="1" s="1"/>
  <c r="O151" i="1" s="1"/>
  <c r="K335" i="1"/>
  <c r="L335" i="1" s="1"/>
  <c r="M335" i="1" s="1"/>
  <c r="N335" i="1" s="1"/>
  <c r="O335" i="1" s="1"/>
  <c r="K262" i="1"/>
  <c r="L262" i="1" s="1"/>
  <c r="M262" i="1" s="1"/>
  <c r="N262" i="1" s="1"/>
  <c r="O262" i="1" s="1"/>
  <c r="K333" i="1"/>
  <c r="L333" i="1" s="1"/>
  <c r="M333" i="1" s="1"/>
  <c r="N333" i="1" s="1"/>
  <c r="O333" i="1" s="1"/>
  <c r="K328" i="1"/>
  <c r="L328" i="1" s="1"/>
  <c r="M328" i="1" s="1"/>
  <c r="N328" i="1" s="1"/>
  <c r="O328" i="1" s="1"/>
  <c r="K135" i="1"/>
  <c r="L135" i="1" s="1"/>
  <c r="M135" i="1" s="1"/>
  <c r="N135" i="1" s="1"/>
  <c r="O135" i="1" s="1"/>
  <c r="K359" i="1"/>
  <c r="L359" i="1" s="1"/>
  <c r="M359" i="1" s="1"/>
  <c r="N359" i="1" s="1"/>
  <c r="O359" i="1" s="1"/>
  <c r="K50" i="1"/>
  <c r="L50" i="1" s="1"/>
  <c r="M50" i="1" s="1"/>
  <c r="N50" i="1" s="1"/>
  <c r="O50" i="1" s="1"/>
  <c r="K145" i="1"/>
  <c r="L145" i="1" s="1"/>
  <c r="M145" i="1" s="1"/>
  <c r="N145" i="1" s="1"/>
  <c r="O145" i="1" s="1"/>
  <c r="K17" i="1"/>
  <c r="L17" i="1" s="1"/>
  <c r="M17" i="1" s="1"/>
  <c r="N17" i="1" s="1"/>
  <c r="O17" i="1" s="1"/>
  <c r="K243" i="1"/>
  <c r="L243" i="1" s="1"/>
  <c r="M243" i="1" s="1"/>
  <c r="N243" i="1" s="1"/>
  <c r="O243" i="1" s="1"/>
  <c r="K237" i="1"/>
  <c r="L237" i="1" s="1"/>
  <c r="M237" i="1" s="1"/>
  <c r="N237" i="1" s="1"/>
  <c r="O237" i="1" s="1"/>
  <c r="K343" i="1"/>
  <c r="L343" i="1" s="1"/>
  <c r="M343" i="1" s="1"/>
  <c r="N343" i="1" s="1"/>
  <c r="O343" i="1" s="1"/>
  <c r="K21" i="1"/>
  <c r="L21" i="1" s="1"/>
  <c r="M21" i="1" s="1"/>
  <c r="N21" i="1" s="1"/>
  <c r="O21" i="1" s="1"/>
  <c r="K123" i="1"/>
  <c r="L123" i="1" s="1"/>
  <c r="M123" i="1" s="1"/>
  <c r="N123" i="1" s="1"/>
  <c r="O123" i="1" s="1"/>
  <c r="K173" i="1"/>
  <c r="L173" i="1" s="1"/>
  <c r="M173" i="1" s="1"/>
  <c r="N173" i="1" s="1"/>
  <c r="O173" i="1" s="1"/>
  <c r="K223" i="1"/>
  <c r="L223" i="1" s="1"/>
  <c r="M223" i="1" s="1"/>
  <c r="N223" i="1" s="1"/>
  <c r="O223" i="1" s="1"/>
  <c r="K346" i="1"/>
  <c r="L346" i="1" s="1"/>
  <c r="M346" i="1" s="1"/>
  <c r="N346" i="1" s="1"/>
  <c r="O346" i="1" s="1"/>
  <c r="K64" i="1"/>
  <c r="L64" i="1" s="1"/>
  <c r="M64" i="1" s="1"/>
  <c r="N64" i="1" s="1"/>
  <c r="O64" i="1" s="1"/>
  <c r="K155" i="1"/>
  <c r="L155" i="1" s="1"/>
  <c r="M155" i="1" s="1"/>
  <c r="N155" i="1" s="1"/>
  <c r="O155" i="1" s="1"/>
  <c r="K198" i="1"/>
  <c r="L198" i="1" s="1"/>
  <c r="M198" i="1" s="1"/>
  <c r="N198" i="1" s="1"/>
  <c r="O198" i="1" s="1"/>
  <c r="K51" i="1"/>
  <c r="L51" i="1" s="1"/>
  <c r="M51" i="1" s="1"/>
  <c r="N51" i="1" s="1"/>
  <c r="O51" i="1" s="1"/>
  <c r="K297" i="1"/>
  <c r="L297" i="1" s="1"/>
  <c r="M297" i="1" s="1"/>
  <c r="N297" i="1" s="1"/>
  <c r="O297" i="1" s="1"/>
  <c r="K360" i="1"/>
  <c r="L360" i="1" s="1"/>
  <c r="M360" i="1" s="1"/>
  <c r="N360" i="1" s="1"/>
  <c r="O360" i="1" s="1"/>
  <c r="K200" i="1"/>
  <c r="L200" i="1" s="1"/>
  <c r="M200" i="1" s="1"/>
  <c r="N200" i="1" s="1"/>
  <c r="O200" i="1" s="1"/>
  <c r="K177" i="1"/>
  <c r="L177" i="1" s="1"/>
  <c r="M177" i="1" s="1"/>
  <c r="N177" i="1" s="1"/>
  <c r="O177" i="1" s="1"/>
  <c r="K300" i="1"/>
  <c r="L300" i="1" s="1"/>
  <c r="M300" i="1" s="1"/>
  <c r="N300" i="1" s="1"/>
  <c r="O300" i="1" s="1"/>
  <c r="K73" i="1"/>
  <c r="L73" i="1" s="1"/>
  <c r="M73" i="1" s="1"/>
  <c r="N73" i="1" s="1"/>
  <c r="O73" i="1" s="1"/>
  <c r="K354" i="1"/>
  <c r="L354" i="1" s="1"/>
  <c r="M354" i="1" s="1"/>
  <c r="N354" i="1" s="1"/>
  <c r="O354" i="1" s="1"/>
  <c r="K16" i="1"/>
  <c r="L16" i="1" s="1"/>
  <c r="M16" i="1" s="1"/>
  <c r="N16" i="1" s="1"/>
  <c r="O16" i="1" s="1"/>
  <c r="K267" i="1"/>
  <c r="L267" i="1" s="1"/>
  <c r="M267" i="1" s="1"/>
  <c r="N267" i="1" s="1"/>
  <c r="O267" i="1" s="1"/>
  <c r="K120" i="1"/>
  <c r="L120" i="1" s="1"/>
  <c r="M120" i="1" s="1"/>
  <c r="N120" i="1" s="1"/>
  <c r="O120" i="1" s="1"/>
  <c r="K296" i="1"/>
  <c r="L296" i="1" s="1"/>
  <c r="M296" i="1" s="1"/>
  <c r="N296" i="1" s="1"/>
  <c r="O296" i="1" s="1"/>
  <c r="K12" i="1"/>
  <c r="L12" i="1" s="1"/>
  <c r="M12" i="1" s="1"/>
  <c r="N12" i="1" s="1"/>
  <c r="O12" i="1" s="1"/>
  <c r="K53" i="1"/>
  <c r="L53" i="1" s="1"/>
  <c r="M53" i="1" s="1"/>
  <c r="N53" i="1" s="1"/>
  <c r="O53" i="1" s="1"/>
  <c r="K133" i="1"/>
  <c r="L133" i="1" s="1"/>
  <c r="M133" i="1" s="1"/>
  <c r="N133" i="1" s="1"/>
  <c r="O133" i="1" s="1"/>
  <c r="K345" i="1"/>
  <c r="L345" i="1" s="1"/>
  <c r="M345" i="1" s="1"/>
  <c r="N345" i="1" s="1"/>
  <c r="O345" i="1" s="1"/>
  <c r="K234" i="1"/>
  <c r="L234" i="1" s="1"/>
  <c r="M234" i="1" s="1"/>
  <c r="N234" i="1" s="1"/>
  <c r="O234" i="1" s="1"/>
  <c r="K259" i="1"/>
  <c r="L259" i="1" s="1"/>
  <c r="M259" i="1" s="1"/>
  <c r="N259" i="1" s="1"/>
  <c r="O259" i="1" s="1"/>
  <c r="K48" i="1"/>
  <c r="L48" i="1" s="1"/>
  <c r="M48" i="1" s="1"/>
  <c r="N48" i="1" s="1"/>
  <c r="O48" i="1" s="1"/>
  <c r="K117" i="1"/>
  <c r="L117" i="1" s="1"/>
  <c r="M117" i="1" s="1"/>
  <c r="N117" i="1" s="1"/>
  <c r="O117" i="1" s="1"/>
  <c r="K255" i="1"/>
  <c r="L255" i="1" s="1"/>
  <c r="M255" i="1" s="1"/>
  <c r="N255" i="1" s="1"/>
  <c r="O255" i="1" s="1"/>
  <c r="K220" i="1"/>
  <c r="L220" i="1" s="1"/>
  <c r="M220" i="1" s="1"/>
  <c r="N220" i="1" s="1"/>
  <c r="O220" i="1" s="1"/>
  <c r="K29" i="1"/>
  <c r="L29" i="1" s="1"/>
  <c r="M29" i="1" s="1"/>
  <c r="N29" i="1" s="1"/>
  <c r="O29" i="1" s="1"/>
  <c r="C4" i="1"/>
  <c r="K320" i="1"/>
  <c r="L320" i="1" s="1"/>
  <c r="M320" i="1" s="1"/>
  <c r="N320" i="1" s="1"/>
  <c r="O320" i="1" s="1"/>
  <c r="K311" i="1"/>
  <c r="L311" i="1" s="1"/>
  <c r="M311" i="1" s="1"/>
  <c r="N311" i="1" s="1"/>
  <c r="O311" i="1" s="1"/>
  <c r="K284" i="1"/>
  <c r="L284" i="1" s="1"/>
  <c r="M284" i="1" s="1"/>
  <c r="N284" i="1" s="1"/>
  <c r="O284" i="1" s="1"/>
  <c r="K293" i="1"/>
  <c r="L293" i="1" s="1"/>
  <c r="M293" i="1" s="1"/>
  <c r="N293" i="1" s="1"/>
  <c r="O293" i="1" s="1"/>
  <c r="K156" i="1"/>
  <c r="L156" i="1" s="1"/>
  <c r="M156" i="1" s="1"/>
  <c r="N156" i="1" s="1"/>
  <c r="O156" i="1" s="1"/>
  <c r="K84" i="1"/>
  <c r="L84" i="1" s="1"/>
  <c r="M84" i="1" s="1"/>
  <c r="N84" i="1" s="1"/>
  <c r="O84" i="1" s="1"/>
  <c r="K23" i="1"/>
  <c r="L23" i="1" s="1"/>
  <c r="M23" i="1" s="1"/>
  <c r="N23" i="1" s="1"/>
  <c r="O23" i="1" s="1"/>
  <c r="K186" i="1"/>
  <c r="L186" i="1" s="1"/>
  <c r="M186" i="1" s="1"/>
  <c r="N186" i="1" s="1"/>
  <c r="O186" i="1" s="1"/>
  <c r="K114" i="1"/>
  <c r="L114" i="1" s="1"/>
  <c r="M114" i="1" s="1"/>
  <c r="N114" i="1" s="1"/>
  <c r="O114" i="1" s="1"/>
  <c r="K149" i="1"/>
  <c r="L149" i="1" s="1"/>
  <c r="M149" i="1" s="1"/>
  <c r="N149" i="1" s="1"/>
  <c r="O149" i="1" s="1"/>
  <c r="K13" i="1"/>
  <c r="L13" i="1" s="1"/>
  <c r="M13" i="1" s="1"/>
  <c r="N13" i="1" s="1"/>
  <c r="O13" i="1" s="1"/>
  <c r="K270" i="1"/>
  <c r="L270" i="1" s="1"/>
  <c r="M270" i="1" s="1"/>
  <c r="N270" i="1" s="1"/>
  <c r="O270" i="1" s="1"/>
  <c r="K246" i="1"/>
  <c r="L246" i="1" s="1"/>
  <c r="M246" i="1" s="1"/>
  <c r="N246" i="1" s="1"/>
  <c r="O246" i="1" s="1"/>
  <c r="K87" i="1"/>
  <c r="L87" i="1" s="1"/>
  <c r="M87" i="1" s="1"/>
  <c r="N87" i="1" s="1"/>
  <c r="O87" i="1" s="1"/>
  <c r="K197" i="1"/>
  <c r="L197" i="1" s="1"/>
  <c r="M197" i="1" s="1"/>
  <c r="N197" i="1" s="1"/>
  <c r="O197" i="1" s="1"/>
  <c r="K72" i="1"/>
  <c r="L72" i="1" s="1"/>
  <c r="M72" i="1" s="1"/>
  <c r="N72" i="1" s="1"/>
  <c r="O72" i="1" s="1"/>
  <c r="K264" i="1"/>
  <c r="L264" i="1" s="1"/>
  <c r="M264" i="1" s="1"/>
  <c r="N264" i="1" s="1"/>
  <c r="O264" i="1" s="1"/>
  <c r="K204" i="1"/>
  <c r="L204" i="1" s="1"/>
  <c r="M204" i="1" s="1"/>
  <c r="N204" i="1" s="1"/>
  <c r="O204" i="1" s="1"/>
  <c r="K184" i="1"/>
  <c r="L184" i="1" s="1"/>
  <c r="M184" i="1" s="1"/>
  <c r="N184" i="1" s="1"/>
  <c r="O184" i="1" s="1"/>
  <c r="K201" i="1"/>
  <c r="L201" i="1" s="1"/>
  <c r="M201" i="1" s="1"/>
  <c r="N201" i="1" s="1"/>
  <c r="O201" i="1" s="1"/>
  <c r="K276" i="1"/>
  <c r="L276" i="1" s="1"/>
  <c r="M276" i="1" s="1"/>
  <c r="N276" i="1" s="1"/>
  <c r="O276" i="1" s="1"/>
  <c r="K303" i="1"/>
  <c r="L303" i="1" s="1"/>
  <c r="M303" i="1" s="1"/>
  <c r="N303" i="1" s="1"/>
  <c r="O303" i="1" s="1"/>
  <c r="K239" i="1"/>
  <c r="L239" i="1" s="1"/>
  <c r="M239" i="1" s="1"/>
  <c r="N239" i="1" s="1"/>
  <c r="O239" i="1" s="1"/>
  <c r="K181" i="1"/>
  <c r="L181" i="1" s="1"/>
  <c r="M181" i="1" s="1"/>
  <c r="N181" i="1" s="1"/>
  <c r="O181" i="1" s="1"/>
  <c r="K348" i="1"/>
  <c r="L348" i="1" s="1"/>
  <c r="M348" i="1" s="1"/>
  <c r="N348" i="1" s="1"/>
  <c r="O348" i="1" s="1"/>
  <c r="K307" i="1"/>
  <c r="L307" i="1" s="1"/>
  <c r="M307" i="1" s="1"/>
  <c r="N307" i="1" s="1"/>
  <c r="O307" i="1" s="1"/>
  <c r="K308" i="1"/>
  <c r="L308" i="1" s="1"/>
  <c r="M308" i="1" s="1"/>
  <c r="N308" i="1" s="1"/>
  <c r="O308" i="1" s="1"/>
  <c r="K92" i="1"/>
  <c r="L92" i="1" s="1"/>
  <c r="M92" i="1" s="1"/>
  <c r="N92" i="1" s="1"/>
  <c r="O92" i="1" s="1"/>
  <c r="K43" i="1"/>
  <c r="L43" i="1" s="1"/>
  <c r="M43" i="1" s="1"/>
  <c r="N43" i="1" s="1"/>
  <c r="O43" i="1" s="1"/>
  <c r="K122" i="1"/>
  <c r="L122" i="1" s="1"/>
  <c r="M122" i="1" s="1"/>
  <c r="N122" i="1" s="1"/>
  <c r="O122" i="1" s="1"/>
  <c r="K182" i="1"/>
  <c r="L182" i="1" s="1"/>
  <c r="M182" i="1" s="1"/>
  <c r="N182" i="1" s="1"/>
  <c r="O182" i="1" s="1"/>
  <c r="K36" i="1"/>
  <c r="L36" i="1" s="1"/>
  <c r="M36" i="1" s="1"/>
  <c r="N36" i="1" s="1"/>
  <c r="O36" i="1" s="1"/>
  <c r="K86" i="1"/>
  <c r="L86" i="1" s="1"/>
  <c r="M86" i="1" s="1"/>
  <c r="N86" i="1" s="1"/>
  <c r="O86" i="1" s="1"/>
  <c r="K309" i="1"/>
  <c r="L309" i="1" s="1"/>
  <c r="M309" i="1" s="1"/>
  <c r="N309" i="1" s="1"/>
  <c r="O309" i="1" s="1"/>
  <c r="K352" i="1"/>
  <c r="L352" i="1" s="1"/>
  <c r="M352" i="1" s="1"/>
  <c r="N352" i="1" s="1"/>
  <c r="O352" i="1" s="1"/>
  <c r="K233" i="1"/>
  <c r="L233" i="1" s="1"/>
  <c r="M233" i="1" s="1"/>
  <c r="N233" i="1" s="1"/>
  <c r="O233" i="1" s="1"/>
  <c r="K113" i="1"/>
  <c r="L113" i="1" s="1"/>
  <c r="M113" i="1" s="1"/>
  <c r="N113" i="1" s="1"/>
  <c r="O113" i="1" s="1"/>
  <c r="K316" i="1"/>
  <c r="L316" i="1" s="1"/>
  <c r="M316" i="1" s="1"/>
  <c r="N316" i="1" s="1"/>
  <c r="O316" i="1" s="1"/>
  <c r="K157" i="1"/>
  <c r="L157" i="1" s="1"/>
  <c r="M157" i="1" s="1"/>
  <c r="N157" i="1" s="1"/>
  <c r="O157" i="1" s="1"/>
  <c r="K89" i="1"/>
  <c r="L89" i="1" s="1"/>
  <c r="M89" i="1" s="1"/>
  <c r="N89" i="1" s="1"/>
  <c r="O89" i="1" s="1"/>
  <c r="K244" i="1"/>
  <c r="L244" i="1" s="1"/>
  <c r="M244" i="1" s="1"/>
  <c r="N244" i="1" s="1"/>
  <c r="O244" i="1" s="1"/>
  <c r="K257" i="1"/>
  <c r="L257" i="1" s="1"/>
  <c r="M257" i="1" s="1"/>
  <c r="N257" i="1" s="1"/>
  <c r="O257" i="1" s="1"/>
  <c r="K67" i="1"/>
  <c r="L67" i="1" s="1"/>
  <c r="M67" i="1" s="1"/>
  <c r="N67" i="1" s="1"/>
  <c r="O67" i="1" s="1"/>
  <c r="K27" i="1"/>
  <c r="L27" i="1" s="1"/>
  <c r="M27" i="1" s="1"/>
  <c r="N27" i="1" s="1"/>
  <c r="O27" i="1" s="1"/>
  <c r="K116" i="1"/>
  <c r="L116" i="1" s="1"/>
  <c r="M116" i="1" s="1"/>
  <c r="N116" i="1" s="1"/>
  <c r="O116" i="1" s="1"/>
  <c r="K242" i="1"/>
  <c r="L242" i="1" s="1"/>
  <c r="M242" i="1" s="1"/>
  <c r="N242" i="1" s="1"/>
  <c r="O242" i="1" s="1"/>
  <c r="K252" i="1"/>
  <c r="L252" i="1" s="1"/>
  <c r="M252" i="1" s="1"/>
  <c r="N252" i="1" s="1"/>
  <c r="O252" i="1" s="1"/>
  <c r="K342" i="1"/>
  <c r="L342" i="1" s="1"/>
  <c r="M342" i="1" s="1"/>
  <c r="N342" i="1" s="1"/>
  <c r="O342" i="1" s="1"/>
  <c r="K314" i="1"/>
  <c r="L314" i="1" s="1"/>
  <c r="M314" i="1" s="1"/>
  <c r="N314" i="1" s="1"/>
  <c r="O314" i="1" s="1"/>
  <c r="K295" i="1"/>
  <c r="L295" i="1" s="1"/>
  <c r="M295" i="1" s="1"/>
  <c r="N295" i="1" s="1"/>
  <c r="O295" i="1" s="1"/>
  <c r="M7" i="1"/>
  <c r="L364" i="1" l="1"/>
  <c r="N7" i="1"/>
  <c r="M364" i="1"/>
  <c r="O7" i="1" l="1"/>
  <c r="N364" i="1"/>
  <c r="O364" i="1" s="1"/>
  <c r="P364" i="1" l="1"/>
  <c r="P60" i="1"/>
  <c r="P37" i="1"/>
  <c r="P79" i="1"/>
  <c r="P178" i="1"/>
  <c r="P154" i="1"/>
  <c r="P206" i="1"/>
  <c r="P19" i="1"/>
  <c r="P229" i="1"/>
  <c r="P15" i="1"/>
  <c r="P189" i="1"/>
  <c r="P329" i="1"/>
  <c r="P22" i="1"/>
  <c r="P249" i="1"/>
  <c r="P76" i="1"/>
  <c r="P41" i="1"/>
  <c r="P261" i="1"/>
  <c r="P103" i="1"/>
  <c r="P306" i="1"/>
  <c r="P228" i="1"/>
  <c r="P355" i="1"/>
  <c r="P172" i="1"/>
  <c r="P322" i="1"/>
  <c r="P38" i="1"/>
  <c r="P335" i="1"/>
  <c r="P294" i="1"/>
  <c r="P50" i="1"/>
  <c r="P177" i="1"/>
  <c r="P255" i="1"/>
  <c r="P100" i="1"/>
  <c r="P205" i="1"/>
  <c r="P21" i="1"/>
  <c r="P354" i="1"/>
  <c r="P35" i="1"/>
  <c r="P18" i="1"/>
  <c r="P91" i="1"/>
  <c r="P96" i="1"/>
  <c r="P358" i="1"/>
  <c r="P138" i="1"/>
  <c r="P23" i="1"/>
  <c r="P197" i="1"/>
  <c r="P239" i="1"/>
  <c r="P182" i="1"/>
  <c r="P157" i="1"/>
  <c r="P252" i="1"/>
  <c r="P174" i="1"/>
  <c r="P81" i="1"/>
  <c r="P227" i="1"/>
  <c r="P188" i="1"/>
  <c r="P291" i="1"/>
  <c r="P83" i="1"/>
  <c r="P301" i="1"/>
  <c r="P203" i="1"/>
  <c r="P190" i="1"/>
  <c r="P68" i="1"/>
  <c r="P344" i="1"/>
  <c r="P104" i="1"/>
  <c r="P311" i="1"/>
  <c r="P208" i="1"/>
  <c r="P212" i="1"/>
  <c r="P308" i="1"/>
  <c r="P126" i="1"/>
  <c r="P139" i="1"/>
  <c r="P357" i="1"/>
  <c r="P305" i="1"/>
  <c r="P14" i="1"/>
  <c r="P93" i="1"/>
  <c r="P286" i="1"/>
  <c r="P312" i="1"/>
  <c r="P28" i="1"/>
  <c r="P78" i="1"/>
  <c r="P191" i="1"/>
  <c r="P304" i="1"/>
  <c r="P281" i="1"/>
  <c r="P132" i="1"/>
  <c r="P169" i="1"/>
  <c r="P180" i="1"/>
  <c r="P112" i="1"/>
  <c r="P131" i="1"/>
  <c r="P74" i="1"/>
  <c r="P349" i="1"/>
  <c r="P95" i="1"/>
  <c r="P109" i="1"/>
  <c r="P130" i="1"/>
  <c r="P262" i="1"/>
  <c r="P214" i="1"/>
  <c r="P17" i="1"/>
  <c r="P73" i="1"/>
  <c r="P220" i="1"/>
  <c r="P147" i="1"/>
  <c r="P213" i="1"/>
  <c r="P173" i="1"/>
  <c r="P267" i="1"/>
  <c r="P142" i="1"/>
  <c r="P10" i="1"/>
  <c r="P33" i="1"/>
  <c r="P124" i="1"/>
  <c r="P162" i="1"/>
  <c r="P165" i="1"/>
  <c r="P186" i="1"/>
  <c r="P72" i="1"/>
  <c r="P181" i="1"/>
  <c r="P36" i="1"/>
  <c r="P89" i="1"/>
  <c r="P342" i="1"/>
  <c r="P134" i="1"/>
  <c r="P77" i="1"/>
  <c r="P195" i="1"/>
  <c r="P315" i="1"/>
  <c r="P271" i="1"/>
  <c r="P75" i="1"/>
  <c r="P337" i="1"/>
  <c r="P53" i="1"/>
  <c r="P198" i="1"/>
  <c r="P235" i="1"/>
  <c r="P13" i="1"/>
  <c r="P67" i="1"/>
  <c r="P209" i="1"/>
  <c r="P260" i="1"/>
  <c r="P143" i="1"/>
  <c r="P241" i="1"/>
  <c r="P82" i="1"/>
  <c r="P318" i="1"/>
  <c r="P70" i="1"/>
  <c r="P121" i="1"/>
  <c r="P44" i="1"/>
  <c r="P65" i="1"/>
  <c r="P245" i="1"/>
  <c r="P290" i="1"/>
  <c r="P46" i="1"/>
  <c r="P106" i="1"/>
  <c r="P101" i="1"/>
  <c r="P334" i="1"/>
  <c r="P128" i="1"/>
  <c r="P292" i="1"/>
  <c r="P52" i="1"/>
  <c r="P164" i="1"/>
  <c r="P42" i="1"/>
  <c r="P90" i="1"/>
  <c r="P24" i="1"/>
  <c r="P187" i="1"/>
  <c r="P333" i="1"/>
  <c r="P26" i="1"/>
  <c r="P343" i="1"/>
  <c r="P16" i="1"/>
  <c r="P29" i="1"/>
  <c r="P105" i="1"/>
  <c r="P299" i="1"/>
  <c r="P346" i="1"/>
  <c r="P296" i="1"/>
  <c r="P347" i="1"/>
  <c r="P88" i="1"/>
  <c r="P330" i="1"/>
  <c r="P269" i="1"/>
  <c r="P361" i="1"/>
  <c r="P84" i="1"/>
  <c r="P114" i="1"/>
  <c r="P264" i="1"/>
  <c r="P348" i="1"/>
  <c r="P86" i="1"/>
  <c r="P244" i="1"/>
  <c r="P314" i="1"/>
  <c r="P336" i="1"/>
  <c r="P140" i="1"/>
  <c r="P359" i="1"/>
  <c r="P217" i="1"/>
  <c r="P352" i="1"/>
  <c r="P160" i="1"/>
  <c r="P310" i="1"/>
  <c r="P80" i="1"/>
  <c r="P327" i="1"/>
  <c r="P325" i="1"/>
  <c r="P8" i="1"/>
  <c r="P127" i="1"/>
  <c r="P40" i="1"/>
  <c r="P99" i="1"/>
  <c r="P115" i="1"/>
  <c r="P159" i="1"/>
  <c r="P9" i="1"/>
  <c r="P240" i="1"/>
  <c r="P225" i="1"/>
  <c r="P125" i="1"/>
  <c r="P247" i="1"/>
  <c r="P275" i="1"/>
  <c r="P150" i="1"/>
  <c r="P148" i="1"/>
  <c r="P285" i="1"/>
  <c r="P319" i="1"/>
  <c r="P231" i="1"/>
  <c r="P32" i="1"/>
  <c r="P274" i="1"/>
  <c r="P328" i="1"/>
  <c r="P61" i="1"/>
  <c r="P123" i="1"/>
  <c r="P120" i="1"/>
  <c r="P320" i="1"/>
  <c r="P45" i="1"/>
  <c r="P39" i="1"/>
  <c r="P155" i="1"/>
  <c r="P12" i="1"/>
  <c r="P196" i="1"/>
  <c r="P266" i="1"/>
  <c r="P287" i="1"/>
  <c r="P302" i="1"/>
  <c r="P362" i="1"/>
  <c r="P55" i="1"/>
  <c r="P149" i="1"/>
  <c r="P204" i="1"/>
  <c r="P307" i="1"/>
  <c r="P309" i="1"/>
  <c r="P257" i="1"/>
  <c r="P295" i="1"/>
  <c r="P226" i="1"/>
  <c r="P216" i="1"/>
  <c r="P248" i="1"/>
  <c r="P49" i="1"/>
  <c r="P341" i="1"/>
  <c r="P223" i="1"/>
  <c r="P110" i="1"/>
  <c r="P133" i="1"/>
  <c r="P222" i="1"/>
  <c r="P58" i="1"/>
  <c r="P184" i="1"/>
  <c r="P277" i="1"/>
  <c r="P168" i="1"/>
  <c r="P171" i="1"/>
  <c r="P282" i="1"/>
  <c r="P94" i="1"/>
  <c r="P332" i="1"/>
  <c r="P251" i="1"/>
  <c r="P97" i="1"/>
  <c r="P144" i="1"/>
  <c r="P136" i="1"/>
  <c r="P47" i="1"/>
  <c r="P215" i="1"/>
  <c r="P272" i="1"/>
  <c r="P163" i="1"/>
  <c r="P265" i="1"/>
  <c r="P98" i="1"/>
  <c r="P176" i="1"/>
  <c r="P161" i="1"/>
  <c r="P221" i="1"/>
  <c r="P218" i="1"/>
  <c r="P199" i="1"/>
  <c r="P356" i="1"/>
  <c r="P288" i="1"/>
  <c r="P351" i="1"/>
  <c r="P57" i="1"/>
  <c r="P152" i="1"/>
  <c r="P273" i="1"/>
  <c r="P64" i="1"/>
  <c r="P345" i="1"/>
  <c r="P284" i="1"/>
  <c r="P158" i="1"/>
  <c r="P145" i="1"/>
  <c r="P297" i="1"/>
  <c r="P234" i="1"/>
  <c r="P317" i="1"/>
  <c r="P146" i="1"/>
  <c r="P350" i="1"/>
  <c r="P118" i="1"/>
  <c r="P207" i="1"/>
  <c r="P268" i="1"/>
  <c r="P270" i="1"/>
  <c r="P201" i="1"/>
  <c r="P92" i="1"/>
  <c r="P233" i="1"/>
  <c r="P27" i="1"/>
  <c r="P238" i="1"/>
  <c r="P108" i="1"/>
  <c r="P85" i="1"/>
  <c r="P56" i="1"/>
  <c r="P298" i="1"/>
  <c r="P183" i="1"/>
  <c r="P210" i="1"/>
  <c r="P69" i="1"/>
  <c r="P256" i="1"/>
  <c r="P232" i="1"/>
  <c r="P279" i="1"/>
  <c r="P224" i="1"/>
  <c r="P263" i="1"/>
  <c r="P153" i="1"/>
  <c r="P331" i="1"/>
  <c r="P111" i="1"/>
  <c r="P34" i="1"/>
  <c r="P59" i="1"/>
  <c r="P338" i="1"/>
  <c r="P254" i="1"/>
  <c r="P250" i="1"/>
  <c r="P137" i="1"/>
  <c r="P340" i="1"/>
  <c r="P170" i="1"/>
  <c r="P192" i="1"/>
  <c r="P71" i="1"/>
  <c r="P51" i="1"/>
  <c r="P259" i="1"/>
  <c r="P293" i="1"/>
  <c r="P219" i="1"/>
  <c r="P243" i="1"/>
  <c r="P200" i="1"/>
  <c r="P48" i="1"/>
  <c r="P179" i="1"/>
  <c r="P63" i="1"/>
  <c r="P323" i="1"/>
  <c r="P166" i="1"/>
  <c r="P175" i="1"/>
  <c r="P258" i="1"/>
  <c r="P246" i="1"/>
  <c r="P276" i="1"/>
  <c r="P20" i="1"/>
  <c r="P289" i="1"/>
  <c r="P62" i="1"/>
  <c r="P66" i="1"/>
  <c r="P237" i="1"/>
  <c r="P253" i="1"/>
  <c r="P242" i="1"/>
  <c r="P141" i="1"/>
  <c r="P167" i="1"/>
  <c r="P119" i="1"/>
  <c r="P151" i="1"/>
  <c r="P300" i="1"/>
  <c r="P87" i="1"/>
  <c r="P102" i="1"/>
  <c r="P129" i="1"/>
  <c r="P280" i="1"/>
  <c r="P211" i="1"/>
  <c r="P321" i="1"/>
  <c r="P326" i="1"/>
  <c r="P339" i="1"/>
  <c r="P303" i="1"/>
  <c r="P30" i="1"/>
  <c r="P360" i="1"/>
  <c r="P11" i="1"/>
  <c r="P122" i="1"/>
  <c r="P202" i="1"/>
  <c r="P278" i="1"/>
  <c r="P194" i="1"/>
  <c r="P116" i="1"/>
  <c r="P107" i="1"/>
  <c r="P230" i="1"/>
  <c r="P324" i="1"/>
  <c r="P135" i="1"/>
  <c r="P185" i="1"/>
  <c r="P43" i="1"/>
  <c r="P54" i="1"/>
  <c r="P156" i="1"/>
  <c r="P283" i="1"/>
  <c r="P236" i="1"/>
  <c r="P31" i="1"/>
  <c r="P353" i="1"/>
  <c r="P117" i="1"/>
  <c r="P313" i="1"/>
  <c r="P113" i="1"/>
  <c r="P25" i="1"/>
  <c r="P316" i="1"/>
  <c r="P193" i="1"/>
  <c r="P7" i="1"/>
</calcChain>
</file>

<file path=xl/sharedStrings.xml><?xml version="1.0" encoding="utf-8"?>
<sst xmlns="http://schemas.openxmlformats.org/spreadsheetml/2006/main" count="497" uniqueCount="446">
  <si>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</si>
  <si>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</si>
  <si>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</si>
  <si>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</si>
  <si>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</si>
  <si>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</si>
  <si>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</si>
  <si>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</si>
  <si>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</si>
  <si>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</si>
  <si>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</si>
  <si>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</si>
  <si>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</si>
  <si>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</si>
  <si>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</si>
  <si>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</si>
  <si>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</si>
  <si>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</si>
  <si>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</si>
  <si>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</si>
  <si>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</si>
  <si>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</si>
  <si>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</si>
  <si>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</si>
  <si>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</si>
  <si>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</si>
  <si>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</si>
  <si>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</si>
  <si>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</si>
  <si>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</si>
  <si>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</si>
  <si>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</si>
  <si>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</si>
  <si>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</si>
  <si>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</si>
  <si>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</si>
  <si>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</si>
  <si>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</si>
  <si>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</si>
  <si>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</si>
  <si>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</si>
  <si>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</si>
  <si>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</si>
  <si>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</si>
  <si>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</si>
  <si>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</si>
  <si>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</si>
  <si>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</si>
  <si>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</si>
  <si>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</si>
  <si>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</si>
  <si>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</si>
  <si>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</si>
  <si>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</si>
  <si>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</si>
  <si>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</si>
  <si>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</si>
  <si>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</si>
  <si>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</si>
  <si>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</si>
  <si>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</si>
  <si>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</si>
  <si>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</si>
  <si>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</si>
  <si>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</si>
  <si>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</si>
  <si>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</si>
  <si>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</si>
  <si>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</si>
  <si>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</si>
  <si>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</si>
  <si>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</si>
  <si>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</si>
  <si>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</si>
  <si>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</si>
  <si>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</si>
  <si>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</si>
  <si>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</si>
  <si>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</si>
  <si>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</si>
  <si>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</si>
  <si>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</si>
  <si>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</si>
  <si>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</si>
  <si>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</si>
  <si>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</si>
  <si>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</si>
  <si>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</si>
  <si>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</si>
  <si>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</si>
  <si>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</si>
  <si>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</si>
  <si>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</si>
  <si>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</si>
  <si>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</si>
  <si>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</si>
  <si>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</si>
  <si>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</si>
  <si>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</si>
  <si>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</si>
  <si>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</si>
  <si>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</si>
  <si>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</si>
  <si>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</si>
  <si>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</si>
  <si>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</si>
  <si>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</si>
  <si>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</si>
  <si>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</si>
  <si>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</si>
  <si>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</si>
  <si>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</si>
  <si>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</si>
  <si>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</si>
  <si>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</si>
  <si>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</si>
  <si>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</si>
  <si>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</si>
  <si>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</si>
  <si>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</si>
  <si>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</si>
  <si>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</si>
  <si>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</si>
  <si>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</si>
  <si>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</si>
  <si>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</si>
  <si>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</si>
  <si>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</si>
  <si>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</si>
  <si>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</si>
  <si>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</si>
  <si>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</si>
  <si>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</si>
  <si>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</si>
  <si>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</si>
  <si>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</si>
  <si>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</si>
  <si>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</si>
  <si>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</si>
  <si>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</si>
  <si>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</si>
  <si>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</si>
  <si>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</si>
  <si>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</si>
  <si>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</si>
  <si>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</si>
  <si>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</si>
  <si>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</si>
  <si>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</si>
  <si>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</si>
  <si>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</si>
  <si>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</si>
  <si>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</si>
  <si>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</si>
  <si>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</si>
  <si>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</si>
  <si>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</si>
  <si>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</si>
  <si>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</si>
  <si>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</si>
  <si>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</si>
  <si>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</si>
  <si>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</si>
  <si>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</si>
  <si>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</si>
  <si>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</si>
  <si>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</si>
  <si>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</si>
  <si>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</si>
  <si>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</si>
  <si>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</si>
  <si>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</si>
  <si>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</si>
  <si>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</si>
  <si>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</si>
  <si>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</si>
  <si>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</si>
  <si>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</si>
  <si>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</si>
  <si>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</si>
  <si>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</si>
  <si>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</si>
  <si>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</si>
  <si>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</si>
  <si>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</si>
  <si>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</si>
  <si>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</si>
  <si>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</si>
  <si>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</si>
  <si>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</si>
  <si>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</si>
  <si>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</si>
  <si>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</si>
  <si>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</si>
  <si>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</si>
  <si>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</si>
  <si>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</si>
  <si>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</si>
  <si>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</si>
  <si>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</si>
  <si>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</si>
  <si>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</si>
  <si>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</si>
  <si>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</si>
  <si>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</si>
  <si>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</si>
  <si>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</si>
  <si>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</si>
  <si>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</si>
  <si>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</si>
  <si>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</si>
  <si>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</si>
  <si>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</si>
  <si>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</si>
  <si>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</si>
  <si>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</si>
  <si>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</si>
  <si>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</si>
  <si>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</si>
  <si>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</si>
  <si>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</si>
  <si>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</si>
  <si>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</si>
  <si>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</si>
  <si>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</si>
  <si>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</si>
  <si>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</si>
  <si>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</si>
  <si>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</si>
  <si>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</si>
  <si>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</si>
  <si>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</si>
  <si>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</si>
  <si>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</si>
  <si>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</si>
  <si>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</si>
  <si>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</si>
  <si>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</si>
  <si>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</si>
  <si>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</si>
  <si>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</si>
  <si>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</si>
  <si>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</si>
  <si>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</si>
  <si>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</si>
  <si>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</si>
  <si>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</si>
  <si>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</si>
  <si>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</si>
  <si>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</si>
  <si>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</si>
  <si>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</si>
  <si>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</si>
  <si>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</si>
  <si>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</si>
  <si>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</si>
  <si>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</si>
  <si>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</si>
  <si>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</si>
  <si>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</si>
  <si>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</si>
  <si>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</si>
  <si>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</si>
  <si>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</si>
  <si>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</si>
  <si>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</si>
  <si>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</si>
  <si>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</si>
  <si>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</si>
  <si>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</si>
  <si>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</si>
  <si>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</si>
  <si>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</si>
  <si>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</si>
  <si>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</si>
  <si>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</si>
  <si>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</si>
  <si>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</si>
  <si>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</si>
  <si>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</si>
  <si>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</si>
  <si>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</si>
  <si>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</si>
  <si>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</si>
  <si>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</si>
  <si>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</si>
  <si>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</si>
  <si>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</si>
  <si>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</si>
  <si>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</si>
  <si>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</si>
  <si>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</si>
  <si>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</si>
  <si>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</si>
  <si>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</si>
  <si>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</si>
  <si>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</si>
  <si>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</si>
  <si>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</si>
  <si>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</si>
  <si>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</si>
  <si>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</si>
  <si>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</si>
  <si>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</si>
  <si>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</si>
  <si>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</si>
  <si>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</si>
  <si>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</si>
  <si>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</si>
  <si>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</si>
  <si>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</si>
  <si>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</si>
  <si>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</si>
  <si>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</si>
  <si>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</si>
  <si>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</si>
  <si>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</si>
  <si>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</si>
  <si>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</si>
  <si>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</si>
  <si>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</si>
  <si>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</si>
  <si>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</si>
  <si>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</si>
  <si>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</si>
  <si>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</si>
  <si>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</si>
  <si>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</si>
  <si>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</si>
  <si>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</si>
  <si>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</si>
  <si>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</si>
  <si>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</si>
  <si>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</si>
  <si>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</si>
  <si>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</si>
  <si>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</si>
  <si>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</si>
  <si>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</si>
  <si>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</si>
  <si>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</si>
  <si>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</si>
  <si>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</si>
  <si>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</si>
  <si>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</si>
  <si>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</si>
  <si>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</si>
  <si>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</si>
  <si>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</si>
  <si>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</si>
  <si>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</si>
  <si>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</si>
  <si>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</si>
  <si>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</si>
  <si>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</si>
  <si>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</si>
  <si>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</si>
  <si>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</si>
  <si>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</si>
  <si>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</si>
  <si>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</si>
  <si>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</si>
  <si>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</si>
  <si>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</si>
  <si>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</si>
  <si>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</si>
  <si>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</si>
  <si>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</si>
  <si>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</si>
  <si>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</si>
  <si>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</si>
  <si>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</si>
  <si>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</si>
  <si>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</si>
  <si>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</si>
  <si>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</si>
  <si>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</si>
  <si>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</si>
  <si>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</si>
  <si>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</si>
  <si>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</si>
  <si>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</si>
  <si>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</si>
  <si>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</si>
  <si>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</si>
  <si>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</si>
  <si>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</si>
  <si>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</si>
  <si>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</si>
  <si>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</si>
  <si>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</si>
  <si>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</si>
  <si>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</si>
  <si>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</si>
  <si>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</si>
  <si>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</si>
  <si>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</si>
  <si>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</si>
  <si>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</si>
  <si>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</si>
  <si>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</si>
  <si>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</si>
  <si>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Alle tall i 1000 kr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</si>
  <si>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</si>
  <si>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</si>
  <si>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</si>
  <si>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</si>
  <si>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</si>
  <si>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</si>
  <si>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</si>
  <si>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</si>
  <si>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</si>
  <si>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</si>
  <si>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</si>
  <si>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</si>
  <si>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</si>
  <si>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</si>
  <si>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</si>
  <si>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</si>
  <si>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</si>
  <si>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</si>
  <si>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</si>
  <si>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</si>
  <si>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Skatt 2022</t>
  </si>
  <si>
    <t>Anslag NB2023</t>
  </si>
  <si>
    <t>Bø*</t>
  </si>
  <si>
    <t>Korreksjon av inntektsutjevning</t>
  </si>
  <si>
    <t>for lavere skattesats formue</t>
  </si>
  <si>
    <t>Anslag Budsjettvedtak-23</t>
  </si>
  <si>
    <t>endring 22-23</t>
  </si>
  <si>
    <t>Skatter 2023</t>
  </si>
  <si>
    <t>Netto utjevn. 23</t>
  </si>
  <si>
    <t>Endring fra 2022</t>
  </si>
  <si>
    <t>Skatt 2023</t>
  </si>
  <si>
    <t>Skatt og netto skatteutjevning 2023</t>
  </si>
  <si>
    <t>2023   2)</t>
  </si>
  <si>
    <t>Folketall 1.1.2023</t>
  </si>
  <si>
    <t>1.1.2023</t>
  </si>
  <si>
    <t>Anslag NB2024</t>
  </si>
  <si>
    <t>X</t>
  </si>
  <si>
    <t>Kommuner</t>
  </si>
  <si>
    <t>Fylkeskommuner</t>
  </si>
  <si>
    <t>Kommunesektoren samlet</t>
  </si>
  <si>
    <t>Anslag RNB2023</t>
  </si>
  <si>
    <t>Utbetales/trekkes ved 8. termin rammetilskudd i september</t>
  </si>
  <si>
    <t>Jan-juli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</si>
</sst>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  <font>
      <sz val="11"/>
      <name val="Times New Roman"/>
      <family val="1"/>
    </font>
    <font>
      <i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rgb="FFFFFF00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Alignment="1">
      <alignment horizontal="centerContinuous"/>
    </xf>
    <xf numFmtId="0" fontId="7" fillId="0" borderId="0" xfId="2" applyFont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6" fillId="0" borderId="0" xfId="1" applyNumberFormat="1" applyFont="1"/>
    <xf numFmtId="0" fontId="9" fillId="0" borderId="0" xfId="2" applyFont="1"/>
    <xf numFmtId="0" fontId="17" fillId="0" borderId="0" xfId="2" applyFont="1" applyAlignment="1">
      <alignment horizontal="right"/>
    </xf>
    <xf numFmtId="0" fontId="14" fillId="0" borderId="0" xfId="2" applyFont="1"/>
    <xf numFmtId="0" fontId="15" fillId="0" borderId="0" xfId="2" applyFont="1"/>
    <xf numFmtId="0" fontId="18" fillId="8" borderId="0" xfId="0" applyFont="1" applyFill="1"/>
    <xf numFmtId="173" fontId="9" fillId="0" borderId="0" xfId="2" applyNumberFormat="1" applyFont="1"/>
    <xf numFmtId="0" fontId="0" fillId="8" borderId="0" xfId="0" applyFill="1"/>
    <xf numFmtId="164" fontId="16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ill="1" applyBorder="1"/>
    <xf numFmtId="1" fontId="6" fillId="0" borderId="0" xfId="9" applyNumberFormat="1" applyFont="1"/>
    <xf numFmtId="0" fontId="6" fillId="0" borderId="0" xfId="9" applyFont="1"/>
    <xf numFmtId="0" fontId="16" fillId="0" borderId="0" xfId="0" applyFont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0" applyFont="1"/>
    <xf numFmtId="164" fontId="0" fillId="0" borderId="0" xfId="0" applyNumberFormat="1"/>
    <xf numFmtId="3" fontId="16" fillId="0" borderId="0" xfId="0" applyNumberFormat="1" applyFont="1"/>
    <xf numFmtId="0" fontId="0" fillId="0" borderId="3" xfId="0" applyBorder="1"/>
    <xf numFmtId="167" fontId="0" fillId="0" borderId="0" xfId="5" applyNumberFormat="1" applyFont="1" applyBorder="1"/>
    <xf numFmtId="3" fontId="6" fillId="0" borderId="0" xfId="11" applyNumberFormat="1" applyFont="1" applyFill="1"/>
    <xf numFmtId="0" fontId="1" fillId="0" borderId="0" xfId="0" applyFont="1"/>
    <xf numFmtId="164" fontId="19" fillId="0" borderId="5" xfId="1" applyNumberFormat="1" applyFont="1" applyBorder="1"/>
    <xf numFmtId="164" fontId="1" fillId="0" borderId="0" xfId="0" applyNumberFormat="1" applyFont="1"/>
    <xf numFmtId="0" fontId="19" fillId="0" borderId="0" xfId="0" applyFont="1"/>
    <xf numFmtId="164" fontId="19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6" xfId="1" applyNumberFormat="1" applyFont="1" applyBorder="1"/>
    <xf numFmtId="164" fontId="6" fillId="0" borderId="0" xfId="1" applyNumberFormat="1" applyFont="1" applyFill="1" applyBorder="1"/>
    <xf numFmtId="164" fontId="21" fillId="0" borderId="0" xfId="0" applyNumberFormat="1" applyFont="1"/>
    <xf numFmtId="0" fontId="6" fillId="0" borderId="0" xfId="0" applyFont="1"/>
    <xf numFmtId="1" fontId="0" fillId="0" borderId="0" xfId="0" applyNumberFormat="1"/>
    <xf numFmtId="3" fontId="6" fillId="0" borderId="0" xfId="3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2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3" fillId="0" borderId="0" xfId="0" applyFont="1" applyAlignment="1">
      <alignment horizontal="right"/>
    </xf>
    <xf numFmtId="0" fontId="23" fillId="0" borderId="0" xfId="0" applyFont="1"/>
    <xf numFmtId="10" fontId="0" fillId="0" borderId="0" xfId="0" applyNumberFormat="1"/>
    <xf numFmtId="0" fontId="24" fillId="0" borderId="1" xfId="2" applyFont="1" applyBorder="1" applyAlignment="1">
      <alignment horizontal="left"/>
    </xf>
    <xf numFmtId="0" fontId="25" fillId="0" borderId="1" xfId="2" applyFont="1" applyBorder="1" applyAlignment="1">
      <alignment horizontal="center"/>
    </xf>
    <xf numFmtId="0" fontId="25" fillId="0" borderId="1" xfId="2" applyFont="1" applyBorder="1" applyAlignment="1">
      <alignment horizontal="center" wrapText="1"/>
    </xf>
    <xf numFmtId="3" fontId="24" fillId="2" borderId="1" xfId="3" applyNumberFormat="1" applyFont="1" applyFill="1" applyBorder="1" applyAlignment="1">
      <alignment horizontal="center"/>
    </xf>
    <xf numFmtId="3" fontId="24" fillId="0" borderId="1" xfId="3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3" fontId="24" fillId="2" borderId="0" xfId="3" applyNumberFormat="1" applyFont="1" applyFill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Continuous"/>
    </xf>
    <xf numFmtId="3" fontId="24" fillId="0" borderId="0" xfId="3" quotePrefix="1" applyNumberFormat="1" applyFont="1" applyFill="1" applyBorder="1" applyAlignment="1">
      <alignment horizontal="center"/>
    </xf>
    <xf numFmtId="165" fontId="25" fillId="2" borderId="2" xfId="2" applyNumberFormat="1" applyFont="1" applyFill="1" applyBorder="1" applyAlignment="1">
      <alignment horizontal="left"/>
    </xf>
    <xf numFmtId="166" fontId="24" fillId="0" borderId="0" xfId="1" applyNumberFormat="1" applyFont="1" applyFill="1" applyBorder="1" applyAlignment="1">
      <alignment horizontal="center"/>
    </xf>
    <xf numFmtId="0" fontId="26" fillId="3" borderId="3" xfId="2" applyFont="1" applyFill="1" applyBorder="1" applyAlignment="1">
      <alignment horizontal="right"/>
    </xf>
    <xf numFmtId="0" fontId="26" fillId="3" borderId="3" xfId="2" applyFont="1" applyFill="1" applyBorder="1" applyAlignment="1">
      <alignment horizontal="center"/>
    </xf>
    <xf numFmtId="0" fontId="26" fillId="7" borderId="3" xfId="2" applyFont="1" applyFill="1" applyBorder="1" applyAlignment="1">
      <alignment horizontal="center"/>
    </xf>
    <xf numFmtId="0" fontId="26" fillId="4" borderId="3" xfId="2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168" fontId="24" fillId="0" borderId="0" xfId="1" applyNumberFormat="1" applyFont="1" applyBorder="1"/>
    <xf numFmtId="9" fontId="28" fillId="0" borderId="0" xfId="5" applyFont="1"/>
    <xf numFmtId="164" fontId="24" fillId="0" borderId="0" xfId="1" applyNumberFormat="1" applyFont="1"/>
    <xf numFmtId="164" fontId="28" fillId="0" borderId="0" xfId="0" applyNumberFormat="1" applyFont="1"/>
    <xf numFmtId="167" fontId="28" fillId="0" borderId="0" xfId="5" applyNumberFormat="1" applyFont="1"/>
    <xf numFmtId="170" fontId="29" fillId="0" borderId="0" xfId="1" applyNumberFormat="1" applyFont="1"/>
    <xf numFmtId="3" fontId="24" fillId="2" borderId="0" xfId="8" applyNumberFormat="1" applyFont="1" applyFill="1" applyBorder="1" applyAlignment="1" applyProtection="1">
      <alignment horizontal="right"/>
    </xf>
    <xf numFmtId="167" fontId="28" fillId="0" borderId="0" xfId="5" applyNumberFormat="1" applyFont="1" applyFill="1"/>
    <xf numFmtId="167" fontId="24" fillId="0" borderId="0" xfId="5" applyNumberFormat="1" applyFont="1" applyFill="1"/>
    <xf numFmtId="0" fontId="29" fillId="0" borderId="4" xfId="0" applyFont="1" applyBorder="1"/>
    <xf numFmtId="3" fontId="29" fillId="0" borderId="4" xfId="0" applyNumberFormat="1" applyFont="1" applyBorder="1"/>
    <xf numFmtId="168" fontId="25" fillId="0" borderId="4" xfId="1" applyNumberFormat="1" applyFont="1" applyBorder="1"/>
    <xf numFmtId="167" fontId="29" fillId="0" borderId="4" xfId="5" applyNumberFormat="1" applyFont="1" applyBorder="1"/>
    <xf numFmtId="3" fontId="25" fillId="0" borderId="4" xfId="2" applyNumberFormat="1" applyFont="1" applyBorder="1"/>
    <xf numFmtId="3" fontId="30" fillId="0" borderId="4" xfId="2" applyNumberFormat="1" applyFont="1" applyBorder="1"/>
    <xf numFmtId="164" fontId="29" fillId="0" borderId="4" xfId="0" applyNumberFormat="1" applyFont="1" applyBorder="1"/>
    <xf numFmtId="3" fontId="29" fillId="2" borderId="4" xfId="0" applyNumberFormat="1" applyFont="1" applyFill="1" applyBorder="1"/>
    <xf numFmtId="3" fontId="32" fillId="2" borderId="0" xfId="3" applyNumberFormat="1" applyFont="1" applyFill="1" applyBorder="1"/>
    <xf numFmtId="4" fontId="32" fillId="2" borderId="0" xfId="1" applyNumberFormat="1" applyFont="1" applyFill="1" applyBorder="1"/>
    <xf numFmtId="10" fontId="28" fillId="0" borderId="0" xfId="0" applyNumberFormat="1" applyFont="1"/>
    <xf numFmtId="0" fontId="33" fillId="2" borderId="0" xfId="0" applyFont="1" applyFill="1" applyAlignment="1">
      <alignment horizontal="right"/>
    </xf>
    <xf numFmtId="0" fontId="32" fillId="2" borderId="0" xfId="2" applyFont="1" applyFill="1"/>
    <xf numFmtId="167" fontId="32" fillId="2" borderId="0" xfId="5" applyNumberFormat="1" applyFont="1" applyFill="1"/>
    <xf numFmtId="0" fontId="33" fillId="2" borderId="0" xfId="0" applyFont="1" applyFill="1"/>
    <xf numFmtId="3" fontId="7" fillId="0" borderId="0" xfId="2" applyNumberFormat="1" applyFont="1" applyAlignment="1">
      <alignment horizontal="center"/>
    </xf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0" fillId="0" borderId="9" xfId="0" applyBorder="1"/>
    <xf numFmtId="167" fontId="0" fillId="0" borderId="9" xfId="5" applyNumberFormat="1" applyFont="1" applyBorder="1"/>
    <xf numFmtId="0" fontId="16" fillId="0" borderId="10" xfId="0" applyFont="1" applyBorder="1" applyAlignment="1">
      <alignment horizontal="center"/>
    </xf>
    <xf numFmtId="0" fontId="16" fillId="0" borderId="9" xfId="0" applyFont="1" applyBorder="1"/>
    <xf numFmtId="168" fontId="10" fillId="0" borderId="0" xfId="1" applyNumberFormat="1" applyFont="1" applyBorder="1"/>
    <xf numFmtId="164" fontId="16" fillId="0" borderId="4" xfId="0" applyNumberFormat="1" applyFont="1" applyBorder="1"/>
    <xf numFmtId="167" fontId="0" fillId="0" borderId="4" xfId="5" applyNumberFormat="1" applyFont="1" applyBorder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167" fontId="6" fillId="0" borderId="1" xfId="5" applyNumberFormat="1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164" fontId="35" fillId="0" borderId="0" xfId="0" applyNumberFormat="1" applyFont="1"/>
    <xf numFmtId="3" fontId="6" fillId="0" borderId="0" xfId="1" applyNumberFormat="1" applyFont="1" applyFill="1" applyAlignment="1">
      <alignment horizontal="right"/>
    </xf>
    <xf numFmtId="164" fontId="36" fillId="0" borderId="0" xfId="11" applyNumberFormat="1" applyFont="1"/>
    <xf numFmtId="164" fontId="37" fillId="0" borderId="0" xfId="0" applyNumberFormat="1" applyFont="1"/>
    <xf numFmtId="167" fontId="36" fillId="0" borderId="0" xfId="5" applyNumberFormat="1" applyFont="1"/>
    <xf numFmtId="164" fontId="19" fillId="0" borderId="0" xfId="1" applyNumberFormat="1" applyFont="1" applyBorder="1"/>
    <xf numFmtId="164" fontId="38" fillId="0" borderId="0" xfId="1" applyNumberFormat="1" applyFont="1" applyBorder="1"/>
    <xf numFmtId="164" fontId="36" fillId="0" borderId="0" xfId="1" applyNumberFormat="1" applyFont="1"/>
    <xf numFmtId="10" fontId="19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19" fillId="0" borderId="0" xfId="5" applyNumberFormat="1" applyFont="1"/>
    <xf numFmtId="164" fontId="19" fillId="0" borderId="0" xfId="11" applyNumberFormat="1" applyFont="1"/>
    <xf numFmtId="0" fontId="39" fillId="0" borderId="0" xfId="0" applyFont="1"/>
    <xf numFmtId="3" fontId="39" fillId="0" borderId="0" xfId="0" applyNumberFormat="1" applyFont="1"/>
    <xf numFmtId="0" fontId="40" fillId="0" borderId="3" xfId="0" applyFont="1" applyBorder="1" applyAlignment="1">
      <alignment horizontal="center"/>
    </xf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41" fillId="0" borderId="0" xfId="0" applyNumberFormat="1" applyFont="1" applyAlignment="1">
      <alignment horizontal="right"/>
    </xf>
    <xf numFmtId="164" fontId="42" fillId="0" borderId="0" xfId="11" applyNumberFormat="1" applyFont="1" applyFill="1" applyAlignment="1">
      <alignment horizontal="right"/>
    </xf>
    <xf numFmtId="164" fontId="42" fillId="0" borderId="0" xfId="0" applyNumberFormat="1" applyFont="1" applyAlignment="1">
      <alignment horizontal="right"/>
    </xf>
    <xf numFmtId="164" fontId="42" fillId="0" borderId="0" xfId="1" applyNumberFormat="1" applyFont="1" applyFill="1" applyAlignment="1">
      <alignment horizontal="right"/>
    </xf>
    <xf numFmtId="3" fontId="1" fillId="0" borderId="0" xfId="0" applyNumberFormat="1" applyFont="1"/>
    <xf numFmtId="14" fontId="7" fillId="5" borderId="0" xfId="3" quotePrefix="1" applyNumberFormat="1" applyFont="1" applyFill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32" fillId="2" borderId="0" xfId="0" applyFont="1" applyFill="1"/>
    <xf numFmtId="3" fontId="34" fillId="0" borderId="4" xfId="0" applyNumberFormat="1" applyFont="1" applyBorder="1"/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7" xfId="1" applyNumberFormat="1" applyFont="1" applyBorder="1"/>
    <xf numFmtId="168" fontId="1" fillId="0" borderId="0" xfId="1" applyNumberFormat="1" applyFont="1"/>
    <xf numFmtId="0" fontId="20" fillId="0" borderId="12" xfId="2" applyFont="1" applyBorder="1"/>
    <xf numFmtId="3" fontId="24" fillId="0" borderId="0" xfId="3" applyNumberFormat="1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0" fontId="26" fillId="0" borderId="0" xfId="2" applyFont="1" applyAlignment="1">
      <alignment horizontal="left"/>
    </xf>
    <xf numFmtId="0" fontId="24" fillId="0" borderId="0" xfId="2" applyFont="1"/>
    <xf numFmtId="0" fontId="24" fillId="0" borderId="0" xfId="2" applyFont="1" applyAlignment="1">
      <alignment horizontal="centerContinuous"/>
    </xf>
    <xf numFmtId="49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/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17" fontId="25" fillId="0" borderId="0" xfId="2" applyNumberFormat="1" applyFont="1" applyAlignment="1">
      <alignment horizontal="center"/>
    </xf>
    <xf numFmtId="0" fontId="24" fillId="6" borderId="0" xfId="2" applyFont="1" applyFill="1" applyAlignment="1">
      <alignment horizontal="center"/>
    </xf>
    <xf numFmtId="0" fontId="24" fillId="0" borderId="0" xfId="4" applyFont="1" applyAlignment="1">
      <alignment horizontal="center"/>
    </xf>
    <xf numFmtId="14" fontId="27" fillId="2" borderId="0" xfId="2" applyNumberFormat="1" applyFont="1" applyFill="1" applyAlignment="1">
      <alignment horizontal="center"/>
    </xf>
    <xf numFmtId="3" fontId="24" fillId="0" borderId="0" xfId="2" applyNumberFormat="1" applyFont="1"/>
    <xf numFmtId="4" fontId="0" fillId="0" borderId="0" xfId="0" applyNumberFormat="1"/>
    <xf numFmtId="0" fontId="31" fillId="2" borderId="0" xfId="0" applyFont="1" applyFill="1" applyAlignment="1">
      <alignment horizontal="right"/>
    </xf>
    <xf numFmtId="3" fontId="0" fillId="0" borderId="9" xfId="0" applyNumberFormat="1" applyBorder="1"/>
    <xf numFmtId="0" fontId="1" fillId="5" borderId="0" xfId="0" applyFont="1" applyFill="1"/>
    <xf numFmtId="3" fontId="6" fillId="5" borderId="0" xfId="1" applyNumberFormat="1" applyFont="1" applyFill="1" applyAlignment="1">
      <alignment horizontal="right"/>
    </xf>
    <xf numFmtId="49" fontId="6" fillId="5" borderId="0" xfId="3" quotePrefix="1" applyNumberFormat="1" applyFont="1" applyFill="1" applyBorder="1" applyAlignment="1">
      <alignment horizontal="center"/>
    </xf>
    <xf numFmtId="3" fontId="11" fillId="0" borderId="0" xfId="7" applyNumberFormat="1" applyFont="1" applyAlignment="1">
      <alignment horizontal="right" indent="1"/>
    </xf>
    <xf numFmtId="170" fontId="29" fillId="0" borderId="0" xfId="1" applyNumberFormat="1" applyFont="1" applyFill="1"/>
    <xf numFmtId="167" fontId="11" fillId="0" borderId="0" xfId="5" applyNumberFormat="1" applyFont="1"/>
    <xf numFmtId="170" fontId="0" fillId="0" borderId="0" xfId="0" applyNumberFormat="1"/>
    <xf numFmtId="164" fontId="19" fillId="0" borderId="6" xfId="1" applyNumberFormat="1" applyFont="1" applyBorder="1"/>
    <xf numFmtId="164" fontId="6" fillId="0" borderId="1" xfId="7" applyNumberFormat="1" applyFont="1" applyBorder="1" applyProtection="1"/>
    <xf numFmtId="164" fontId="6" fillId="0" borderId="13" xfId="1" applyNumberFormat="1" applyFont="1" applyBorder="1"/>
    <xf numFmtId="164" fontId="6" fillId="0" borderId="14" xfId="7" applyNumberFormat="1" applyFont="1" applyFill="1" applyBorder="1" applyAlignment="1" applyProtection="1">
      <alignment horizontal="center"/>
    </xf>
    <xf numFmtId="164" fontId="6" fillId="0" borderId="1" xfId="7" applyNumberFormat="1" applyFont="1" applyFill="1" applyBorder="1" applyAlignment="1" applyProtection="1">
      <alignment horizontal="center"/>
    </xf>
    <xf numFmtId="164" fontId="6" fillId="0" borderId="1" xfId="1" applyNumberFormat="1" applyFont="1" applyFill="1" applyBorder="1"/>
    <xf numFmtId="0" fontId="28" fillId="0" borderId="4" xfId="0" applyFont="1" applyBorder="1"/>
    <xf numFmtId="3" fontId="0" fillId="0" borderId="4" xfId="0" applyNumberFormat="1" applyBorder="1"/>
    <xf numFmtId="0" fontId="8" fillId="12" borderId="3" xfId="2" applyFont="1" applyFill="1" applyBorder="1" applyAlignment="1">
      <alignment horizontal="center"/>
    </xf>
    <xf numFmtId="3" fontId="43" fillId="0" borderId="0" xfId="1" applyNumberFormat="1" applyFont="1"/>
    <xf numFmtId="0" fontId="34" fillId="0" borderId="1" xfId="0" applyFont="1" applyBorder="1" applyAlignment="1">
      <alignment horizontal="center"/>
    </xf>
    <xf numFmtId="0" fontId="17" fillId="12" borderId="8" xfId="2" applyFont="1" applyFill="1" applyBorder="1" applyAlignment="1">
      <alignment horizontal="center"/>
    </xf>
    <xf numFmtId="0" fontId="17" fillId="12" borderId="3" xfId="2" applyFont="1" applyFill="1" applyBorder="1" applyAlignment="1">
      <alignment horizontal="center"/>
    </xf>
    <xf numFmtId="164" fontId="16" fillId="0" borderId="15" xfId="0" applyNumberFormat="1" applyFont="1" applyBorder="1"/>
    <xf numFmtId="164" fontId="7" fillId="0" borderId="0" xfId="7" applyNumberFormat="1" applyFont="1" applyFill="1"/>
    <xf numFmtId="0" fontId="26" fillId="12" borderId="3" xfId="2" applyFont="1" applyFill="1" applyBorder="1" applyAlignment="1">
      <alignment horizontal="center"/>
    </xf>
    <xf numFmtId="167" fontId="28" fillId="0" borderId="0" xfId="0" applyNumberFormat="1" applyFont="1"/>
    <xf numFmtId="167" fontId="0" fillId="0" borderId="11" xfId="5" applyNumberFormat="1" applyFont="1" applyBorder="1"/>
    <xf numFmtId="170" fontId="29" fillId="0" borderId="4" xfId="1" applyNumberFormat="1" applyFont="1" applyFill="1" applyBorder="1"/>
    <xf numFmtId="3" fontId="44" fillId="0" borderId="0" xfId="0" applyNumberFormat="1" applyFont="1"/>
    <xf numFmtId="3" fontId="24" fillId="6" borderId="1" xfId="3" applyNumberFormat="1" applyFont="1" applyFill="1" applyBorder="1" applyAlignment="1">
      <alignment horizontal="center"/>
    </xf>
    <xf numFmtId="49" fontId="24" fillId="11" borderId="0" xfId="3" applyNumberFormat="1" applyFont="1" applyFill="1" applyBorder="1" applyAlignment="1">
      <alignment horizontal="center"/>
    </xf>
    <xf numFmtId="49" fontId="24" fillId="11" borderId="0" xfId="3" quotePrefix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"/>
    </xf>
    <xf numFmtId="49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3" fontId="24" fillId="5" borderId="1" xfId="3" applyNumberFormat="1" applyFont="1" applyFill="1" applyBorder="1" applyAlignment="1">
      <alignment horizontal="center"/>
    </xf>
    <xf numFmtId="3" fontId="24" fillId="0" borderId="1" xfId="3" applyNumberFormat="1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8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34" fillId="13" borderId="1" xfId="0" applyFont="1" applyFill="1" applyBorder="1" applyAlignment="1">
      <alignment horizontal="center"/>
    </xf>
    <xf numFmtId="0" fontId="34" fillId="1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Ref>
              <c:f>komm!$F$31:$F$56</c:f>
              <c:numCache>
                <c:formatCode>0%</c:formatCode>
                <c:ptCount val="26"/>
                <c:pt idx="0">
                  <c:v>0.85225427977776658</c:v>
                </c:pt>
                <c:pt idx="1">
                  <c:v>0.9228886843145071</c:v>
                </c:pt>
                <c:pt idx="2">
                  <c:v>0.96422392936205747</c:v>
                </c:pt>
                <c:pt idx="3">
                  <c:v>0.84590525808424821</c:v>
                </c:pt>
                <c:pt idx="4">
                  <c:v>1.0199552351237215</c:v>
                </c:pt>
                <c:pt idx="5">
                  <c:v>1.0280403881904532</c:v>
                </c:pt>
                <c:pt idx="6">
                  <c:v>0.91565475483042291</c:v>
                </c:pt>
                <c:pt idx="7">
                  <c:v>0.747246079789187</c:v>
                </c:pt>
                <c:pt idx="8">
                  <c:v>0.80419405987144299</c:v>
                </c:pt>
                <c:pt idx="9">
                  <c:v>0.87569262609462772</c:v>
                </c:pt>
                <c:pt idx="10">
                  <c:v>0.75764143661345229</c:v>
                </c:pt>
                <c:pt idx="11">
                  <c:v>0.79321646021074799</c:v>
                </c:pt>
                <c:pt idx="12">
                  <c:v>0.93061664610990336</c:v>
                </c:pt>
                <c:pt idx="13">
                  <c:v>0.87036385149265816</c:v>
                </c:pt>
                <c:pt idx="14">
                  <c:v>0.87988054584648023</c:v>
                </c:pt>
                <c:pt idx="15">
                  <c:v>0.84835933182398915</c:v>
                </c:pt>
                <c:pt idx="16">
                  <c:v>0.89642662455120037</c:v>
                </c:pt>
                <c:pt idx="17">
                  <c:v>0.71141490488368098</c:v>
                </c:pt>
                <c:pt idx="18">
                  <c:v>0.73563346317281142</c:v>
                </c:pt>
                <c:pt idx="19">
                  <c:v>0.95233304532911955</c:v>
                </c:pt>
                <c:pt idx="20">
                  <c:v>0.79781105386837547</c:v>
                </c:pt>
                <c:pt idx="21">
                  <c:v>0.79725955269148863</c:v>
                </c:pt>
                <c:pt idx="22">
                  <c:v>0.87095961930540722</c:v>
                </c:pt>
                <c:pt idx="23">
                  <c:v>0.74771228928875511</c:v>
                </c:pt>
                <c:pt idx="24">
                  <c:v>0.95208879747296915</c:v>
                </c:pt>
                <c:pt idx="25">
                  <c:v>0.78256262177770897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1-4CE3-80F6-79062E1F762B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Ref>
              <c:f>komm!$P$31:$P$56</c:f>
              <c:numCache>
                <c:formatCode>0.0\ %</c:formatCode>
                <c:ptCount val="26"/>
                <c:pt idx="0">
                  <c:v>0.94361055085738699</c:v>
                </c:pt>
                <c:pt idx="1">
                  <c:v>0.95513519026919302</c:v>
                </c:pt>
                <c:pt idx="2">
                  <c:v>0.97166928828821331</c:v>
                </c:pt>
                <c:pt idx="3">
                  <c:v>0.94329309977271114</c:v>
                </c:pt>
                <c:pt idx="4">
                  <c:v>0.99028240050984728</c:v>
                </c:pt>
                <c:pt idx="5">
                  <c:v>0.99719587181957159</c:v>
                </c:pt>
                <c:pt idx="6">
                  <c:v>0.95224161847555966</c:v>
                </c:pt>
                <c:pt idx="7">
                  <c:v>0.93836014085795783</c:v>
                </c:pt>
                <c:pt idx="8">
                  <c:v>0.94120753986207084</c:v>
                </c:pt>
                <c:pt idx="9">
                  <c:v>0.94478246817322975</c:v>
                </c:pt>
                <c:pt idx="10">
                  <c:v>0.93887990869917126</c:v>
                </c:pt>
                <c:pt idx="11">
                  <c:v>0.94065865987903596</c:v>
                </c:pt>
                <c:pt idx="12">
                  <c:v>0.95822637498735186</c:v>
                </c:pt>
                <c:pt idx="13">
                  <c:v>0.94451602944313151</c:v>
                </c:pt>
                <c:pt idx="14">
                  <c:v>0.9449918641608227</c:v>
                </c:pt>
                <c:pt idx="15">
                  <c:v>0.94341580345969811</c:v>
                </c:pt>
                <c:pt idx="16">
                  <c:v>0.9458191680960587</c:v>
                </c:pt>
                <c:pt idx="17">
                  <c:v>0.93656858211268257</c:v>
                </c:pt>
                <c:pt idx="18">
                  <c:v>0.93777951002713922</c:v>
                </c:pt>
                <c:pt idx="19">
                  <c:v>0.96691293467503825</c:v>
                </c:pt>
                <c:pt idx="20">
                  <c:v>0.94088838956191745</c:v>
                </c:pt>
                <c:pt idx="21">
                  <c:v>0.94086081450307302</c:v>
                </c:pt>
                <c:pt idx="22">
                  <c:v>0.94454581783376879</c:v>
                </c:pt>
                <c:pt idx="23">
                  <c:v>0.93838345133293632</c:v>
                </c:pt>
                <c:pt idx="24">
                  <c:v>0.96681523553257798</c:v>
                </c:pt>
                <c:pt idx="25">
                  <c:v>0.94012596795738412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1-4CE3-80F6-79062E1F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Ref>
              <c:f>komm!$F$324:$F$362</c:f>
              <c:numCache>
                <c:formatCode>0%</c:formatCode>
                <c:ptCount val="39"/>
                <c:pt idx="0">
                  <c:v>0.95111876805221429</c:v>
                </c:pt>
                <c:pt idx="1">
                  <c:v>0.85862525025715974</c:v>
                </c:pt>
                <c:pt idx="2">
                  <c:v>0.8553910844280892</c:v>
                </c:pt>
                <c:pt idx="3">
                  <c:v>0.72254103092893007</c:v>
                </c:pt>
                <c:pt idx="4">
                  <c:v>0.80549979582355169</c:v>
                </c:pt>
                <c:pt idx="5">
                  <c:v>0.93284787187206619</c:v>
                </c:pt>
                <c:pt idx="6">
                  <c:v>0.6784026855383184</c:v>
                </c:pt>
                <c:pt idx="7">
                  <c:v>0.77505998818109678</c:v>
                </c:pt>
                <c:pt idx="8">
                  <c:v>0.95321662671514307</c:v>
                </c:pt>
                <c:pt idx="9">
                  <c:v>1.0018248031151729</c:v>
                </c:pt>
                <c:pt idx="10">
                  <c:v>0.57613674051597774</c:v>
                </c:pt>
                <c:pt idx="11">
                  <c:v>0.97928291828637104</c:v>
                </c:pt>
                <c:pt idx="12">
                  <c:v>0.7355948699785323</c:v>
                </c:pt>
                <c:pt idx="13">
                  <c:v>0.85760162334464884</c:v>
                </c:pt>
                <c:pt idx="14">
                  <c:v>0.78202170643938884</c:v>
                </c:pt>
                <c:pt idx="15">
                  <c:v>0.70098965293606885</c:v>
                </c:pt>
                <c:pt idx="16">
                  <c:v>0.86976106690490096</c:v>
                </c:pt>
                <c:pt idx="17">
                  <c:v>0.70138639109566925</c:v>
                </c:pt>
                <c:pt idx="18">
                  <c:v>0.80832023008966791</c:v>
                </c:pt>
                <c:pt idx="19">
                  <c:v>0.68483356668451567</c:v>
                </c:pt>
                <c:pt idx="20">
                  <c:v>0.78259412400449024</c:v>
                </c:pt>
                <c:pt idx="21">
                  <c:v>0.71719825042130503</c:v>
                </c:pt>
                <c:pt idx="22">
                  <c:v>0.7360775923336369</c:v>
                </c:pt>
                <c:pt idx="23">
                  <c:v>0.75277813102453817</c:v>
                </c:pt>
                <c:pt idx="24">
                  <c:v>0.77601251327640286</c:v>
                </c:pt>
                <c:pt idx="25">
                  <c:v>0.58321084907401199</c:v>
                </c:pt>
                <c:pt idx="26">
                  <c:v>0.72347748331933448</c:v>
                </c:pt>
                <c:pt idx="27">
                  <c:v>0.718451713720338</c:v>
                </c:pt>
                <c:pt idx="28">
                  <c:v>0.88719662153072987</c:v>
                </c:pt>
                <c:pt idx="29">
                  <c:v>0.86406337972581537</c:v>
                </c:pt>
                <c:pt idx="30">
                  <c:v>0.78495124254003823</c:v>
                </c:pt>
                <c:pt idx="31">
                  <c:v>0.69998266979807866</c:v>
                </c:pt>
                <c:pt idx="32">
                  <c:v>0.90501808589520538</c:v>
                </c:pt>
                <c:pt idx="33">
                  <c:v>0.7122959376608442</c:v>
                </c:pt>
                <c:pt idx="34">
                  <c:v>0.82370853288570123</c:v>
                </c:pt>
                <c:pt idx="35">
                  <c:v>0.74922363484862542</c:v>
                </c:pt>
                <c:pt idx="36">
                  <c:v>0.71380536512835235</c:v>
                </c:pt>
                <c:pt idx="37">
                  <c:v>0.81902524689203582</c:v>
                </c:pt>
                <c:pt idx="38">
                  <c:v>0.80778582233355156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B-494A-B013-D431B8D4DEB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Ref>
              <c:f>komm!$P$324:$P$362</c:f>
              <c:numCache>
                <c:formatCode>0.0\ %</c:formatCode>
                <c:ptCount val="39"/>
                <c:pt idx="0">
                  <c:v>0.96642722376427614</c:v>
                </c:pt>
                <c:pt idx="1">
                  <c:v>0.9439290993813565</c:v>
                </c:pt>
                <c:pt idx="2">
                  <c:v>0.94376739108990315</c:v>
                </c:pt>
                <c:pt idx="3">
                  <c:v>0.93712488841494512</c:v>
                </c:pt>
                <c:pt idx="4">
                  <c:v>0.94127282665967626</c:v>
                </c:pt>
                <c:pt idx="5">
                  <c:v>0.95911886529221679</c:v>
                </c:pt>
                <c:pt idx="6">
                  <c:v>0.93491797114541442</c:v>
                </c:pt>
                <c:pt idx="7">
                  <c:v>0.93975083627755363</c:v>
                </c:pt>
                <c:pt idx="8">
                  <c:v>0.96726636722944759</c:v>
                </c:pt>
                <c:pt idx="9">
                  <c:v>0.98670963778945953</c:v>
                </c:pt>
                <c:pt idx="10">
                  <c:v>0.92980467389429755</c:v>
                </c:pt>
                <c:pt idx="11">
                  <c:v>0.97769288385793873</c:v>
                </c:pt>
                <c:pt idx="12">
                  <c:v>0.93777758036742542</c:v>
                </c:pt>
                <c:pt idx="13">
                  <c:v>0.94387791803573107</c:v>
                </c:pt>
                <c:pt idx="14">
                  <c:v>0.94009892219046809</c:v>
                </c:pt>
                <c:pt idx="15">
                  <c:v>0.93604731951530229</c:v>
                </c:pt>
                <c:pt idx="16">
                  <c:v>0.94448589021374385</c:v>
                </c:pt>
                <c:pt idx="17">
                  <c:v>0.93606715642328209</c:v>
                </c:pt>
                <c:pt idx="18">
                  <c:v>0.94141384837298192</c:v>
                </c:pt>
                <c:pt idx="19">
                  <c:v>0.93523951520272464</c:v>
                </c:pt>
                <c:pt idx="20">
                  <c:v>0.94012754306872304</c:v>
                </c:pt>
                <c:pt idx="21">
                  <c:v>0.9368577493895639</c:v>
                </c:pt>
                <c:pt idx="22">
                  <c:v>0.93780171648518051</c:v>
                </c:pt>
                <c:pt idx="23">
                  <c:v>0.93863674341972547</c:v>
                </c:pt>
                <c:pt idx="24">
                  <c:v>0.93979846253231891</c:v>
                </c:pt>
                <c:pt idx="25">
                  <c:v>0.93015837932219925</c:v>
                </c:pt>
                <c:pt idx="26">
                  <c:v>0.9371717110344655</c:v>
                </c:pt>
                <c:pt idx="27">
                  <c:v>0.93692042255451558</c:v>
                </c:pt>
                <c:pt idx="28">
                  <c:v>0.94535766794503506</c:v>
                </c:pt>
                <c:pt idx="29">
                  <c:v>0.94420100585478939</c:v>
                </c:pt>
                <c:pt idx="30">
                  <c:v>0.94024539899550064</c:v>
                </c:pt>
                <c:pt idx="31">
                  <c:v>0.93599697035840257</c:v>
                </c:pt>
                <c:pt idx="32">
                  <c:v>0.94798695090147256</c:v>
                </c:pt>
                <c:pt idx="33">
                  <c:v>0.93661263375154091</c:v>
                </c:pt>
                <c:pt idx="34">
                  <c:v>0.94218326351278381</c:v>
                </c:pt>
                <c:pt idx="35">
                  <c:v>0.93845901861092984</c:v>
                </c:pt>
                <c:pt idx="36">
                  <c:v>0.9366881051249164</c:v>
                </c:pt>
                <c:pt idx="37">
                  <c:v>0.94194909921310033</c:v>
                </c:pt>
                <c:pt idx="38">
                  <c:v>0.94138712798517621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B-494A-B013-D431B8D4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</c:strCache>
            </c:strRef>
          </c:cat>
          <c:val>
            <c:numRef>
              <c:f>tabellalle!$C$24:$C$38</c:f>
              <c:numCache>
                <c:formatCode>0.0\ %</c:formatCode>
                <c:ptCount val="15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7">
                  <c:v>0.11626707417611175</c:v>
                </c:pt>
                <c:pt idx="8">
                  <c:v>0.10022929644670268</c:v>
                </c:pt>
                <c:pt idx="9">
                  <c:v>9.7573009392194932E-2</c:v>
                </c:pt>
                <c:pt idx="10">
                  <c:v>0.13610393658121803</c:v>
                </c:pt>
                <c:pt idx="11">
                  <c:v>0.12700596682061102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F-4BC9-8558-D81A8629BDC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</c:strCache>
            </c:strRef>
          </c:cat>
          <c:val>
            <c:numRef>
              <c:f>tabellalle!$D$24:$D$38</c:f>
              <c:numCache>
                <c:formatCode>0.0\ %</c:formatCode>
                <c:ptCount val="15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3">
                  <c:v>3.0005878730073769E-2</c:v>
                </c:pt>
                <c:pt idx="4">
                  <c:v>1.949113115538172E-2</c:v>
                </c:pt>
                <c:pt idx="5">
                  <c:v>1.951924564666753E-2</c:v>
                </c:pt>
                <c:pt idx="6">
                  <c:v>2.3955005745479464E-2</c:v>
                </c:pt>
                <c:pt idx="12">
                  <c:v>-9.0983014273880544E-2</c:v>
                </c:pt>
                <c:pt idx="13">
                  <c:v>-9.1096216887295994E-2</c:v>
                </c:pt>
                <c:pt idx="14">
                  <c:v>-7.3309822267459399E-2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F-4BC9-8558-D81A8629B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fylkeskommunene.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tabellalle!$A$24:$A$38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</c:strCache>
            </c:strRef>
          </c:cat>
          <c:val>
            <c:numRef>
              <c:f>tabellalle!$G$24:$G$38</c:f>
              <c:numCache>
                <c:formatCode>0.0\ %</c:formatCode>
                <c:ptCount val="15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7">
                  <c:v>9.3629953338264668E-2</c:v>
                </c:pt>
                <c:pt idx="8">
                  <c:v>7.5351622284985556E-2</c:v>
                </c:pt>
                <c:pt idx="9">
                  <c:v>7.3429833028006611E-2</c:v>
                </c:pt>
                <c:pt idx="10">
                  <c:v>0.11056539758734973</c:v>
                </c:pt>
                <c:pt idx="11">
                  <c:v>0.10162638708359681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F-47D5-ACC9-418D26704D2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tabellalle!$A$24:$A$38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</c:strCache>
            </c:strRef>
          </c:cat>
          <c:val>
            <c:numRef>
              <c:f>tabellalle!$H$24:$H$38</c:f>
              <c:numCache>
                <c:formatCode>0.0\ %</c:formatCode>
                <c:ptCount val="15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3">
                  <c:v>7.9884553471095254E-3</c:v>
                </c:pt>
                <c:pt idx="4">
                  <c:v>1.6118349385184946E-3</c:v>
                </c:pt>
                <c:pt idx="5">
                  <c:v>1.6663697588875429E-3</c:v>
                </c:pt>
                <c:pt idx="6">
                  <c:v>7.7607711030431839E-3</c:v>
                </c:pt>
                <c:pt idx="12">
                  <c:v>-9.4506949272057647E-2</c:v>
                </c:pt>
                <c:pt idx="13">
                  <c:v>-9.6414431535053302E-2</c:v>
                </c:pt>
                <c:pt idx="14">
                  <c:v>-9.194867894286346E-2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F-47D5-ACC9-418D26704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Skatteinngang - kommunene. Akkumulert endring fra året før i prosent.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2022-2023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  <c:pt idx="15">
                  <c:v> Anslag NB2024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3">
                  <c:v>3.0005878730073769E-2</c:v>
                </c:pt>
                <c:pt idx="4">
                  <c:v>1.949113115538172E-2</c:v>
                </c:pt>
                <c:pt idx="5">
                  <c:v>1.951924564666753E-2</c:v>
                </c:pt>
                <c:pt idx="6">
                  <c:v>2.3955005745479464E-2</c:v>
                </c:pt>
                <c:pt idx="12">
                  <c:v>-9.0983014273880544E-2</c:v>
                </c:pt>
                <c:pt idx="13">
                  <c:v>-9.1096216887295994E-2</c:v>
                </c:pt>
                <c:pt idx="14">
                  <c:v>-7.3309822267459399E-2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2021-2022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  <c:pt idx="15">
                  <c:v> Anslag NB2024 </c:v>
                </c:pt>
              </c:strCache>
            </c:strRef>
          </c:cat>
          <c:val>
            <c:numRef>
              <c:f>tabellalle!$C$24:$C$39</c:f>
              <c:numCache>
                <c:formatCode>0.0\ %</c:formatCode>
                <c:ptCount val="16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7">
                  <c:v>0.11626707417611175</c:v>
                </c:pt>
                <c:pt idx="8">
                  <c:v>0.10022929644670268</c:v>
                </c:pt>
                <c:pt idx="9">
                  <c:v>9.7573009392194932E-2</c:v>
                </c:pt>
                <c:pt idx="10">
                  <c:v>0.13610393658121803</c:v>
                </c:pt>
                <c:pt idx="11">
                  <c:v>0.12700596682061102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2021-2022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55-4A6F-8BAB-7EBAD223D404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55-4A6F-8BAB-7EBAD223D404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55-4A6F-8BAB-7EBAD223D404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  <c:pt idx="15">
                  <c:v> Anslag NB2024 </c:v>
                </c:pt>
              </c:strCache>
            </c:strRef>
          </c:cat>
          <c:val>
            <c:numRef>
              <c:f>tabellalle!$G$24:$G$39</c:f>
              <c:numCache>
                <c:formatCode>0.0\ %</c:formatCode>
                <c:ptCount val="16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7">
                  <c:v>9.3629953338264668E-2</c:v>
                </c:pt>
                <c:pt idx="8">
                  <c:v>7.5351622284985556E-2</c:v>
                </c:pt>
                <c:pt idx="9">
                  <c:v>7.3429833028006611E-2</c:v>
                </c:pt>
                <c:pt idx="10">
                  <c:v>0.11056539758734973</c:v>
                </c:pt>
                <c:pt idx="11">
                  <c:v>0.10162638708359681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2022-2023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RNB2023 </c:v>
                </c:pt>
                <c:pt idx="15">
                  <c:v> Anslag NB2024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3">
                  <c:v>7.9884553471095254E-3</c:v>
                </c:pt>
                <c:pt idx="4">
                  <c:v>1.6118349385184946E-3</c:v>
                </c:pt>
                <c:pt idx="5">
                  <c:v>1.6663697588875429E-3</c:v>
                </c:pt>
                <c:pt idx="6">
                  <c:v>7.7607711030431839E-3</c:v>
                </c:pt>
                <c:pt idx="12">
                  <c:v>-9.4506949272057647E-2</c:v>
                </c:pt>
                <c:pt idx="13">
                  <c:v>-9.6414431535053302E-2</c:v>
                </c:pt>
                <c:pt idx="14">
                  <c:v>-9.194867894286346E-2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0.0\ 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5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komm!$F$8:$F$30</c:f>
              <c:numCache>
                <c:formatCode>0%</c:formatCode>
                <c:ptCount val="23"/>
                <c:pt idx="0">
                  <c:v>0.93836618741582356</c:v>
                </c:pt>
                <c:pt idx="1">
                  <c:v>1.2729146312592357</c:v>
                </c:pt>
                <c:pt idx="2">
                  <c:v>0.98285068431389522</c:v>
                </c:pt>
                <c:pt idx="3">
                  <c:v>0.99024347067820251</c:v>
                </c:pt>
                <c:pt idx="4">
                  <c:v>0.81883266042055103</c:v>
                </c:pt>
                <c:pt idx="5">
                  <c:v>0.90305284092481464</c:v>
                </c:pt>
                <c:pt idx="6">
                  <c:v>0.88573582959663766</c:v>
                </c:pt>
                <c:pt idx="7">
                  <c:v>0.80843215047546568</c:v>
                </c:pt>
                <c:pt idx="8">
                  <c:v>0.92480586051648828</c:v>
                </c:pt>
                <c:pt idx="9">
                  <c:v>0.99025169321165873</c:v>
                </c:pt>
                <c:pt idx="10">
                  <c:v>0.82929397774760172</c:v>
                </c:pt>
                <c:pt idx="11">
                  <c:v>1.24736228991866</c:v>
                </c:pt>
                <c:pt idx="12">
                  <c:v>1.0598190731645645</c:v>
                </c:pt>
                <c:pt idx="13">
                  <c:v>0.86246361848291064</c:v>
                </c:pt>
                <c:pt idx="14">
                  <c:v>1.2277192135486426</c:v>
                </c:pt>
                <c:pt idx="15">
                  <c:v>1.3634002192944168</c:v>
                </c:pt>
                <c:pt idx="16">
                  <c:v>0.98845880002884134</c:v>
                </c:pt>
                <c:pt idx="17">
                  <c:v>0.90055043034830928</c:v>
                </c:pt>
                <c:pt idx="18">
                  <c:v>0.87373188354885323</c:v>
                </c:pt>
                <c:pt idx="19">
                  <c:v>0.88479772097396814</c:v>
                </c:pt>
                <c:pt idx="20">
                  <c:v>0.84460495672304492</c:v>
                </c:pt>
                <c:pt idx="21">
                  <c:v>0.95801460711798503</c:v>
                </c:pt>
                <c:pt idx="22">
                  <c:v>1.0813434590964277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B-49EC-8EAF-B9DEE56447C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komm!$P$8:$P$30</c:f>
              <c:numCache>
                <c:formatCode>0.0\ %</c:formatCode>
                <c:ptCount val="23"/>
                <c:pt idx="0">
                  <c:v>0.96132619150971999</c:v>
                </c:pt>
                <c:pt idx="1">
                  <c:v>1.0951455690470844</c:v>
                </c:pt>
                <c:pt idx="2">
                  <c:v>0.97911999026894847</c:v>
                </c:pt>
                <c:pt idx="3">
                  <c:v>0.98207710481467136</c:v>
                </c:pt>
                <c:pt idx="4">
                  <c:v>0.94193946988952593</c:v>
                </c:pt>
                <c:pt idx="5">
                  <c:v>0.94720085291331613</c:v>
                </c:pt>
                <c:pt idx="6">
                  <c:v>0.9452846283483306</c:v>
                </c:pt>
                <c:pt idx="7">
                  <c:v>0.94141944439227199</c:v>
                </c:pt>
                <c:pt idx="8">
                  <c:v>0.95590206074998574</c:v>
                </c:pt>
                <c:pt idx="9">
                  <c:v>0.9820803938280539</c:v>
                </c:pt>
                <c:pt idx="10">
                  <c:v>0.94246253575587879</c:v>
                </c:pt>
                <c:pt idx="11">
                  <c:v>1.0849246325108544</c:v>
                </c:pt>
                <c:pt idx="12">
                  <c:v>1.0099073458092163</c:v>
                </c:pt>
                <c:pt idx="13">
                  <c:v>0.94412101779264412</c:v>
                </c:pt>
                <c:pt idx="14">
                  <c:v>1.0770674019628474</c:v>
                </c:pt>
                <c:pt idx="15">
                  <c:v>1.1313398042611571</c:v>
                </c:pt>
                <c:pt idx="16">
                  <c:v>0.98136323655492697</c:v>
                </c:pt>
                <c:pt idx="17">
                  <c:v>0.94619988868271432</c:v>
                </c:pt>
                <c:pt idx="18">
                  <c:v>0.94468443104594124</c:v>
                </c:pt>
                <c:pt idx="19">
                  <c:v>0.9452377229171971</c:v>
                </c:pt>
                <c:pt idx="20">
                  <c:v>0.94322808470465103</c:v>
                </c:pt>
                <c:pt idx="21">
                  <c:v>0.96918555939058448</c:v>
                </c:pt>
                <c:pt idx="22">
                  <c:v>1.0185171001819615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B-49EC-8EAF-B9DEE564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Ref>
              <c:f>komm!$F$57:$F$97</c:f>
              <c:numCache>
                <c:formatCode>0%</c:formatCode>
                <c:ptCount val="41"/>
                <c:pt idx="0">
                  <c:v>0.93512374428317646</c:v>
                </c:pt>
                <c:pt idx="1">
                  <c:v>0.86027565209133039</c:v>
                </c:pt>
                <c:pt idx="2">
                  <c:v>0.87165269524627198</c:v>
                </c:pt>
                <c:pt idx="3">
                  <c:v>0.74304322260511246</c:v>
                </c:pt>
                <c:pt idx="4">
                  <c:v>0.87116882002190776</c:v>
                </c:pt>
                <c:pt idx="5">
                  <c:v>0.80005134050924454</c:v>
                </c:pt>
                <c:pt idx="6">
                  <c:v>0.78584828529050721</c:v>
                </c:pt>
                <c:pt idx="7">
                  <c:v>0.84752605906136702</c:v>
                </c:pt>
                <c:pt idx="8">
                  <c:v>0.77923318909241646</c:v>
                </c:pt>
                <c:pt idx="9">
                  <c:v>0.64932451605959773</c:v>
                </c:pt>
                <c:pt idx="10">
                  <c:v>0.78384534793533289</c:v>
                </c:pt>
                <c:pt idx="11">
                  <c:v>0.71938858973238662</c:v>
                </c:pt>
                <c:pt idx="12">
                  <c:v>0.6798330235718012</c:v>
                </c:pt>
                <c:pt idx="13">
                  <c:v>0.97578450815399786</c:v>
                </c:pt>
                <c:pt idx="14">
                  <c:v>0.75254067929744384</c:v>
                </c:pt>
                <c:pt idx="15">
                  <c:v>0.98017790141539618</c:v>
                </c:pt>
                <c:pt idx="16">
                  <c:v>0.83863366448798282</c:v>
                </c:pt>
                <c:pt idx="17">
                  <c:v>1.326046742197329</c:v>
                </c:pt>
                <c:pt idx="18">
                  <c:v>0.88532325306694093</c:v>
                </c:pt>
                <c:pt idx="19">
                  <c:v>0.76833670851728408</c:v>
                </c:pt>
                <c:pt idx="20">
                  <c:v>0.93362652354411813</c:v>
                </c:pt>
                <c:pt idx="21">
                  <c:v>0.83064068399026414</c:v>
                </c:pt>
                <c:pt idx="22">
                  <c:v>0.8501639508374732</c:v>
                </c:pt>
                <c:pt idx="23">
                  <c:v>0.72727561121864848</c:v>
                </c:pt>
                <c:pt idx="24">
                  <c:v>0.84932903997237308</c:v>
                </c:pt>
                <c:pt idx="25">
                  <c:v>1.0485418813919443</c:v>
                </c:pt>
                <c:pt idx="26">
                  <c:v>0.81194232848483494</c:v>
                </c:pt>
                <c:pt idx="27">
                  <c:v>0.7384877166200905</c:v>
                </c:pt>
                <c:pt idx="28">
                  <c:v>0.89888081200842451</c:v>
                </c:pt>
                <c:pt idx="29">
                  <c:v>1.01126626185934</c:v>
                </c:pt>
                <c:pt idx="30">
                  <c:v>0.95941096898642086</c:v>
                </c:pt>
                <c:pt idx="31">
                  <c:v>0.92603805405933814</c:v>
                </c:pt>
                <c:pt idx="32">
                  <c:v>0.82885361163347426</c:v>
                </c:pt>
                <c:pt idx="33">
                  <c:v>0.91389734823863766</c:v>
                </c:pt>
                <c:pt idx="34">
                  <c:v>0.8787385030039071</c:v>
                </c:pt>
                <c:pt idx="35">
                  <c:v>1.0648381396277862</c:v>
                </c:pt>
                <c:pt idx="36">
                  <c:v>0.88387998270505619</c:v>
                </c:pt>
                <c:pt idx="37">
                  <c:v>0.83980751890662175</c:v>
                </c:pt>
                <c:pt idx="38">
                  <c:v>0.86957873811380182</c:v>
                </c:pt>
                <c:pt idx="39">
                  <c:v>1.0505419551162132</c:v>
                </c:pt>
                <c:pt idx="40">
                  <c:v>0.86731587428970769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6-4346-AB1E-3EE180AF388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Ref>
              <c:f>komm!$P$57:$P$97</c:f>
              <c:numCache>
                <c:formatCode>0.0\ %</c:formatCode>
                <c:ptCount val="41"/>
                <c:pt idx="0">
                  <c:v>0.96002921425666088</c:v>
                </c:pt>
                <c:pt idx="1">
                  <c:v>0.94401161947306522</c:v>
                </c:pt>
                <c:pt idx="2">
                  <c:v>0.94458047163081227</c:v>
                </c:pt>
                <c:pt idx="3">
                  <c:v>0.93814999799875431</c:v>
                </c:pt>
                <c:pt idx="4">
                  <c:v>0.94455627786959406</c:v>
                </c:pt>
                <c:pt idx="5">
                  <c:v>0.941000403893961</c:v>
                </c:pt>
                <c:pt idx="6">
                  <c:v>0.94029025113302411</c:v>
                </c:pt>
                <c:pt idx="7">
                  <c:v>0.94337413982156693</c:v>
                </c:pt>
                <c:pt idx="8">
                  <c:v>0.93995949632311937</c:v>
                </c:pt>
                <c:pt idx="9">
                  <c:v>0.93346406267147852</c:v>
                </c:pt>
                <c:pt idx="10">
                  <c:v>0.9401901042652655</c:v>
                </c:pt>
                <c:pt idx="11">
                  <c:v>0.93696726635511796</c:v>
                </c:pt>
                <c:pt idx="12">
                  <c:v>0.93498948804708881</c:v>
                </c:pt>
                <c:pt idx="13">
                  <c:v>0.97629351980498968</c:v>
                </c:pt>
                <c:pt idx="14">
                  <c:v>0.93862487083337098</c:v>
                </c:pt>
                <c:pt idx="15">
                  <c:v>0.97805087710954897</c:v>
                </c:pt>
                <c:pt idx="16">
                  <c:v>0.94292952009289754</c:v>
                </c:pt>
                <c:pt idx="17">
                  <c:v>1.1163984134223219</c:v>
                </c:pt>
                <c:pt idx="18">
                  <c:v>0.9452639995218457</c:v>
                </c:pt>
                <c:pt idx="19">
                  <c:v>0.93941467229436282</c:v>
                </c:pt>
                <c:pt idx="20">
                  <c:v>0.9594303259610375</c:v>
                </c:pt>
                <c:pt idx="21">
                  <c:v>0.942529871068012</c:v>
                </c:pt>
                <c:pt idx="22">
                  <c:v>0.94350603441037217</c:v>
                </c:pt>
                <c:pt idx="23">
                  <c:v>0.93736161742943114</c:v>
                </c:pt>
                <c:pt idx="24">
                  <c:v>0.94346428886711708</c:v>
                </c:pt>
                <c:pt idx="25">
                  <c:v>1.0053964691001682</c:v>
                </c:pt>
                <c:pt idx="26">
                  <c:v>0.94159495329274046</c:v>
                </c:pt>
                <c:pt idx="27">
                  <c:v>0.93792222269950332</c:v>
                </c:pt>
                <c:pt idx="28">
                  <c:v>0.94594187746891989</c:v>
                </c:pt>
                <c:pt idx="29">
                  <c:v>0.99048622128712638</c:v>
                </c:pt>
                <c:pt idx="30">
                  <c:v>0.96974410413795875</c:v>
                </c:pt>
                <c:pt idx="31">
                  <c:v>0.95639493816712562</c:v>
                </c:pt>
                <c:pt idx="32">
                  <c:v>0.94244051745017232</c:v>
                </c:pt>
                <c:pt idx="33">
                  <c:v>0.95153865583884545</c:v>
                </c:pt>
                <c:pt idx="34">
                  <c:v>0.94493476201869397</c:v>
                </c:pt>
                <c:pt idx="35">
                  <c:v>0.94207494077333953</c:v>
                </c:pt>
                <c:pt idx="36">
                  <c:v>0.94519183600375145</c:v>
                </c:pt>
                <c:pt idx="37">
                  <c:v>0.94298821281382983</c:v>
                </c:pt>
                <c:pt idx="38">
                  <c:v>0.94447677377418882</c:v>
                </c:pt>
                <c:pt idx="39">
                  <c:v>1.0061964985898757</c:v>
                </c:pt>
                <c:pt idx="40">
                  <c:v>0.94436363058298411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6-4346-AB1E-3EE180AF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51"/>
              <c:pt idx="0">
                <c:v>Halden</c:v>
              </c:pt>
              <c:pt idx="1">
                <c:v>Moss</c:v>
              </c:pt>
              <c:pt idx="2">
                <c:v>Sarpsborg</c:v>
              </c:pt>
              <c:pt idx="3">
                <c:v>Fredrikstad</c:v>
              </c:pt>
              <c:pt idx="4">
                <c:v>Drammen</c:v>
              </c:pt>
              <c:pt idx="5">
                <c:v>Kongsberg</c:v>
              </c:pt>
              <c:pt idx="6">
                <c:v>Ringerike</c:v>
              </c:pt>
              <c:pt idx="7">
                <c:v>Hvaler</c:v>
              </c:pt>
              <c:pt idx="8">
                <c:v>Aremark</c:v>
              </c:pt>
              <c:pt idx="9">
                <c:v>Marker</c:v>
              </c:pt>
              <c:pt idx="10">
                <c:v>Indre Østfold</c:v>
              </c:pt>
              <c:pt idx="11">
                <c:v>Skiptvet</c:v>
              </c:pt>
              <c:pt idx="12">
                <c:v>Rakkestad</c:v>
              </c:pt>
              <c:pt idx="13">
                <c:v>Råde</c:v>
              </c:pt>
              <c:pt idx="14">
                <c:v>Våler</c:v>
              </c:pt>
              <c:pt idx="15">
                <c:v>Vestby</c:v>
              </c:pt>
              <c:pt idx="16">
                <c:v>Nordre Follo</c:v>
              </c:pt>
              <c:pt idx="17">
                <c:v>Ås</c:v>
              </c:pt>
              <c:pt idx="18">
                <c:v>Frogn</c:v>
              </c:pt>
              <c:pt idx="19">
                <c:v>Nesodden</c:v>
              </c:pt>
              <c:pt idx="20">
                <c:v>Bærum</c:v>
              </c:pt>
              <c:pt idx="21">
                <c:v>Asker</c:v>
              </c:pt>
              <c:pt idx="22">
                <c:v>Aurskog-Høland</c:v>
              </c:pt>
              <c:pt idx="23">
                <c:v>Rælingen</c:v>
              </c:pt>
              <c:pt idx="24">
                <c:v>Enebakk</c:v>
              </c:pt>
              <c:pt idx="25">
                <c:v>Lørenskog</c:v>
              </c:pt>
              <c:pt idx="26">
                <c:v>Lillestrøm</c:v>
              </c:pt>
              <c:pt idx="27">
                <c:v>Nittedal</c:v>
              </c:pt>
              <c:pt idx="28">
                <c:v>Gjerdrum</c:v>
              </c:pt>
              <c:pt idx="29">
                <c:v>Ullensaker</c:v>
              </c:pt>
              <c:pt idx="30">
                <c:v>Nes</c:v>
              </c:pt>
              <c:pt idx="31">
                <c:v>Eidsvoll</c:v>
              </c:pt>
              <c:pt idx="32">
                <c:v>Nannestad</c:v>
              </c:pt>
              <c:pt idx="33">
                <c:v>Hurdal</c:v>
              </c:pt>
              <c:pt idx="34">
                <c:v>Hole</c:v>
              </c:pt>
              <c:pt idx="35">
                <c:v>Flå</c:v>
              </c:pt>
              <c:pt idx="36">
                <c:v>Nesbyen</c:v>
              </c:pt>
              <c:pt idx="37">
                <c:v>Gol</c:v>
              </c:pt>
              <c:pt idx="38">
                <c:v>Hemsedal</c:v>
              </c:pt>
              <c:pt idx="39">
                <c:v>Ål</c:v>
              </c:pt>
              <c:pt idx="40">
                <c:v>Hol</c:v>
              </c:pt>
              <c:pt idx="41">
                <c:v>Sigdal</c:v>
              </c:pt>
              <c:pt idx="42">
                <c:v>Krødsherad</c:v>
              </c:pt>
              <c:pt idx="43">
                <c:v>Modum</c:v>
              </c:pt>
              <c:pt idx="44">
                <c:v>Øvre Eiker</c:v>
              </c:pt>
              <c:pt idx="45">
                <c:v>Lier</c:v>
              </c:pt>
              <c:pt idx="46">
                <c:v>Flesberg</c:v>
              </c:pt>
              <c:pt idx="47">
                <c:v>Rollag</c:v>
              </c:pt>
              <c:pt idx="48">
                <c:v>Nore og Uvdal</c:v>
              </c:pt>
              <c:pt idx="49">
                <c:v>Jevnaker</c:v>
              </c:pt>
              <c:pt idx="50">
                <c:v>Lunner</c:v>
              </c:pt>
            </c:strLit>
          </c:cat>
          <c:val>
            <c:numRef>
              <c:f>komm!$F$98:$F$148</c:f>
              <c:numCache>
                <c:formatCode>0%</c:formatCode>
                <c:ptCount val="51"/>
                <c:pt idx="0">
                  <c:v>0.74511434942744326</c:v>
                </c:pt>
                <c:pt idx="1">
                  <c:v>0.90565213047905446</c:v>
                </c:pt>
                <c:pt idx="2">
                  <c:v>0.77168612349823318</c:v>
                </c:pt>
                <c:pt idx="3">
                  <c:v>0.81951352820538592</c:v>
                </c:pt>
                <c:pt idx="4">
                  <c:v>0.9063257599910326</c:v>
                </c:pt>
                <c:pt idx="5">
                  <c:v>0.97732830540121884</c:v>
                </c:pt>
                <c:pt idx="6">
                  <c:v>0.8416033303026903</c:v>
                </c:pt>
                <c:pt idx="7">
                  <c:v>1.0333602537050603</c:v>
                </c:pt>
                <c:pt idx="8">
                  <c:v>0.78495211194163306</c:v>
                </c:pt>
                <c:pt idx="9">
                  <c:v>0.77847509163233508</c:v>
                </c:pt>
                <c:pt idx="10">
                  <c:v>0.83999097247979626</c:v>
                </c:pt>
                <c:pt idx="11">
                  <c:v>0.78087966343091497</c:v>
                </c:pt>
                <c:pt idx="12">
                  <c:v>0.77594401478326991</c:v>
                </c:pt>
                <c:pt idx="13">
                  <c:v>0.77005777385877938</c:v>
                </c:pt>
                <c:pt idx="14">
                  <c:v>0.78426226520904163</c:v>
                </c:pt>
                <c:pt idx="15">
                  <c:v>0.90943597588302238</c:v>
                </c:pt>
                <c:pt idx="16">
                  <c:v>1.0822412118783247</c:v>
                </c:pt>
                <c:pt idx="17">
                  <c:v>0.89488802109495258</c:v>
                </c:pt>
                <c:pt idx="18">
                  <c:v>1.1882397891695045</c:v>
                </c:pt>
                <c:pt idx="19">
                  <c:v>1.0335503491077931</c:v>
                </c:pt>
                <c:pt idx="20">
                  <c:v>1.7033598946956292</c:v>
                </c:pt>
                <c:pt idx="21">
                  <c:v>1.3518612148053211</c:v>
                </c:pt>
                <c:pt idx="22">
                  <c:v>0.76735090493589186</c:v>
                </c:pt>
                <c:pt idx="23">
                  <c:v>0.93851751331617272</c:v>
                </c:pt>
                <c:pt idx="24">
                  <c:v>0.80307624405646116</c:v>
                </c:pt>
                <c:pt idx="25">
                  <c:v>0.96681419281738701</c:v>
                </c:pt>
                <c:pt idx="26">
                  <c:v>0.9633695859707857</c:v>
                </c:pt>
                <c:pt idx="27">
                  <c:v>1.0193434155137058</c:v>
                </c:pt>
                <c:pt idx="28">
                  <c:v>1.0505448255194652</c:v>
                </c:pt>
                <c:pt idx="29">
                  <c:v>0.87385536188507729</c:v>
                </c:pt>
                <c:pt idx="30">
                  <c:v>0.79290791659078352</c:v>
                </c:pt>
                <c:pt idx="31">
                  <c:v>0.77567312432304247</c:v>
                </c:pt>
                <c:pt idx="32">
                  <c:v>0.78795632856636755</c:v>
                </c:pt>
                <c:pt idx="33">
                  <c:v>0.73980609972270728</c:v>
                </c:pt>
                <c:pt idx="34">
                  <c:v>1.0828814684991122</c:v>
                </c:pt>
                <c:pt idx="35">
                  <c:v>1.0537340415705214</c:v>
                </c:pt>
                <c:pt idx="36">
                  <c:v>1.0346569290133332</c:v>
                </c:pt>
                <c:pt idx="37">
                  <c:v>1.0230662232875278</c:v>
                </c:pt>
                <c:pt idx="38">
                  <c:v>1.305948510085865</c:v>
                </c:pt>
                <c:pt idx="39">
                  <c:v>0.98361231659096571</c:v>
                </c:pt>
                <c:pt idx="40">
                  <c:v>1.5530485860865324</c:v>
                </c:pt>
                <c:pt idx="41">
                  <c:v>0.93285315212627251</c:v>
                </c:pt>
                <c:pt idx="42">
                  <c:v>1.0112745808618315</c:v>
                </c:pt>
                <c:pt idx="43">
                  <c:v>0.80156335071635254</c:v>
                </c:pt>
                <c:pt idx="44">
                  <c:v>0.88974880567777759</c:v>
                </c:pt>
                <c:pt idx="45">
                  <c:v>1.0831261565462582</c:v>
                </c:pt>
                <c:pt idx="46">
                  <c:v>0.91500859464284057</c:v>
                </c:pt>
                <c:pt idx="47">
                  <c:v>0.90309468658653458</c:v>
                </c:pt>
                <c:pt idx="48">
                  <c:v>1.2465478240572132</c:v>
                </c:pt>
                <c:pt idx="49">
                  <c:v>0.81336166509369301</c:v>
                </c:pt>
                <c:pt idx="50">
                  <c:v>0.80618198545444975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F-48C2-A5D7-2400ED066F6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51"/>
              <c:pt idx="0">
                <c:v>Halden</c:v>
              </c:pt>
              <c:pt idx="1">
                <c:v>Moss</c:v>
              </c:pt>
              <c:pt idx="2">
                <c:v>Sarpsborg</c:v>
              </c:pt>
              <c:pt idx="3">
                <c:v>Fredrikstad</c:v>
              </c:pt>
              <c:pt idx="4">
                <c:v>Drammen</c:v>
              </c:pt>
              <c:pt idx="5">
                <c:v>Kongsberg</c:v>
              </c:pt>
              <c:pt idx="6">
                <c:v>Ringerike</c:v>
              </c:pt>
              <c:pt idx="7">
                <c:v>Hvaler</c:v>
              </c:pt>
              <c:pt idx="8">
                <c:v>Aremark</c:v>
              </c:pt>
              <c:pt idx="9">
                <c:v>Marker</c:v>
              </c:pt>
              <c:pt idx="10">
                <c:v>Indre Østfold</c:v>
              </c:pt>
              <c:pt idx="11">
                <c:v>Skiptvet</c:v>
              </c:pt>
              <c:pt idx="12">
                <c:v>Rakkestad</c:v>
              </c:pt>
              <c:pt idx="13">
                <c:v>Råde</c:v>
              </c:pt>
              <c:pt idx="14">
                <c:v>Våler</c:v>
              </c:pt>
              <c:pt idx="15">
                <c:v>Vestby</c:v>
              </c:pt>
              <c:pt idx="16">
                <c:v>Nordre Follo</c:v>
              </c:pt>
              <c:pt idx="17">
                <c:v>Ås</c:v>
              </c:pt>
              <c:pt idx="18">
                <c:v>Frogn</c:v>
              </c:pt>
              <c:pt idx="19">
                <c:v>Nesodden</c:v>
              </c:pt>
              <c:pt idx="20">
                <c:v>Bærum</c:v>
              </c:pt>
              <c:pt idx="21">
                <c:v>Asker</c:v>
              </c:pt>
              <c:pt idx="22">
                <c:v>Aurskog-Høland</c:v>
              </c:pt>
              <c:pt idx="23">
                <c:v>Rælingen</c:v>
              </c:pt>
              <c:pt idx="24">
                <c:v>Enebakk</c:v>
              </c:pt>
              <c:pt idx="25">
                <c:v>Lørenskog</c:v>
              </c:pt>
              <c:pt idx="26">
                <c:v>Lillestrøm</c:v>
              </c:pt>
              <c:pt idx="27">
                <c:v>Nittedal</c:v>
              </c:pt>
              <c:pt idx="28">
                <c:v>Gjerdrum</c:v>
              </c:pt>
              <c:pt idx="29">
                <c:v>Ullensaker</c:v>
              </c:pt>
              <c:pt idx="30">
                <c:v>Nes</c:v>
              </c:pt>
              <c:pt idx="31">
                <c:v>Eidsvoll</c:v>
              </c:pt>
              <c:pt idx="32">
                <c:v>Nannestad</c:v>
              </c:pt>
              <c:pt idx="33">
                <c:v>Hurdal</c:v>
              </c:pt>
              <c:pt idx="34">
                <c:v>Hole</c:v>
              </c:pt>
              <c:pt idx="35">
                <c:v>Flå</c:v>
              </c:pt>
              <c:pt idx="36">
                <c:v>Nesbyen</c:v>
              </c:pt>
              <c:pt idx="37">
                <c:v>Gol</c:v>
              </c:pt>
              <c:pt idx="38">
                <c:v>Hemsedal</c:v>
              </c:pt>
              <c:pt idx="39">
                <c:v>Ål</c:v>
              </c:pt>
              <c:pt idx="40">
                <c:v>Hol</c:v>
              </c:pt>
              <c:pt idx="41">
                <c:v>Sigdal</c:v>
              </c:pt>
              <c:pt idx="42">
                <c:v>Krødsherad</c:v>
              </c:pt>
              <c:pt idx="43">
                <c:v>Modum</c:v>
              </c:pt>
              <c:pt idx="44">
                <c:v>Øvre Eiker</c:v>
              </c:pt>
              <c:pt idx="45">
                <c:v>Lier</c:v>
              </c:pt>
              <c:pt idx="46">
                <c:v>Flesberg</c:v>
              </c:pt>
              <c:pt idx="47">
                <c:v>Rollag</c:v>
              </c:pt>
              <c:pt idx="48">
                <c:v>Nore og Uvdal</c:v>
              </c:pt>
              <c:pt idx="49">
                <c:v>Jevnaker</c:v>
              </c:pt>
              <c:pt idx="50">
                <c:v>Lunner</c:v>
              </c:pt>
            </c:strLit>
          </c:cat>
          <c:val>
            <c:numRef>
              <c:f>komm!$P$98:$P$148</c:f>
              <c:numCache>
                <c:formatCode>0.0\ %</c:formatCode>
                <c:ptCount val="51"/>
                <c:pt idx="0">
                  <c:v>0.9382535543398709</c:v>
                </c:pt>
                <c:pt idx="1">
                  <c:v>0.94824056873501217</c:v>
                </c:pt>
                <c:pt idx="2">
                  <c:v>0.93958214304341059</c:v>
                </c:pt>
                <c:pt idx="3">
                  <c:v>0.94197351327876799</c:v>
                </c:pt>
                <c:pt idx="4">
                  <c:v>0.94851002053980338</c:v>
                </c:pt>
                <c:pt idx="5">
                  <c:v>0.97691103870387797</c:v>
                </c:pt>
                <c:pt idx="6">
                  <c:v>0.94307800338363323</c:v>
                </c:pt>
                <c:pt idx="7">
                  <c:v>0.99932381802541459</c:v>
                </c:pt>
                <c:pt idx="8">
                  <c:v>0.94024544246558028</c:v>
                </c:pt>
                <c:pt idx="9">
                  <c:v>0.93992159145011556</c:v>
                </c:pt>
                <c:pt idx="10">
                  <c:v>0.94299738549248835</c:v>
                </c:pt>
                <c:pt idx="11">
                  <c:v>0.94004182004004444</c:v>
                </c:pt>
                <c:pt idx="12">
                  <c:v>0.93979503760766225</c:v>
                </c:pt>
                <c:pt idx="13">
                  <c:v>0.93950072556143749</c:v>
                </c:pt>
                <c:pt idx="14">
                  <c:v>0.94021095012895073</c:v>
                </c:pt>
                <c:pt idx="15">
                  <c:v>0.94975410689659934</c:v>
                </c:pt>
                <c:pt idx="16">
                  <c:v>1.0188762012947203</c:v>
                </c:pt>
                <c:pt idx="17">
                  <c:v>0.9457422379232463</c:v>
                </c:pt>
                <c:pt idx="18">
                  <c:v>1.0612756322111923</c:v>
                </c:pt>
                <c:pt idx="19">
                  <c:v>0.99939985618650773</c:v>
                </c:pt>
                <c:pt idx="20">
                  <c:v>1.2673236744216418</c:v>
                </c:pt>
                <c:pt idx="21">
                  <c:v>1.1267242024655189</c:v>
                </c:pt>
                <c:pt idx="22">
                  <c:v>0.93936538211529308</c:v>
                </c:pt>
                <c:pt idx="23">
                  <c:v>0.96138672186985941</c:v>
                </c:pt>
                <c:pt idx="24">
                  <c:v>0.94115164907132176</c:v>
                </c:pt>
                <c:pt idx="25">
                  <c:v>0.97270539367034548</c:v>
                </c:pt>
                <c:pt idx="26">
                  <c:v>0.97132755093170475</c:v>
                </c:pt>
                <c:pt idx="27">
                  <c:v>0.99371708274887272</c:v>
                </c:pt>
                <c:pt idx="28">
                  <c:v>1.0061976467511764</c:v>
                </c:pt>
                <c:pt idx="29">
                  <c:v>0.94469060496275237</c:v>
                </c:pt>
                <c:pt idx="30">
                  <c:v>0.94064323269803785</c:v>
                </c:pt>
                <c:pt idx="31">
                  <c:v>0.93978149308465075</c:v>
                </c:pt>
                <c:pt idx="32">
                  <c:v>0.94039565329681718</c:v>
                </c:pt>
                <c:pt idx="33">
                  <c:v>0.93798814185463431</c:v>
                </c:pt>
                <c:pt idx="34">
                  <c:v>1.0191323039430351</c:v>
                </c:pt>
                <c:pt idx="35">
                  <c:v>1.007473333171599</c:v>
                </c:pt>
                <c:pt idx="36">
                  <c:v>0.99984248814872345</c:v>
                </c:pt>
                <c:pt idx="37">
                  <c:v>0.99520620585840125</c:v>
                </c:pt>
                <c:pt idx="38">
                  <c:v>1.1083591205777361</c:v>
                </c:pt>
                <c:pt idx="39">
                  <c:v>0.97942464317977673</c:v>
                </c:pt>
                <c:pt idx="40">
                  <c:v>1.2071991509780029</c:v>
                </c:pt>
                <c:pt idx="41">
                  <c:v>0.95912097739389923</c:v>
                </c:pt>
                <c:pt idx="42">
                  <c:v>0.99048954888812291</c:v>
                </c:pt>
                <c:pt idx="43">
                  <c:v>0.94107600440431627</c:v>
                </c:pt>
                <c:pt idx="44">
                  <c:v>0.94548527715238773</c:v>
                </c:pt>
                <c:pt idx="45">
                  <c:v>1.0192301791618936</c:v>
                </c:pt>
                <c:pt idx="46">
                  <c:v>0.95198315440052672</c:v>
                </c:pt>
                <c:pt idx="47">
                  <c:v>0.94721759117800408</c:v>
                </c:pt>
                <c:pt idx="48">
                  <c:v>1.0845988461662757</c:v>
                </c:pt>
                <c:pt idx="49">
                  <c:v>0.94166592012318329</c:v>
                </c:pt>
                <c:pt idx="50">
                  <c:v>0.94130693614122107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F-48C2-A5D7-2400ED066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Ref>
              <c:f>komm!$F$195:$F$217</c:f>
              <c:numCache>
                <c:formatCode>0%</c:formatCode>
                <c:ptCount val="23"/>
                <c:pt idx="0">
                  <c:v>0.79156567855784643</c:v>
                </c:pt>
                <c:pt idx="1">
                  <c:v>0.87720959081914274</c:v>
                </c:pt>
                <c:pt idx="2">
                  <c:v>0.95075814618481624</c:v>
                </c:pt>
                <c:pt idx="3">
                  <c:v>0.87509530286897652</c:v>
                </c:pt>
                <c:pt idx="4">
                  <c:v>0.8903379337689431</c:v>
                </c:pt>
                <c:pt idx="5">
                  <c:v>0.86487410506165496</c:v>
                </c:pt>
                <c:pt idx="6">
                  <c:v>0.80178897491784329</c:v>
                </c:pt>
                <c:pt idx="7">
                  <c:v>0.80000303416193863</c:v>
                </c:pt>
                <c:pt idx="8">
                  <c:v>1.0079391645273668</c:v>
                </c:pt>
                <c:pt idx="9">
                  <c:v>0.84026598165948707</c:v>
                </c:pt>
                <c:pt idx="10">
                  <c:v>0.88294485480153573</c:v>
                </c:pt>
                <c:pt idx="11">
                  <c:v>0.84927489528423594</c:v>
                </c:pt>
                <c:pt idx="12">
                  <c:v>0.71142097372839197</c:v>
                </c:pt>
                <c:pt idx="13">
                  <c:v>0.76653205789056011</c:v>
                </c:pt>
                <c:pt idx="14">
                  <c:v>0.72352862615947078</c:v>
                </c:pt>
                <c:pt idx="15">
                  <c:v>1.2354132024880449</c:v>
                </c:pt>
                <c:pt idx="16">
                  <c:v>1.0004858876024394</c:v>
                </c:pt>
                <c:pt idx="17">
                  <c:v>0.86184475477499334</c:v>
                </c:pt>
                <c:pt idx="18">
                  <c:v>0.86581709308684962</c:v>
                </c:pt>
                <c:pt idx="19">
                  <c:v>0.92442774860005794</c:v>
                </c:pt>
                <c:pt idx="20">
                  <c:v>0.89033259640619566</c:v>
                </c:pt>
                <c:pt idx="21">
                  <c:v>1.2546700747074238</c:v>
                </c:pt>
                <c:pt idx="22">
                  <c:v>1.3639260298486549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F-424C-A36B-77AB81203F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Ref>
              <c:f>komm!$P$195:$P$217</c:f>
              <c:numCache>
                <c:formatCode>0.0\ %</c:formatCode>
                <c:ptCount val="23"/>
                <c:pt idx="0">
                  <c:v>0.94057612079639097</c:v>
                </c:pt>
                <c:pt idx="1">
                  <c:v>0.94485831640945572</c:v>
                </c:pt>
                <c:pt idx="2">
                  <c:v>0.96628297501731686</c:v>
                </c:pt>
                <c:pt idx="3">
                  <c:v>0.94475260201194755</c:v>
                </c:pt>
                <c:pt idx="4">
                  <c:v>0.94551473355694582</c:v>
                </c:pt>
                <c:pt idx="5">
                  <c:v>0.9442415421215814</c:v>
                </c:pt>
                <c:pt idx="6">
                  <c:v>0.94108728561439081</c:v>
                </c:pt>
                <c:pt idx="7">
                  <c:v>0.94099798857659567</c:v>
                </c:pt>
                <c:pt idx="8">
                  <c:v>0.9891553823543372</c:v>
                </c:pt>
                <c:pt idx="9">
                  <c:v>0.94301113595147301</c:v>
                </c:pt>
                <c:pt idx="10">
                  <c:v>0.94514507960857541</c:v>
                </c:pt>
                <c:pt idx="11">
                  <c:v>0.94346158163271043</c:v>
                </c:pt>
                <c:pt idx="12">
                  <c:v>0.93656888555491824</c:v>
                </c:pt>
                <c:pt idx="13">
                  <c:v>0.93932443976302671</c:v>
                </c:pt>
                <c:pt idx="14">
                  <c:v>0.9371742681764722</c:v>
                </c:pt>
                <c:pt idx="15">
                  <c:v>1.0801449975386084</c:v>
                </c:pt>
                <c:pt idx="16">
                  <c:v>0.9861740715843661</c:v>
                </c:pt>
                <c:pt idx="17">
                  <c:v>0.94409007460724803</c:v>
                </c:pt>
                <c:pt idx="18">
                  <c:v>0.94428869152284112</c:v>
                </c:pt>
                <c:pt idx="19">
                  <c:v>0.95575081598341372</c:v>
                </c:pt>
                <c:pt idx="20">
                  <c:v>0.94551446668880834</c:v>
                </c:pt>
                <c:pt idx="21">
                  <c:v>1.0878477464263596</c:v>
                </c:pt>
                <c:pt idx="22">
                  <c:v>1.1315501284828524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F-424C-A36B-77AB8120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Ref>
              <c:f>komm!$F$149:$F$194</c:f>
              <c:numCache>
                <c:formatCode>0%</c:formatCode>
                <c:ptCount val="46"/>
                <c:pt idx="0">
                  <c:v>0.81700401620520713</c:v>
                </c:pt>
                <c:pt idx="1">
                  <c:v>0.88605332816081983</c:v>
                </c:pt>
                <c:pt idx="2">
                  <c:v>0.8933215100138312</c:v>
                </c:pt>
                <c:pt idx="3">
                  <c:v>0.80713508663508382</c:v>
                </c:pt>
                <c:pt idx="4">
                  <c:v>0.76832603485395079</c:v>
                </c:pt>
                <c:pt idx="5">
                  <c:v>0.68617438110439666</c:v>
                </c:pt>
                <c:pt idx="6">
                  <c:v>0.74044746771344172</c:v>
                </c:pt>
                <c:pt idx="7">
                  <c:v>0.68839702444021134</c:v>
                </c:pt>
                <c:pt idx="8">
                  <c:v>0.77684874651966451</c:v>
                </c:pt>
                <c:pt idx="9">
                  <c:v>0.650971174795688</c:v>
                </c:pt>
                <c:pt idx="10">
                  <c:v>0.7577908794334195</c:v>
                </c:pt>
                <c:pt idx="11">
                  <c:v>0.66099924673935828</c:v>
                </c:pt>
                <c:pt idx="12">
                  <c:v>0.66740923938598862</c:v>
                </c:pt>
                <c:pt idx="13">
                  <c:v>0.75881888491544802</c:v>
                </c:pt>
                <c:pt idx="14">
                  <c:v>0.82519156640253821</c:v>
                </c:pt>
                <c:pt idx="15">
                  <c:v>0.84376692608479176</c:v>
                </c:pt>
                <c:pt idx="16">
                  <c:v>0.69607258391065152</c:v>
                </c:pt>
                <c:pt idx="17">
                  <c:v>0.76907414536311491</c:v>
                </c:pt>
                <c:pt idx="18">
                  <c:v>0.62489254652562531</c:v>
                </c:pt>
                <c:pt idx="19">
                  <c:v>0.65720712444571194</c:v>
                </c:pt>
                <c:pt idx="20">
                  <c:v>0.76013498764922482</c:v>
                </c:pt>
                <c:pt idx="21">
                  <c:v>0.75835102044467628</c:v>
                </c:pt>
                <c:pt idx="22">
                  <c:v>0.70123452041032486</c:v>
                </c:pt>
                <c:pt idx="23">
                  <c:v>0.72983421809628302</c:v>
                </c:pt>
                <c:pt idx="24">
                  <c:v>0.70974375679988655</c:v>
                </c:pt>
                <c:pt idx="25">
                  <c:v>0.79923910062787873</c:v>
                </c:pt>
                <c:pt idx="26">
                  <c:v>0.96515926578269307</c:v>
                </c:pt>
                <c:pt idx="27">
                  <c:v>0.71114995430487882</c:v>
                </c:pt>
                <c:pt idx="28">
                  <c:v>0.73374500530215614</c:v>
                </c:pt>
                <c:pt idx="29">
                  <c:v>0.90366056894756752</c:v>
                </c:pt>
                <c:pt idx="30">
                  <c:v>0.65075064348569944</c:v>
                </c:pt>
                <c:pt idx="31">
                  <c:v>0.83945232946934045</c:v>
                </c:pt>
                <c:pt idx="32">
                  <c:v>0.80579600299793908</c:v>
                </c:pt>
                <c:pt idx="33">
                  <c:v>0.90960482117181085</c:v>
                </c:pt>
                <c:pt idx="34">
                  <c:v>0.80546551997639715</c:v>
                </c:pt>
                <c:pt idx="35">
                  <c:v>0.76827814435865693</c:v>
                </c:pt>
                <c:pt idx="36">
                  <c:v>0.71998865854942351</c:v>
                </c:pt>
                <c:pt idx="37">
                  <c:v>0.8401633528170861</c:v>
                </c:pt>
                <c:pt idx="38">
                  <c:v>0.64756103386884556</c:v>
                </c:pt>
                <c:pt idx="39">
                  <c:v>0.68480974837018693</c:v>
                </c:pt>
                <c:pt idx="40">
                  <c:v>0.82296926007393234</c:v>
                </c:pt>
                <c:pt idx="41">
                  <c:v>0.73981998356518053</c:v>
                </c:pt>
                <c:pt idx="42">
                  <c:v>0.83663767347910201</c:v>
                </c:pt>
                <c:pt idx="43">
                  <c:v>0.93275773073169721</c:v>
                </c:pt>
                <c:pt idx="44">
                  <c:v>0.91437855571345628</c:v>
                </c:pt>
                <c:pt idx="45">
                  <c:v>0.9718138451056586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6-4E0E-BEEE-1FDF92F335A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Ref>
              <c:f>komm!$P$149:$P$194</c:f>
              <c:numCache>
                <c:formatCode>0.0\ %</c:formatCode>
                <c:ptCount val="46"/>
                <c:pt idx="0">
                  <c:v>0.94184803767875902</c:v>
                </c:pt>
                <c:pt idx="1">
                  <c:v>0.94530050327653958</c:v>
                </c:pt>
                <c:pt idx="2">
                  <c:v>0.94566391236919023</c:v>
                </c:pt>
                <c:pt idx="3">
                  <c:v>0.94135459120025267</c:v>
                </c:pt>
                <c:pt idx="4">
                  <c:v>0.93941413861119616</c:v>
                </c:pt>
                <c:pt idx="5">
                  <c:v>0.93530655592371847</c:v>
                </c:pt>
                <c:pt idx="6">
                  <c:v>0.93802021025417082</c:v>
                </c:pt>
                <c:pt idx="7">
                  <c:v>0.93541768809050929</c:v>
                </c:pt>
                <c:pt idx="8">
                  <c:v>0.9398402741944818</c:v>
                </c:pt>
                <c:pt idx="9">
                  <c:v>0.93354639560828312</c:v>
                </c:pt>
                <c:pt idx="10">
                  <c:v>0.93888738084016954</c:v>
                </c:pt>
                <c:pt idx="11">
                  <c:v>0.93404779920546666</c:v>
                </c:pt>
                <c:pt idx="12">
                  <c:v>0.93436829883779804</c:v>
                </c:pt>
                <c:pt idx="13">
                  <c:v>0.93893878111427109</c:v>
                </c:pt>
                <c:pt idx="14">
                  <c:v>0.9422574151886256</c:v>
                </c:pt>
                <c:pt idx="15">
                  <c:v>0.94318618317273828</c:v>
                </c:pt>
                <c:pt idx="16">
                  <c:v>0.93580146606403125</c:v>
                </c:pt>
                <c:pt idx="17">
                  <c:v>0.93945154413665433</c:v>
                </c:pt>
                <c:pt idx="18">
                  <c:v>0.93224246419477985</c:v>
                </c:pt>
                <c:pt idx="19">
                  <c:v>0.93385819309078422</c:v>
                </c:pt>
                <c:pt idx="20">
                  <c:v>0.93900458625096006</c:v>
                </c:pt>
                <c:pt idx="21">
                  <c:v>0.93891538789073248</c:v>
                </c:pt>
                <c:pt idx="22">
                  <c:v>0.93605956288901493</c:v>
                </c:pt>
                <c:pt idx="23">
                  <c:v>0.93748954777331295</c:v>
                </c:pt>
                <c:pt idx="24">
                  <c:v>0.93648502470849282</c:v>
                </c:pt>
                <c:pt idx="25">
                  <c:v>0.94095979189989254</c:v>
                </c:pt>
                <c:pt idx="26">
                  <c:v>0.97204342285646761</c:v>
                </c:pt>
                <c:pt idx="27">
                  <c:v>0.93655533458374263</c:v>
                </c:pt>
                <c:pt idx="28">
                  <c:v>0.93768508713360654</c:v>
                </c:pt>
                <c:pt idx="29">
                  <c:v>0.94744394412241739</c:v>
                </c:pt>
                <c:pt idx="30">
                  <c:v>0.93353536904278356</c:v>
                </c:pt>
                <c:pt idx="31">
                  <c:v>0.94297045334196561</c:v>
                </c:pt>
                <c:pt idx="32">
                  <c:v>0.94128763701839557</c:v>
                </c:pt>
                <c:pt idx="33">
                  <c:v>0.94982164501211463</c:v>
                </c:pt>
                <c:pt idx="34">
                  <c:v>0.94127111286731879</c:v>
                </c:pt>
                <c:pt idx="35">
                  <c:v>0.93941174408643136</c:v>
                </c:pt>
                <c:pt idx="36">
                  <c:v>0.93699726979596987</c:v>
                </c:pt>
                <c:pt idx="37">
                  <c:v>0.94300600450935301</c:v>
                </c:pt>
                <c:pt idx="38">
                  <c:v>0.93337588856194109</c:v>
                </c:pt>
                <c:pt idx="39">
                  <c:v>0.93523832428700782</c:v>
                </c:pt>
                <c:pt idx="40">
                  <c:v>0.94214629987219523</c:v>
                </c:pt>
                <c:pt idx="41">
                  <c:v>0.93798883604675776</c:v>
                </c:pt>
                <c:pt idx="42">
                  <c:v>0.94282972054245373</c:v>
                </c:pt>
                <c:pt idx="43">
                  <c:v>0.95908280883606922</c:v>
                </c:pt>
                <c:pt idx="44">
                  <c:v>0.95173113882877292</c:v>
                </c:pt>
                <c:pt idx="45">
                  <c:v>0.97470525458565394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6-4E0E-BEEE-1FDF92F3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Ref>
              <c:f>komm!$F$218:$F$242</c:f>
              <c:numCache>
                <c:formatCode>0%</c:formatCode>
                <c:ptCount val="25"/>
                <c:pt idx="0">
                  <c:v>0.82561461327292518</c:v>
                </c:pt>
                <c:pt idx="1">
                  <c:v>0.8163184438253237</c:v>
                </c:pt>
                <c:pt idx="2">
                  <c:v>0.80711918319542475</c:v>
                </c:pt>
                <c:pt idx="3">
                  <c:v>0.84297961959248935</c:v>
                </c:pt>
                <c:pt idx="4">
                  <c:v>0.7762956920933598</c:v>
                </c:pt>
                <c:pt idx="5">
                  <c:v>0.78526394817376133</c:v>
                </c:pt>
                <c:pt idx="6">
                  <c:v>0.81985165802176874</c:v>
                </c:pt>
                <c:pt idx="7">
                  <c:v>0.65842646459174758</c:v>
                </c:pt>
                <c:pt idx="8">
                  <c:v>0.67981450100226248</c:v>
                </c:pt>
                <c:pt idx="9">
                  <c:v>0.75321178122427423</c:v>
                </c:pt>
                <c:pt idx="10">
                  <c:v>0.7285031596725573</c:v>
                </c:pt>
                <c:pt idx="11">
                  <c:v>0.88868160538243934</c:v>
                </c:pt>
                <c:pt idx="12">
                  <c:v>0.67493909277716724</c:v>
                </c:pt>
                <c:pt idx="13">
                  <c:v>0.81685471829384282</c:v>
                </c:pt>
                <c:pt idx="14">
                  <c:v>0.75502001430486576</c:v>
                </c:pt>
                <c:pt idx="15">
                  <c:v>0.6851336903009152</c:v>
                </c:pt>
                <c:pt idx="16">
                  <c:v>0.85484116540229405</c:v>
                </c:pt>
                <c:pt idx="17">
                  <c:v>1.4569843223953296</c:v>
                </c:pt>
                <c:pt idx="18">
                  <c:v>3.073556744904038</c:v>
                </c:pt>
                <c:pt idx="19">
                  <c:v>0.67815856344804293</c:v>
                </c:pt>
                <c:pt idx="20">
                  <c:v>1.5978493733259693</c:v>
                </c:pt>
                <c:pt idx="21">
                  <c:v>0.72543784454879856</c:v>
                </c:pt>
                <c:pt idx="22">
                  <c:v>0.82608054120694618</c:v>
                </c:pt>
                <c:pt idx="23">
                  <c:v>0.92707719710910352</c:v>
                </c:pt>
                <c:pt idx="24">
                  <c:v>2.063602392916704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0-443A-B170-BB1A9F2A626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Ref>
              <c:f>komm!$P$218:$P$242</c:f>
              <c:numCache>
                <c:formatCode>0.0\ %</c:formatCode>
                <c:ptCount val="25"/>
                <c:pt idx="0">
                  <c:v>0.94227856753214478</c:v>
                </c:pt>
                <c:pt idx="1">
                  <c:v>0.94181375905976472</c:v>
                </c:pt>
                <c:pt idx="2">
                  <c:v>0.94135379602826985</c:v>
                </c:pt>
                <c:pt idx="3">
                  <c:v>0.94314681784812315</c:v>
                </c:pt>
                <c:pt idx="4">
                  <c:v>0.93981262147316658</c:v>
                </c:pt>
                <c:pt idx="5">
                  <c:v>0.94026103427718666</c:v>
                </c:pt>
                <c:pt idx="6">
                  <c:v>0.94199041976958708</c:v>
                </c:pt>
                <c:pt idx="7">
                  <c:v>0.93391916009808607</c:v>
                </c:pt>
                <c:pt idx="8">
                  <c:v>0.93498856191861168</c:v>
                </c:pt>
                <c:pt idx="9">
                  <c:v>0.93865842592971227</c:v>
                </c:pt>
                <c:pt idx="10">
                  <c:v>0.93742299485212632</c:v>
                </c:pt>
                <c:pt idx="11">
                  <c:v>0.94543191713762065</c:v>
                </c:pt>
                <c:pt idx="12">
                  <c:v>0.93474479150735712</c:v>
                </c:pt>
                <c:pt idx="13">
                  <c:v>0.94184057278319089</c:v>
                </c:pt>
                <c:pt idx="14">
                  <c:v>0.93874883758374195</c:v>
                </c:pt>
                <c:pt idx="15">
                  <c:v>0.93525452138354437</c:v>
                </c:pt>
                <c:pt idx="16">
                  <c:v>0.94373989513861345</c:v>
                </c:pt>
                <c:pt idx="17">
                  <c:v>1.1687734455015222</c:v>
                </c:pt>
                <c:pt idx="18">
                  <c:v>1.8154024145050056</c:v>
                </c:pt>
                <c:pt idx="19">
                  <c:v>0.93490576504090084</c:v>
                </c:pt>
                <c:pt idx="20">
                  <c:v>1.2251194658737781</c:v>
                </c:pt>
                <c:pt idx="21">
                  <c:v>0.93726972909593864</c:v>
                </c:pt>
                <c:pt idx="22">
                  <c:v>0.94230186392884596</c:v>
                </c:pt>
                <c:pt idx="23">
                  <c:v>0.95681059538703173</c:v>
                </c:pt>
                <c:pt idx="24">
                  <c:v>1.4114206737100721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0-443A-B170-BB1A9F2A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Ref>
              <c:f>komm!$F$243:$F$285</c:f>
              <c:numCache>
                <c:formatCode>0%</c:formatCode>
                <c:ptCount val="43"/>
                <c:pt idx="0">
                  <c:v>1.0487235220882005</c:v>
                </c:pt>
                <c:pt idx="1">
                  <c:v>0.95521000180733129</c:v>
                </c:pt>
                <c:pt idx="2">
                  <c:v>0.91138805651051091</c:v>
                </c:pt>
                <c:pt idx="3">
                  <c:v>0.76606507701661597</c:v>
                </c:pt>
                <c:pt idx="4">
                  <c:v>0.91801216665415952</c:v>
                </c:pt>
                <c:pt idx="5">
                  <c:v>0.9644242674862098</c:v>
                </c:pt>
                <c:pt idx="6">
                  <c:v>0.85635787586675027</c:v>
                </c:pt>
                <c:pt idx="7">
                  <c:v>1.0118703786722227</c:v>
                </c:pt>
                <c:pt idx="8">
                  <c:v>0.96986256161339401</c:v>
                </c:pt>
                <c:pt idx="9">
                  <c:v>1.0168515467037404</c:v>
                </c:pt>
                <c:pt idx="10">
                  <c:v>2.3073858574729615</c:v>
                </c:pt>
                <c:pt idx="11">
                  <c:v>1.0878995263098732</c:v>
                </c:pt>
                <c:pt idx="12">
                  <c:v>0.87246563663425569</c:v>
                </c:pt>
                <c:pt idx="13">
                  <c:v>0.87884008466630292</c:v>
                </c:pt>
                <c:pt idx="14">
                  <c:v>0.84713930132417137</c:v>
                </c:pt>
                <c:pt idx="15">
                  <c:v>0.88238062675917162</c:v>
                </c:pt>
                <c:pt idx="16">
                  <c:v>1.5621504168091203</c:v>
                </c:pt>
                <c:pt idx="17">
                  <c:v>0.88587705841131803</c:v>
                </c:pt>
                <c:pt idx="18">
                  <c:v>0.81569025072049961</c:v>
                </c:pt>
                <c:pt idx="19">
                  <c:v>0.88118137370238181</c:v>
                </c:pt>
                <c:pt idx="20">
                  <c:v>2.5527016330280929</c:v>
                </c:pt>
                <c:pt idx="21">
                  <c:v>0.7760834029079986</c:v>
                </c:pt>
                <c:pt idx="22">
                  <c:v>0.84160356423242166</c:v>
                </c:pt>
                <c:pt idx="23">
                  <c:v>1.2397003815440508</c:v>
                </c:pt>
                <c:pt idx="24">
                  <c:v>0.83936378898527031</c:v>
                </c:pt>
                <c:pt idx="25">
                  <c:v>1.1813534382525976</c:v>
                </c:pt>
                <c:pt idx="26">
                  <c:v>1.1240670741792225</c:v>
                </c:pt>
                <c:pt idx="27">
                  <c:v>0.99357960039577908</c:v>
                </c:pt>
                <c:pt idx="28">
                  <c:v>0.92983910442894258</c:v>
                </c:pt>
                <c:pt idx="29">
                  <c:v>1.0097024515999156</c:v>
                </c:pt>
                <c:pt idx="30">
                  <c:v>1.0395777828391994</c:v>
                </c:pt>
                <c:pt idx="31">
                  <c:v>0.83139651369488754</c:v>
                </c:pt>
                <c:pt idx="32">
                  <c:v>1.664095839275838</c:v>
                </c:pt>
                <c:pt idx="33">
                  <c:v>1.0873970876049146</c:v>
                </c:pt>
                <c:pt idx="34">
                  <c:v>1.0971654780239843</c:v>
                </c:pt>
                <c:pt idx="35">
                  <c:v>1.0213886411418809</c:v>
                </c:pt>
                <c:pt idx="36">
                  <c:v>0.89326808619102249</c:v>
                </c:pt>
                <c:pt idx="37">
                  <c:v>0.84746686198818011</c:v>
                </c:pt>
                <c:pt idx="38">
                  <c:v>0.93047347088591226</c:v>
                </c:pt>
                <c:pt idx="39">
                  <c:v>1.0329221281166356</c:v>
                </c:pt>
                <c:pt idx="40">
                  <c:v>0.81898081560748326</c:v>
                </c:pt>
                <c:pt idx="41">
                  <c:v>0.80308316238733402</c:v>
                </c:pt>
                <c:pt idx="42">
                  <c:v>0.80701217546710324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5-4169-89CD-335A0C4DDE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Ref>
              <c:f>komm!$P$243:$P$285</c:f>
              <c:numCache>
                <c:formatCode>0.0\ %</c:formatCode>
                <c:ptCount val="43"/>
                <c:pt idx="0">
                  <c:v>1.0054691253786707</c:v>
                </c:pt>
                <c:pt idx="1">
                  <c:v>0.96806371726632301</c:v>
                </c:pt>
                <c:pt idx="2">
                  <c:v>0.95053493914759457</c:v>
                </c:pt>
                <c:pt idx="3">
                  <c:v>0.93930109071932921</c:v>
                </c:pt>
                <c:pt idx="4">
                  <c:v>0.95318458320505417</c:v>
                </c:pt>
                <c:pt idx="5">
                  <c:v>0.97174942353787419</c:v>
                </c:pt>
                <c:pt idx="6">
                  <c:v>0.94381573066183633</c:v>
                </c:pt>
                <c:pt idx="7">
                  <c:v>0.99072786801227974</c:v>
                </c:pt>
                <c:pt idx="8">
                  <c:v>0.97392474118874806</c:v>
                </c:pt>
                <c:pt idx="9">
                  <c:v>0.99272033522488656</c:v>
                </c:pt>
                <c:pt idx="10">
                  <c:v>1.5089340595325749</c:v>
                </c:pt>
                <c:pt idx="11">
                  <c:v>1.0211395270673396</c:v>
                </c:pt>
                <c:pt idx="12">
                  <c:v>0.94462111870021159</c:v>
                </c:pt>
                <c:pt idx="13">
                  <c:v>0.94493984110181362</c:v>
                </c:pt>
                <c:pt idx="14">
                  <c:v>0.94335480193470711</c:v>
                </c:pt>
                <c:pt idx="15">
                  <c:v>0.94511686820645713</c:v>
                </c:pt>
                <c:pt idx="16">
                  <c:v>1.210839883267038</c:v>
                </c:pt>
                <c:pt idx="17">
                  <c:v>0.94529168978906464</c:v>
                </c:pt>
                <c:pt idx="18">
                  <c:v>0.94178234940452377</c:v>
                </c:pt>
                <c:pt idx="19">
                  <c:v>0.94505690555361765</c:v>
                </c:pt>
                <c:pt idx="20">
                  <c:v>1.6070603697546273</c:v>
                </c:pt>
                <c:pt idx="21">
                  <c:v>0.93980200701389849</c:v>
                </c:pt>
                <c:pt idx="22">
                  <c:v>0.94307801508011979</c:v>
                </c:pt>
                <c:pt idx="23">
                  <c:v>1.0818598691610108</c:v>
                </c:pt>
                <c:pt idx="24">
                  <c:v>0.94296602631776227</c:v>
                </c:pt>
                <c:pt idx="25">
                  <c:v>1.0585210918444297</c:v>
                </c:pt>
                <c:pt idx="26">
                  <c:v>1.0356065462150794</c:v>
                </c:pt>
                <c:pt idx="27">
                  <c:v>0.98341155670170188</c:v>
                </c:pt>
                <c:pt idx="28">
                  <c:v>0.95791535831496744</c:v>
                </c:pt>
                <c:pt idx="29">
                  <c:v>0.98986069718335656</c:v>
                </c:pt>
                <c:pt idx="30">
                  <c:v>1.00181082967907</c:v>
                </c:pt>
                <c:pt idx="31">
                  <c:v>0.9425676625532432</c:v>
                </c:pt>
                <c:pt idx="32">
                  <c:v>1.2516180522537255</c:v>
                </c:pt>
                <c:pt idx="33">
                  <c:v>1.0209385515853562</c:v>
                </c:pt>
                <c:pt idx="34">
                  <c:v>1.0248459077529839</c:v>
                </c:pt>
                <c:pt idx="35">
                  <c:v>0.99453517300014271</c:v>
                </c:pt>
                <c:pt idx="36">
                  <c:v>0.94566124117804973</c:v>
                </c:pt>
                <c:pt idx="37">
                  <c:v>0.94337117996790765</c:v>
                </c:pt>
                <c:pt idx="38">
                  <c:v>0.95816910489775553</c:v>
                </c:pt>
                <c:pt idx="39">
                  <c:v>0.99914856779004468</c:v>
                </c:pt>
                <c:pt idx="40">
                  <c:v>0.94194687764887286</c:v>
                </c:pt>
                <c:pt idx="41">
                  <c:v>0.94115199498786528</c:v>
                </c:pt>
                <c:pt idx="42">
                  <c:v>0.9413484456418536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5-4169-89CD-335A0C4DD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Ref>
              <c:f>komm!$F$286:$F$323</c:f>
              <c:numCache>
                <c:formatCode>0%</c:formatCode>
                <c:ptCount val="38"/>
                <c:pt idx="0">
                  <c:v>0.99272173455671242</c:v>
                </c:pt>
                <c:pt idx="1">
                  <c:v>0.71990892947500018</c:v>
                </c:pt>
                <c:pt idx="2">
                  <c:v>0.76460173155218381</c:v>
                </c:pt>
                <c:pt idx="3">
                  <c:v>2.5854770150334598</c:v>
                </c:pt>
                <c:pt idx="4">
                  <c:v>0.76629993597894308</c:v>
                </c:pt>
                <c:pt idx="5">
                  <c:v>0.82533239094238908</c:v>
                </c:pt>
                <c:pt idx="6">
                  <c:v>0.75838628369987904</c:v>
                </c:pt>
                <c:pt idx="7">
                  <c:v>0.79138675902099564</c:v>
                </c:pt>
                <c:pt idx="8">
                  <c:v>0.68348156721794329</c:v>
                </c:pt>
                <c:pt idx="9">
                  <c:v>0.67762154283543052</c:v>
                </c:pt>
                <c:pt idx="10">
                  <c:v>0.7702545192499447</c:v>
                </c:pt>
                <c:pt idx="11">
                  <c:v>0.74814950217193921</c:v>
                </c:pt>
                <c:pt idx="12">
                  <c:v>0.90506013071087876</c:v>
                </c:pt>
                <c:pt idx="13">
                  <c:v>0.77045824675271324</c:v>
                </c:pt>
                <c:pt idx="14">
                  <c:v>1.565898831186727</c:v>
                </c:pt>
                <c:pt idx="15">
                  <c:v>0.77588044984950733</c:v>
                </c:pt>
                <c:pt idx="16">
                  <c:v>0.77557964023881232</c:v>
                </c:pt>
                <c:pt idx="17">
                  <c:v>0.71024387380851695</c:v>
                </c:pt>
                <c:pt idx="18">
                  <c:v>0.75287881896421405</c:v>
                </c:pt>
                <c:pt idx="19">
                  <c:v>0.71567509712883715</c:v>
                </c:pt>
                <c:pt idx="20">
                  <c:v>0.72042757098999688</c:v>
                </c:pt>
                <c:pt idx="21">
                  <c:v>0.79787215638338316</c:v>
                </c:pt>
                <c:pt idx="22">
                  <c:v>0.9374873751482663</c:v>
                </c:pt>
                <c:pt idx="23">
                  <c:v>1.2025928641993779</c:v>
                </c:pt>
                <c:pt idx="24">
                  <c:v>0.77545391502665195</c:v>
                </c:pt>
                <c:pt idx="25">
                  <c:v>0.61037770498169186</c:v>
                </c:pt>
                <c:pt idx="26">
                  <c:v>0.72952390665981381</c:v>
                </c:pt>
                <c:pt idx="27">
                  <c:v>0.98137518493267395</c:v>
                </c:pt>
                <c:pt idx="28">
                  <c:v>0.73019140999084309</c:v>
                </c:pt>
                <c:pt idx="29">
                  <c:v>0.77017288097613945</c:v>
                </c:pt>
                <c:pt idx="30">
                  <c:v>0.68476089640435123</c:v>
                </c:pt>
                <c:pt idx="31">
                  <c:v>0.85095355765519087</c:v>
                </c:pt>
                <c:pt idx="32">
                  <c:v>0.82099568775889498</c:v>
                </c:pt>
                <c:pt idx="33">
                  <c:v>0.75967503652618218</c:v>
                </c:pt>
                <c:pt idx="34">
                  <c:v>0.79809624077488106</c:v>
                </c:pt>
                <c:pt idx="35">
                  <c:v>0.76578877180200056</c:v>
                </c:pt>
                <c:pt idx="36">
                  <c:v>1.093048286769748</c:v>
                </c:pt>
                <c:pt idx="37">
                  <c:v>0.75839605115603226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2-4655-9FE4-61CA028BC3F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Ref>
              <c:f>komm!$P$286:$P$323</c:f>
              <c:numCache>
                <c:formatCode>0.0\ %</c:formatCode>
                <c:ptCount val="38"/>
                <c:pt idx="0">
                  <c:v>0.98306841036607551</c:v>
                </c:pt>
                <c:pt idx="1">
                  <c:v>0.93699328334224852</c:v>
                </c:pt>
                <c:pt idx="2">
                  <c:v>0.93922792344610784</c:v>
                </c:pt>
                <c:pt idx="3">
                  <c:v>1.620170522556774</c:v>
                </c:pt>
                <c:pt idx="4">
                  <c:v>0.939312833667446</c:v>
                </c:pt>
                <c:pt idx="5">
                  <c:v>0.94226445641561807</c:v>
                </c:pt>
                <c:pt idx="6">
                  <c:v>0.9389171510534926</c:v>
                </c:pt>
                <c:pt idx="7">
                  <c:v>0.94056717481954843</c:v>
                </c:pt>
                <c:pt idx="8">
                  <c:v>0.9351719152293958</c:v>
                </c:pt>
                <c:pt idx="9">
                  <c:v>0.93487891401027035</c:v>
                </c:pt>
                <c:pt idx="10">
                  <c:v>0.93951056283099588</c:v>
                </c:pt>
                <c:pt idx="11">
                  <c:v>0.93840531197709565</c:v>
                </c:pt>
                <c:pt idx="12">
                  <c:v>0.94800376882774184</c:v>
                </c:pt>
                <c:pt idx="13">
                  <c:v>0.93952074920613426</c:v>
                </c:pt>
                <c:pt idx="14">
                  <c:v>1.2123392490180813</c:v>
                </c:pt>
                <c:pt idx="15">
                  <c:v>0.93979185936097387</c:v>
                </c:pt>
                <c:pt idx="16">
                  <c:v>0.93977681888043929</c:v>
                </c:pt>
                <c:pt idx="17">
                  <c:v>0.93651003055892434</c:v>
                </c:pt>
                <c:pt idx="18">
                  <c:v>0.93864177781670932</c:v>
                </c:pt>
                <c:pt idx="19">
                  <c:v>0.93678159172494058</c:v>
                </c:pt>
                <c:pt idx="20">
                  <c:v>0.93701921541799871</c:v>
                </c:pt>
                <c:pt idx="21">
                  <c:v>0.94089144468766794</c:v>
                </c:pt>
                <c:pt idx="22">
                  <c:v>0.96097466660269693</c:v>
                </c:pt>
                <c:pt idx="23">
                  <c:v>1.0670168622231415</c:v>
                </c:pt>
                <c:pt idx="24">
                  <c:v>0.93977053261983134</c:v>
                </c:pt>
                <c:pt idx="25">
                  <c:v>0.93151672211758318</c:v>
                </c:pt>
                <c:pt idx="26">
                  <c:v>0.93747403220148939</c:v>
                </c:pt>
                <c:pt idx="27">
                  <c:v>0.97852979051645983</c:v>
                </c:pt>
                <c:pt idx="28">
                  <c:v>0.93750740736804083</c:v>
                </c:pt>
                <c:pt idx="29">
                  <c:v>0.9395064809173056</c:v>
                </c:pt>
                <c:pt idx="30">
                  <c:v>0.9352358816887163</c:v>
                </c:pt>
                <c:pt idx="31">
                  <c:v>0.94354551475125825</c:v>
                </c:pt>
                <c:pt idx="32">
                  <c:v>0.94204762125644337</c:v>
                </c:pt>
                <c:pt idx="33">
                  <c:v>0.93898158869480775</c:v>
                </c:pt>
                <c:pt idx="34">
                  <c:v>0.94090264890724273</c:v>
                </c:pt>
                <c:pt idx="35">
                  <c:v>0.93928727545859847</c:v>
                </c:pt>
                <c:pt idx="36">
                  <c:v>1.0231990312512897</c:v>
                </c:pt>
                <c:pt idx="37">
                  <c:v>0.93891763942630035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2-4655-9FE4-61CA028B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72"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72" workbookViewId="0" zoomToFit="1"/>
  </sheetViews>
  <sheetProtection content="1" objects="1"/>
  <pageMargins left="0.7" right="0.7" top="0.75" bottom="0.75" header="0.3" footer="0.3"/>
  <pageSetup paperSize="0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65740</xdr:colOff>
      <xdr:row>34</xdr:row>
      <xdr:rowOff>124573</xdr:rowOff>
    </xdr:from>
    <xdr:to>
      <xdr:col>36</xdr:col>
      <xdr:colOff>65740</xdr:colOff>
      <xdr:row>51</xdr:row>
      <xdr:rowOff>19798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74AA6CA-753C-4958-91FF-589AC4A1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36232</xdr:colOff>
      <xdr:row>9</xdr:row>
      <xdr:rowOff>95810</xdr:rowOff>
    </xdr:from>
    <xdr:to>
      <xdr:col>35</xdr:col>
      <xdr:colOff>741083</xdr:colOff>
      <xdr:row>28</xdr:row>
      <xdr:rowOff>32871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94DAADE-D7EF-459A-8EFC-ADD474DA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79188</xdr:colOff>
      <xdr:row>55</xdr:row>
      <xdr:rowOff>82364</xdr:rowOff>
    </xdr:from>
    <xdr:to>
      <xdr:col>37</xdr:col>
      <xdr:colOff>757227</xdr:colOff>
      <xdr:row>73</xdr:row>
      <xdr:rowOff>177613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FDF5862-C721-487B-8919-1A896052D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290793</xdr:colOff>
      <xdr:row>117</xdr:row>
      <xdr:rowOff>16913</xdr:rowOff>
    </xdr:from>
    <xdr:to>
      <xdr:col>40</xdr:col>
      <xdr:colOff>586067</xdr:colOff>
      <xdr:row>136</xdr:row>
      <xdr:rowOff>16913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2F9FBBFB-832B-46A7-AFE4-9FE05EA1B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321235</xdr:colOff>
      <xdr:row>194</xdr:row>
      <xdr:rowOff>388470</xdr:rowOff>
    </xdr:from>
    <xdr:to>
      <xdr:col>37</xdr:col>
      <xdr:colOff>16435</xdr:colOff>
      <xdr:row>214</xdr:row>
      <xdr:rowOff>89833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C35EC54-9928-415B-869F-9C353714B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318621</xdr:colOff>
      <xdr:row>150</xdr:row>
      <xdr:rowOff>99171</xdr:rowOff>
    </xdr:from>
    <xdr:to>
      <xdr:col>38</xdr:col>
      <xdr:colOff>32871</xdr:colOff>
      <xdr:row>169</xdr:row>
      <xdr:rowOff>137270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4BE3E662-A716-4D0D-AAA3-655C9C4A6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552824</xdr:colOff>
      <xdr:row>219</xdr:row>
      <xdr:rowOff>164353</xdr:rowOff>
    </xdr:from>
    <xdr:to>
      <xdr:col>37</xdr:col>
      <xdr:colOff>248024</xdr:colOff>
      <xdr:row>239</xdr:row>
      <xdr:rowOff>82362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6AD99BEA-DC40-47E7-864A-732144C0C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530411</xdr:colOff>
      <xdr:row>245</xdr:row>
      <xdr:rowOff>112059</xdr:rowOff>
    </xdr:from>
    <xdr:to>
      <xdr:col>38</xdr:col>
      <xdr:colOff>539230</xdr:colOff>
      <xdr:row>265</xdr:row>
      <xdr:rowOff>30069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40AF432F-36FA-40AF-B40F-8DA8D3439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351118</xdr:colOff>
      <xdr:row>288</xdr:row>
      <xdr:rowOff>171824</xdr:rowOff>
    </xdr:from>
    <xdr:to>
      <xdr:col>40</xdr:col>
      <xdr:colOff>471768</xdr:colOff>
      <xdr:row>308</xdr:row>
      <xdr:rowOff>89834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BB9411A9-901B-4789-8720-16C2BC58E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231589</xdr:colOff>
      <xdr:row>325</xdr:row>
      <xdr:rowOff>104588</xdr:rowOff>
    </xdr:from>
    <xdr:to>
      <xdr:col>37</xdr:col>
      <xdr:colOff>699019</xdr:colOff>
      <xdr:row>344</xdr:row>
      <xdr:rowOff>41648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B992B1C-7CB5-4808-8C3C-3B98FCBAD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47623</xdr:colOff>
      <xdr:row>19</xdr:row>
      <xdr:rowOff>20107</xdr:rowOff>
    </xdr:from>
    <xdr:to>
      <xdr:col>24</xdr:col>
      <xdr:colOff>127000</xdr:colOff>
      <xdr:row>41</xdr:row>
      <xdr:rowOff>52916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837653-8E99-23C6-FFBB-A830FBFADE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264583</xdr:colOff>
      <xdr:row>19</xdr:row>
      <xdr:rowOff>0</xdr:rowOff>
    </xdr:from>
    <xdr:to>
      <xdr:col>36</xdr:col>
      <xdr:colOff>211666</xdr:colOff>
      <xdr:row>41</xdr:row>
      <xdr:rowOff>11643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61F78CD-3D81-4669-A3B8-EBBDE73B1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951" cy="607495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7951" cy="607495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68"/>
  <sheetViews>
    <sheetView zoomScale="85" zoomScaleNormal="85" workbookViewId="0">
      <pane xSplit="3" ySplit="6" topLeftCell="H312" activePane="bottomRight" state="frozen"/>
      <selection pane="topRight" activeCell="D1" sqref="D1"/>
      <selection pane="bottomLeft" activeCell="A7" sqref="A7"/>
      <selection pane="bottomRight" activeCell="X364" sqref="X364"/>
    </sheetView>
  </sheetViews>
  <sheetFormatPr baseColWidth="10" defaultRowHeight="15" x14ac:dyDescent="0.25"/>
  <cols>
    <col min="1" max="1" width="4.7109375" customWidth="1"/>
    <col min="2" max="2" width="11.5703125" style="84" customWidth="1"/>
    <col min="3" max="3" width="18.42578125" style="84" customWidth="1"/>
    <col min="4" max="4" width="17.28515625" style="84" bestFit="1" customWidth="1"/>
    <col min="5" max="5" width="14.42578125" style="84" bestFit="1" customWidth="1"/>
    <col min="6" max="7" width="11.42578125" style="84"/>
    <col min="8" max="8" width="14.42578125" style="84" bestFit="1" customWidth="1"/>
    <col min="9" max="9" width="9.85546875" style="84" bestFit="1" customWidth="1"/>
    <col min="10" max="10" width="14" style="84" bestFit="1" customWidth="1"/>
    <col min="11" max="11" width="11.42578125" style="84"/>
    <col min="12" max="12" width="13.7109375" style="84" bestFit="1" customWidth="1"/>
    <col min="13" max="13" width="17.85546875" style="84" bestFit="1" customWidth="1"/>
    <col min="14" max="14" width="17.28515625" style="84" bestFit="1" customWidth="1"/>
    <col min="15" max="15" width="13.85546875" style="84" bestFit="1" customWidth="1"/>
    <col min="16" max="16" width="11.42578125" style="84"/>
    <col min="17" max="17" width="12.5703125" style="84" customWidth="1"/>
    <col min="18" max="18" width="14.85546875" style="84" customWidth="1"/>
    <col min="19" max="19" width="13.28515625" style="84" bestFit="1" customWidth="1"/>
    <col min="20" max="20" width="13" style="84" customWidth="1"/>
    <col min="21" max="21" width="16.5703125" style="84" customWidth="1"/>
    <col min="22" max="22" width="13.140625" style="84" customWidth="1"/>
    <col min="24" max="24" width="17.28515625" style="84" bestFit="1" customWidth="1"/>
    <col min="25" max="25" width="13.85546875" style="84" bestFit="1" customWidth="1"/>
  </cols>
  <sheetData>
    <row r="1" spans="2:27" ht="30" x14ac:dyDescent="0.25">
      <c r="B1" s="67" t="s">
        <v>0</v>
      </c>
      <c r="C1" s="67" t="s">
        <v>1</v>
      </c>
      <c r="D1" s="228" t="s">
        <v>430</v>
      </c>
      <c r="E1" s="228"/>
      <c r="F1" s="228"/>
      <c r="G1" s="229" t="s">
        <v>379</v>
      </c>
      <c r="H1" s="229"/>
      <c r="I1" s="229" t="s">
        <v>2</v>
      </c>
      <c r="J1" s="229"/>
      <c r="K1" s="229"/>
      <c r="L1" s="229"/>
      <c r="M1" s="68" t="s">
        <v>431</v>
      </c>
      <c r="N1" s="230" t="s">
        <v>3</v>
      </c>
      <c r="O1" s="230"/>
      <c r="P1" s="230"/>
      <c r="Q1" s="69" t="s">
        <v>4</v>
      </c>
      <c r="R1" s="222" t="s">
        <v>432</v>
      </c>
      <c r="S1" s="222"/>
      <c r="T1" s="70" t="s">
        <v>5</v>
      </c>
      <c r="U1" s="71" t="s">
        <v>423</v>
      </c>
      <c r="V1" s="72" t="s">
        <v>423</v>
      </c>
      <c r="X1" t="s">
        <v>426</v>
      </c>
      <c r="Y1"/>
    </row>
    <row r="2" spans="2:27" x14ac:dyDescent="0.25">
      <c r="B2" s="179" t="s">
        <v>8</v>
      </c>
      <c r="C2" s="180"/>
      <c r="D2" s="223" t="s">
        <v>445</v>
      </c>
      <c r="E2" s="224"/>
      <c r="F2" s="224"/>
      <c r="G2" s="225" t="s">
        <v>9</v>
      </c>
      <c r="H2" s="225"/>
      <c r="I2" s="181" t="s">
        <v>10</v>
      </c>
      <c r="J2" s="181"/>
      <c r="K2" s="181"/>
      <c r="L2" s="181"/>
      <c r="M2" s="182" t="str">
        <f>D2</f>
        <v>Jan-juli</v>
      </c>
      <c r="N2" s="226" t="str">
        <f>D2</f>
        <v>Jan-juli</v>
      </c>
      <c r="O2" s="227"/>
      <c r="P2" s="227"/>
      <c r="Q2" s="183" t="str">
        <f>RIGHT(N2,5)</f>
        <v>-juli</v>
      </c>
      <c r="R2" s="231" t="s">
        <v>381</v>
      </c>
      <c r="S2" s="231"/>
      <c r="T2" s="73" t="s">
        <v>11</v>
      </c>
      <c r="U2" s="76" t="str">
        <f>D2</f>
        <v>Jan-juli</v>
      </c>
      <c r="V2" s="74" t="str">
        <f>U2</f>
        <v>Jan-juli</v>
      </c>
      <c r="X2" t="s">
        <v>427</v>
      </c>
      <c r="Y2"/>
    </row>
    <row r="3" spans="2:27" x14ac:dyDescent="0.25">
      <c r="B3" s="184" t="s">
        <v>12</v>
      </c>
      <c r="C3" s="185"/>
      <c r="D3" s="177"/>
      <c r="E3" s="177"/>
      <c r="F3" s="75" t="s">
        <v>13</v>
      </c>
      <c r="G3" s="227" t="s">
        <v>14</v>
      </c>
      <c r="H3" s="227"/>
      <c r="I3" s="181" t="s">
        <v>15</v>
      </c>
      <c r="J3" s="181"/>
      <c r="K3" s="181" t="s">
        <v>16</v>
      </c>
      <c r="L3" s="181"/>
      <c r="M3" s="182" t="s">
        <v>17</v>
      </c>
      <c r="N3" s="186" t="s">
        <v>18</v>
      </c>
      <c r="O3" s="181"/>
      <c r="P3" s="186" t="s">
        <v>19</v>
      </c>
      <c r="Q3" s="187" t="s">
        <v>435</v>
      </c>
      <c r="R3" s="178" t="s">
        <v>6</v>
      </c>
      <c r="S3" s="188" t="s">
        <v>7</v>
      </c>
      <c r="T3" s="167">
        <v>44927</v>
      </c>
      <c r="V3" s="74"/>
      <c r="X3" s="186"/>
      <c r="Y3" s="181"/>
    </row>
    <row r="4" spans="2:27" x14ac:dyDescent="0.25">
      <c r="B4" s="185"/>
      <c r="C4" s="77">
        <f>J366</f>
        <v>-327.48230392691488</v>
      </c>
      <c r="D4" s="189" t="s">
        <v>20</v>
      </c>
      <c r="E4" s="177" t="s">
        <v>21</v>
      </c>
      <c r="F4" s="177" t="s">
        <v>22</v>
      </c>
      <c r="G4" s="186" t="s">
        <v>23</v>
      </c>
      <c r="H4" s="186" t="s">
        <v>20</v>
      </c>
      <c r="I4" s="186" t="s">
        <v>21</v>
      </c>
      <c r="J4" s="186" t="s">
        <v>20</v>
      </c>
      <c r="K4" s="186" t="s">
        <v>21</v>
      </c>
      <c r="L4" s="186" t="s">
        <v>20</v>
      </c>
      <c r="M4" s="183" t="s">
        <v>20</v>
      </c>
      <c r="N4" s="186" t="s">
        <v>20</v>
      </c>
      <c r="O4" s="186" t="s">
        <v>21</v>
      </c>
      <c r="P4" s="186" t="s">
        <v>24</v>
      </c>
      <c r="Q4" s="183" t="s">
        <v>20</v>
      </c>
      <c r="R4" s="188" t="s">
        <v>25</v>
      </c>
      <c r="S4" s="188" t="s">
        <v>21</v>
      </c>
      <c r="T4" s="190"/>
      <c r="U4" s="78" t="s">
        <v>20</v>
      </c>
      <c r="V4" s="189" t="s">
        <v>21</v>
      </c>
      <c r="X4" s="186" t="s">
        <v>20</v>
      </c>
      <c r="Y4" s="186" t="s">
        <v>21</v>
      </c>
    </row>
    <row r="5" spans="2:27" x14ac:dyDescent="0.25">
      <c r="B5" s="79"/>
      <c r="C5" s="79"/>
      <c r="D5" s="217">
        <v>1</v>
      </c>
      <c r="E5" s="80">
        <v>2</v>
      </c>
      <c r="F5" s="80">
        <v>3</v>
      </c>
      <c r="G5" s="80">
        <v>4</v>
      </c>
      <c r="H5" s="80">
        <v>5</v>
      </c>
      <c r="I5" s="80">
        <v>6</v>
      </c>
      <c r="J5" s="80">
        <v>7</v>
      </c>
      <c r="K5" s="80">
        <v>8</v>
      </c>
      <c r="L5" s="80">
        <v>9</v>
      </c>
      <c r="M5" s="80">
        <v>10</v>
      </c>
      <c r="N5" s="80">
        <v>11</v>
      </c>
      <c r="O5" s="80">
        <v>12</v>
      </c>
      <c r="P5" s="80">
        <v>13</v>
      </c>
      <c r="Q5" s="217">
        <v>14</v>
      </c>
      <c r="R5" s="81">
        <v>15</v>
      </c>
      <c r="S5" s="81">
        <v>16</v>
      </c>
      <c r="T5" s="82">
        <v>17</v>
      </c>
      <c r="U5" s="217">
        <v>18</v>
      </c>
      <c r="V5" s="217">
        <v>19</v>
      </c>
      <c r="X5" s="80">
        <v>21</v>
      </c>
      <c r="Y5" s="80">
        <v>22</v>
      </c>
    </row>
    <row r="6" spans="2:27" ht="18.75" customHeight="1" x14ac:dyDescent="0.25">
      <c r="B6" s="83"/>
      <c r="S6" s="218"/>
    </row>
    <row r="7" spans="2:27" ht="21.95" customHeight="1" x14ac:dyDescent="0.25">
      <c r="B7" s="85">
        <v>301</v>
      </c>
      <c r="C7" s="85" t="s">
        <v>26</v>
      </c>
      <c r="D7" s="1">
        <v>23266890</v>
      </c>
      <c r="E7" s="85">
        <f>D7/T7*1000</f>
        <v>32814.775533575819</v>
      </c>
      <c r="F7" s="86">
        <f t="shared" ref="F7:F70" si="0">E7/E$364</f>
        <v>1.4083358028034481</v>
      </c>
      <c r="G7" s="191">
        <f t="shared" ref="G7:G70" si="1">($E$364+$Y$364-E7-Y7)*0.6</f>
        <v>-5707.8262243492572</v>
      </c>
      <c r="H7" s="191">
        <f>G7*T7/1000</f>
        <v>-4047059.9826339246</v>
      </c>
      <c r="I7" s="191">
        <f t="shared" ref="I7:I70" si="2">IF(E7+Y7&lt;(E$364+Y$364)*0.9,((E$364+Y$364)*0.9-E7-Y7)*0.35,0)</f>
        <v>0</v>
      </c>
      <c r="J7" s="87">
        <f t="shared" ref="J7:J70" si="3">I7*T7/1000</f>
        <v>0</v>
      </c>
      <c r="K7" s="191">
        <f>I7+J$366</f>
        <v>-327.48230392691488</v>
      </c>
      <c r="L7" s="87">
        <f t="shared" ref="L7:L70" si="4">K7*T7/1000</f>
        <v>-232197.07032942795</v>
      </c>
      <c r="M7" s="88">
        <f>+H7+L7</f>
        <v>-4279257.0529633528</v>
      </c>
      <c r="N7" s="88">
        <f>D7+M7</f>
        <v>18987632.947036646</v>
      </c>
      <c r="O7" s="88">
        <f>N7/T7*1000</f>
        <v>26779.467005299648</v>
      </c>
      <c r="P7" s="89">
        <f t="shared" ref="P7:P70" si="5">O7/O$364</f>
        <v>1.1493140376647697</v>
      </c>
      <c r="Q7" s="199">
        <v>-515059.48450315557</v>
      </c>
      <c r="R7" s="89">
        <f>(D7-U7)/U7</f>
        <v>2.8566585976539889E-2</v>
      </c>
      <c r="S7" s="89">
        <f>(E7-V7)/V7</f>
        <v>1.5206072693250031E-2</v>
      </c>
      <c r="T7" s="91">
        <v>709037</v>
      </c>
      <c r="U7" s="194">
        <v>22620694</v>
      </c>
      <c r="V7" s="194">
        <v>32323.265607071462</v>
      </c>
      <c r="W7" s="201"/>
      <c r="X7" s="88">
        <v>0</v>
      </c>
      <c r="Y7" s="88">
        <f>X7*1000/T7</f>
        <v>0</v>
      </c>
      <c r="Z7" s="1"/>
      <c r="AA7" s="1"/>
    </row>
    <row r="8" spans="2:27" ht="24.95" customHeight="1" x14ac:dyDescent="0.25">
      <c r="B8" s="85">
        <v>1101</v>
      </c>
      <c r="C8" s="85" t="s">
        <v>27</v>
      </c>
      <c r="D8" s="1">
        <v>328205</v>
      </c>
      <c r="E8" s="85">
        <f t="shared" ref="E8:E71" si="6">D8/T8*1000</f>
        <v>21864.299513689959</v>
      </c>
      <c r="F8" s="86">
        <f t="shared" si="0"/>
        <v>0.93836618741582356</v>
      </c>
      <c r="G8" s="191">
        <f t="shared" si="1"/>
        <v>862.45938758225896</v>
      </c>
      <c r="H8" s="191">
        <f t="shared" ref="H8:H70" si="7">G8*T8/1000</f>
        <v>12946.377866997289</v>
      </c>
      <c r="I8" s="191">
        <f t="shared" si="2"/>
        <v>0</v>
      </c>
      <c r="J8" s="87">
        <f t="shared" si="3"/>
        <v>0</v>
      </c>
      <c r="K8" s="191">
        <f t="shared" ref="K8:K71" si="8">I8+J$366</f>
        <v>-327.48230392691488</v>
      </c>
      <c r="L8" s="87">
        <f t="shared" si="4"/>
        <v>-4915.8368642469186</v>
      </c>
      <c r="M8" s="88">
        <f t="shared" ref="M8:M71" si="9">+H8+L8</f>
        <v>8030.5410027503704</v>
      </c>
      <c r="N8" s="88">
        <f t="shared" ref="N8:N71" si="10">D8+M8</f>
        <v>336235.5410027504</v>
      </c>
      <c r="O8" s="88">
        <f t="shared" ref="O8:O71" si="11">N8/T8*1000</f>
        <v>22399.276597345306</v>
      </c>
      <c r="P8" s="89">
        <f t="shared" si="5"/>
        <v>0.96132619150971999</v>
      </c>
      <c r="Q8" s="199">
        <v>-2677.3390131641418</v>
      </c>
      <c r="R8" s="89">
        <f t="shared" ref="R8:S71" si="12">(D8-U8)/U8</f>
        <v>-3.3986554898867406E-2</v>
      </c>
      <c r="S8" s="89">
        <f t="shared" si="12"/>
        <v>-4.3703964146104203E-2</v>
      </c>
      <c r="T8" s="91">
        <v>15011</v>
      </c>
      <c r="U8" s="194">
        <v>339752</v>
      </c>
      <c r="V8" s="194">
        <v>22863.526244952893</v>
      </c>
      <c r="W8" s="201"/>
      <c r="X8" s="88">
        <v>0</v>
      </c>
      <c r="Y8" s="88">
        <f t="shared" ref="Y8:Y71" si="13">X8*1000/T8</f>
        <v>0</v>
      </c>
    </row>
    <row r="9" spans="2:27" x14ac:dyDescent="0.25">
      <c r="B9" s="85">
        <v>1103</v>
      </c>
      <c r="C9" s="85" t="s">
        <v>28</v>
      </c>
      <c r="D9" s="1">
        <v>4330600</v>
      </c>
      <c r="E9" s="85">
        <f t="shared" si="6"/>
        <v>29659.409222592818</v>
      </c>
      <c r="F9" s="86">
        <f t="shared" si="0"/>
        <v>1.2729146312592357</v>
      </c>
      <c r="G9" s="191">
        <f t="shared" si="1"/>
        <v>-3814.6064377594562</v>
      </c>
      <c r="H9" s="191">
        <f t="shared" si="7"/>
        <v>-556974.50058369606</v>
      </c>
      <c r="I9" s="191">
        <f t="shared" si="2"/>
        <v>0</v>
      </c>
      <c r="J9" s="87">
        <f t="shared" si="3"/>
        <v>0</v>
      </c>
      <c r="K9" s="191">
        <f t="shared" si="8"/>
        <v>-327.48230392691488</v>
      </c>
      <c r="L9" s="87">
        <f t="shared" si="4"/>
        <v>-47816.018678672772</v>
      </c>
      <c r="M9" s="88">
        <f t="shared" si="9"/>
        <v>-604790.51926236879</v>
      </c>
      <c r="N9" s="88">
        <f t="shared" si="10"/>
        <v>3725809.4807376312</v>
      </c>
      <c r="O9" s="88">
        <f t="shared" si="11"/>
        <v>25517.320480906445</v>
      </c>
      <c r="P9" s="89">
        <f t="shared" si="5"/>
        <v>1.0951455690470844</v>
      </c>
      <c r="Q9" s="199">
        <v>-88113.958860243321</v>
      </c>
      <c r="R9" s="92">
        <f t="shared" si="12"/>
        <v>5.6243902439024392E-2</v>
      </c>
      <c r="S9" s="92">
        <f t="shared" si="12"/>
        <v>4.6752891487794636E-2</v>
      </c>
      <c r="T9" s="91">
        <v>146011</v>
      </c>
      <c r="U9" s="194">
        <v>4100000</v>
      </c>
      <c r="V9" s="194">
        <v>28334.680958403307</v>
      </c>
      <c r="W9" s="201"/>
      <c r="X9" s="88">
        <v>0</v>
      </c>
      <c r="Y9" s="88">
        <f t="shared" si="13"/>
        <v>0</v>
      </c>
      <c r="Z9" s="1"/>
      <c r="AA9" s="1"/>
    </row>
    <row r="10" spans="2:27" x14ac:dyDescent="0.25">
      <c r="B10" s="85">
        <v>1106</v>
      </c>
      <c r="C10" s="85" t="s">
        <v>29</v>
      </c>
      <c r="D10" s="1">
        <v>866910</v>
      </c>
      <c r="E10" s="85">
        <f>D10/T10*1000</f>
        <v>22900.805705983359</v>
      </c>
      <c r="F10" s="86">
        <f t="shared" si="0"/>
        <v>0.98285068431389522</v>
      </c>
      <c r="G10" s="191">
        <f t="shared" si="1"/>
        <v>240.55567220621887</v>
      </c>
      <c r="H10" s="191">
        <f t="shared" si="7"/>
        <v>9106.2349713664153</v>
      </c>
      <c r="I10" s="191">
        <f t="shared" si="2"/>
        <v>0</v>
      </c>
      <c r="J10" s="87">
        <f t="shared" si="3"/>
        <v>0</v>
      </c>
      <c r="K10" s="191">
        <f t="shared" si="8"/>
        <v>-327.48230392691488</v>
      </c>
      <c r="L10" s="87">
        <f t="shared" si="4"/>
        <v>-12396.842615153362</v>
      </c>
      <c r="M10" s="88">
        <f t="shared" si="9"/>
        <v>-3290.6076437869469</v>
      </c>
      <c r="N10" s="88">
        <f t="shared" si="10"/>
        <v>863619.39235621307</v>
      </c>
      <c r="O10" s="88">
        <f t="shared" si="11"/>
        <v>22813.879074262662</v>
      </c>
      <c r="P10" s="89">
        <f t="shared" si="5"/>
        <v>0.97911999026894847</v>
      </c>
      <c r="Q10" s="199">
        <v>-9944.5095825281351</v>
      </c>
      <c r="R10" s="92">
        <f t="shared" si="12"/>
        <v>4.5327551882930452E-2</v>
      </c>
      <c r="S10" s="92">
        <f t="shared" si="12"/>
        <v>3.3978202422518818E-2</v>
      </c>
      <c r="T10" s="91">
        <v>37855</v>
      </c>
      <c r="U10" s="194">
        <v>829319</v>
      </c>
      <c r="V10" s="194">
        <v>22148.248050421964</v>
      </c>
      <c r="W10" s="201"/>
      <c r="X10" s="88">
        <v>0</v>
      </c>
      <c r="Y10" s="88">
        <f t="shared" si="13"/>
        <v>0</v>
      </c>
      <c r="Z10" s="1"/>
    </row>
    <row r="11" spans="2:27" x14ac:dyDescent="0.25">
      <c r="B11" s="85">
        <v>1108</v>
      </c>
      <c r="C11" s="85" t="s">
        <v>30</v>
      </c>
      <c r="D11" s="1">
        <v>1904635</v>
      </c>
      <c r="E11" s="85">
        <f t="shared" si="6"/>
        <v>23073.060522362746</v>
      </c>
      <c r="F11" s="86">
        <f t="shared" si="0"/>
        <v>0.99024347067820251</v>
      </c>
      <c r="G11" s="191">
        <f t="shared" si="1"/>
        <v>137.20278237858656</v>
      </c>
      <c r="H11" s="191">
        <f t="shared" si="7"/>
        <v>11325.815279787563</v>
      </c>
      <c r="I11" s="191">
        <f t="shared" si="2"/>
        <v>0</v>
      </c>
      <c r="J11" s="87">
        <f t="shared" si="3"/>
        <v>0</v>
      </c>
      <c r="K11" s="191">
        <f t="shared" si="8"/>
        <v>-327.48230392691488</v>
      </c>
      <c r="L11" s="87">
        <f t="shared" si="4"/>
        <v>-27033.009224558969</v>
      </c>
      <c r="M11" s="88">
        <f t="shared" si="9"/>
        <v>-15707.193944771407</v>
      </c>
      <c r="N11" s="88">
        <f t="shared" si="10"/>
        <v>1888927.8060552287</v>
      </c>
      <c r="O11" s="88">
        <f t="shared" si="11"/>
        <v>22882.781000814419</v>
      </c>
      <c r="P11" s="89">
        <f t="shared" si="5"/>
        <v>0.98207710481467136</v>
      </c>
      <c r="Q11" s="199">
        <v>-1935.7415934098517</v>
      </c>
      <c r="R11" s="92">
        <f t="shared" si="12"/>
        <v>2.3312902553346043E-2</v>
      </c>
      <c r="S11" s="92">
        <f t="shared" si="12"/>
        <v>7.9039533616780573E-3</v>
      </c>
      <c r="T11" s="91">
        <v>82548</v>
      </c>
      <c r="U11" s="194">
        <v>1861244</v>
      </c>
      <c r="V11" s="194">
        <v>22892.122255703831</v>
      </c>
      <c r="W11" s="201"/>
      <c r="X11" s="88">
        <v>0</v>
      </c>
      <c r="Y11" s="88">
        <f t="shared" si="13"/>
        <v>0</v>
      </c>
      <c r="Z11" s="1"/>
      <c r="AA11" s="1"/>
    </row>
    <row r="12" spans="2:27" x14ac:dyDescent="0.25">
      <c r="B12" s="85">
        <v>1111</v>
      </c>
      <c r="C12" s="85" t="s">
        <v>31</v>
      </c>
      <c r="D12" s="1">
        <v>63419</v>
      </c>
      <c r="E12" s="85">
        <f t="shared" si="6"/>
        <v>19079.121540312877</v>
      </c>
      <c r="F12" s="86">
        <f t="shared" si="0"/>
        <v>0.81883266042055103</v>
      </c>
      <c r="G12" s="191">
        <f t="shared" si="1"/>
        <v>2533.5661716085078</v>
      </c>
      <c r="H12" s="191">
        <f t="shared" si="7"/>
        <v>8421.5739544266798</v>
      </c>
      <c r="I12" s="191">
        <f t="shared" si="2"/>
        <v>662.35298618351624</v>
      </c>
      <c r="J12" s="87">
        <f t="shared" si="3"/>
        <v>2201.6613260740078</v>
      </c>
      <c r="K12" s="191">
        <f t="shared" si="8"/>
        <v>334.87068225660136</v>
      </c>
      <c r="L12" s="87">
        <f t="shared" si="4"/>
        <v>1113.1101478209428</v>
      </c>
      <c r="M12" s="88">
        <f t="shared" si="9"/>
        <v>9534.6841022476219</v>
      </c>
      <c r="N12" s="88">
        <f t="shared" si="10"/>
        <v>72953.684102247615</v>
      </c>
      <c r="O12" s="88">
        <f t="shared" si="11"/>
        <v>21947.558394177981</v>
      </c>
      <c r="P12" s="89">
        <f t="shared" si="5"/>
        <v>0.94193946988952593</v>
      </c>
      <c r="Q12" s="199">
        <v>666.54263905383414</v>
      </c>
      <c r="R12" s="92">
        <f t="shared" si="12"/>
        <v>6.9460370994940984E-2</v>
      </c>
      <c r="S12" s="92">
        <f t="shared" si="12"/>
        <v>5.5625594835860867E-2</v>
      </c>
      <c r="T12" s="91">
        <v>3324</v>
      </c>
      <c r="U12" s="194">
        <v>59300</v>
      </c>
      <c r="V12" s="194">
        <v>18073.75800060957</v>
      </c>
      <c r="W12" s="201"/>
      <c r="X12" s="88">
        <v>0</v>
      </c>
      <c r="Y12" s="88">
        <f t="shared" si="13"/>
        <v>0</v>
      </c>
      <c r="Z12" s="1"/>
      <c r="AA12" s="1"/>
    </row>
    <row r="13" spans="2:27" x14ac:dyDescent="0.25">
      <c r="B13" s="85">
        <v>1112</v>
      </c>
      <c r="C13" s="85" t="s">
        <v>32</v>
      </c>
      <c r="D13" s="1">
        <v>67459</v>
      </c>
      <c r="E13" s="85">
        <f t="shared" si="6"/>
        <v>21041.484716157207</v>
      </c>
      <c r="F13" s="86">
        <f t="shared" si="0"/>
        <v>0.90305284092481464</v>
      </c>
      <c r="G13" s="191">
        <f t="shared" si="1"/>
        <v>1356.1482661019102</v>
      </c>
      <c r="H13" s="191">
        <f t="shared" si="7"/>
        <v>4347.8113411227241</v>
      </c>
      <c r="I13" s="191">
        <f t="shared" si="2"/>
        <v>0</v>
      </c>
      <c r="J13" s="87">
        <f t="shared" si="3"/>
        <v>0</v>
      </c>
      <c r="K13" s="191">
        <f t="shared" si="8"/>
        <v>-327.48230392691488</v>
      </c>
      <c r="L13" s="87">
        <f t="shared" si="4"/>
        <v>-1049.9082663896893</v>
      </c>
      <c r="M13" s="88">
        <f t="shared" si="9"/>
        <v>3297.9030747330348</v>
      </c>
      <c r="N13" s="88">
        <f t="shared" si="10"/>
        <v>70756.90307473304</v>
      </c>
      <c r="O13" s="88">
        <f t="shared" si="11"/>
        <v>22070.1506783322</v>
      </c>
      <c r="P13" s="89">
        <f t="shared" si="5"/>
        <v>0.94720085291331613</v>
      </c>
      <c r="Q13" s="199">
        <v>-102.9493139520182</v>
      </c>
      <c r="R13" s="92">
        <f t="shared" si="12"/>
        <v>0.14161208982755411</v>
      </c>
      <c r="S13" s="92">
        <f t="shared" si="12"/>
        <v>0.1316416785626848</v>
      </c>
      <c r="T13" s="91">
        <v>3206</v>
      </c>
      <c r="U13" s="194">
        <v>59091</v>
      </c>
      <c r="V13" s="194">
        <v>18593.76966645689</v>
      </c>
      <c r="W13" s="201"/>
      <c r="X13" s="88">
        <v>0</v>
      </c>
      <c r="Y13" s="88">
        <f t="shared" si="13"/>
        <v>0</v>
      </c>
      <c r="Z13" s="1"/>
      <c r="AA13" s="1"/>
    </row>
    <row r="14" spans="2:27" x14ac:dyDescent="0.25">
      <c r="B14" s="85">
        <v>1114</v>
      </c>
      <c r="C14" s="85" t="s">
        <v>33</v>
      </c>
      <c r="D14" s="1">
        <v>58777</v>
      </c>
      <c r="E14" s="85">
        <f t="shared" si="6"/>
        <v>20637.991573033709</v>
      </c>
      <c r="F14" s="86">
        <f t="shared" si="0"/>
        <v>0.88573582959663766</v>
      </c>
      <c r="G14" s="191">
        <f t="shared" si="1"/>
        <v>1598.2441519760089</v>
      </c>
      <c r="H14" s="191">
        <f t="shared" si="7"/>
        <v>4551.7993448276738</v>
      </c>
      <c r="I14" s="191">
        <f t="shared" si="2"/>
        <v>116.74847473122517</v>
      </c>
      <c r="J14" s="87">
        <f t="shared" si="3"/>
        <v>332.49965603452927</v>
      </c>
      <c r="K14" s="191">
        <f t="shared" si="8"/>
        <v>-210.73382919568971</v>
      </c>
      <c r="L14" s="87">
        <f t="shared" si="4"/>
        <v>-600.16994554932432</v>
      </c>
      <c r="M14" s="88">
        <f t="shared" si="9"/>
        <v>3951.6293992783494</v>
      </c>
      <c r="N14" s="88">
        <f t="shared" si="10"/>
        <v>62728.629399278347</v>
      </c>
      <c r="O14" s="88">
        <f t="shared" si="11"/>
        <v>22025.501895814028</v>
      </c>
      <c r="P14" s="89">
        <f t="shared" si="5"/>
        <v>0.9452846283483306</v>
      </c>
      <c r="Q14" s="199">
        <v>507.78948135538712</v>
      </c>
      <c r="R14" s="92">
        <f t="shared" si="12"/>
        <v>-9.637904598224065E-3</v>
      </c>
      <c r="S14" s="92">
        <f t="shared" si="12"/>
        <v>-3.015453508583097E-2</v>
      </c>
      <c r="T14" s="91">
        <v>2848</v>
      </c>
      <c r="U14" s="194">
        <v>59349</v>
      </c>
      <c r="V14" s="194">
        <v>21279.670132664036</v>
      </c>
      <c r="W14" s="201"/>
      <c r="X14" s="88">
        <v>0</v>
      </c>
      <c r="Y14" s="88">
        <f t="shared" si="13"/>
        <v>0</v>
      </c>
      <c r="Z14" s="1"/>
      <c r="AA14" s="1"/>
    </row>
    <row r="15" spans="2:27" x14ac:dyDescent="0.25">
      <c r="B15" s="85">
        <v>1119</v>
      </c>
      <c r="C15" s="85" t="s">
        <v>34</v>
      </c>
      <c r="D15" s="1">
        <v>370124</v>
      </c>
      <c r="E15" s="85">
        <f t="shared" si="6"/>
        <v>18836.785587052778</v>
      </c>
      <c r="F15" s="86">
        <f t="shared" si="0"/>
        <v>0.80843215047546568</v>
      </c>
      <c r="G15" s="191">
        <f t="shared" si="1"/>
        <v>2678.9677435645672</v>
      </c>
      <c r="H15" s="191">
        <f t="shared" si="7"/>
        <v>52639.037193300181</v>
      </c>
      <c r="I15" s="191">
        <f t="shared" si="2"/>
        <v>747.17056982455085</v>
      </c>
      <c r="J15" s="87">
        <f t="shared" si="3"/>
        <v>14681.154526482598</v>
      </c>
      <c r="K15" s="191">
        <f t="shared" si="8"/>
        <v>419.68826589763597</v>
      </c>
      <c r="L15" s="87">
        <f t="shared" si="4"/>
        <v>8246.4547366226489</v>
      </c>
      <c r="M15" s="88">
        <f t="shared" si="9"/>
        <v>60885.491929922828</v>
      </c>
      <c r="N15" s="88">
        <f t="shared" si="10"/>
        <v>431009.49192992283</v>
      </c>
      <c r="O15" s="88">
        <f t="shared" si="11"/>
        <v>21935.441596514982</v>
      </c>
      <c r="P15" s="89">
        <f t="shared" si="5"/>
        <v>0.94141944439227199</v>
      </c>
      <c r="Q15" s="199">
        <v>5361.5318185224969</v>
      </c>
      <c r="R15" s="92">
        <f t="shared" si="12"/>
        <v>3.9104984629205912E-2</v>
      </c>
      <c r="S15" s="92">
        <f t="shared" si="12"/>
        <v>2.0437161351985356E-2</v>
      </c>
      <c r="T15" s="91">
        <v>19649</v>
      </c>
      <c r="U15" s="194">
        <v>356195</v>
      </c>
      <c r="V15" s="194">
        <v>18459.525290215588</v>
      </c>
      <c r="W15" s="201"/>
      <c r="X15" s="88">
        <v>0</v>
      </c>
      <c r="Y15" s="88">
        <f t="shared" si="13"/>
        <v>0</v>
      </c>
      <c r="Z15" s="1"/>
      <c r="AA15" s="1"/>
    </row>
    <row r="16" spans="2:27" x14ac:dyDescent="0.25">
      <c r="B16" s="85">
        <v>1120</v>
      </c>
      <c r="C16" s="85" t="s">
        <v>35</v>
      </c>
      <c r="D16" s="1">
        <v>444219</v>
      </c>
      <c r="E16" s="85">
        <f t="shared" si="6"/>
        <v>21548.338588406503</v>
      </c>
      <c r="F16" s="86">
        <f t="shared" si="0"/>
        <v>0.92480586051648828</v>
      </c>
      <c r="G16" s="191">
        <f t="shared" si="1"/>
        <v>1052.0359427523326</v>
      </c>
      <c r="H16" s="191">
        <f t="shared" si="7"/>
        <v>21687.720959839338</v>
      </c>
      <c r="I16" s="191">
        <f t="shared" si="2"/>
        <v>0</v>
      </c>
      <c r="J16" s="87">
        <f t="shared" si="3"/>
        <v>0</v>
      </c>
      <c r="K16" s="191">
        <f t="shared" si="8"/>
        <v>-327.48230392691488</v>
      </c>
      <c r="L16" s="87">
        <f t="shared" si="4"/>
        <v>-6751.0476954533506</v>
      </c>
      <c r="M16" s="88">
        <f t="shared" si="9"/>
        <v>14936.673264385987</v>
      </c>
      <c r="N16" s="88">
        <f t="shared" si="10"/>
        <v>459155.67326438602</v>
      </c>
      <c r="O16" s="88">
        <f t="shared" si="11"/>
        <v>22272.892227231921</v>
      </c>
      <c r="P16" s="89">
        <f t="shared" si="5"/>
        <v>0.95590206074998574</v>
      </c>
      <c r="Q16" s="199">
        <v>242.54304467524162</v>
      </c>
      <c r="R16" s="92">
        <f t="shared" si="12"/>
        <v>4.9887618142756864E-2</v>
      </c>
      <c r="S16" s="92">
        <f t="shared" si="12"/>
        <v>2.6868010895581391E-2</v>
      </c>
      <c r="T16" s="91">
        <v>20615</v>
      </c>
      <c r="U16" s="194">
        <v>423111</v>
      </c>
      <c r="V16" s="194">
        <v>20984.526112185686</v>
      </c>
      <c r="W16" s="201"/>
      <c r="X16" s="88">
        <v>0</v>
      </c>
      <c r="Y16" s="88">
        <f t="shared" si="13"/>
        <v>0</v>
      </c>
      <c r="Z16" s="1"/>
      <c r="AA16" s="1"/>
    </row>
    <row r="17" spans="2:27" x14ac:dyDescent="0.25">
      <c r="B17" s="85">
        <v>1121</v>
      </c>
      <c r="C17" s="85" t="s">
        <v>36</v>
      </c>
      <c r="D17" s="1">
        <v>456412</v>
      </c>
      <c r="E17" s="85">
        <f t="shared" si="6"/>
        <v>23073.252110611193</v>
      </c>
      <c r="F17" s="86">
        <f t="shared" si="0"/>
        <v>0.99025169321165873</v>
      </c>
      <c r="G17" s="191">
        <f t="shared" si="1"/>
        <v>137.08782942951873</v>
      </c>
      <c r="H17" s="191">
        <f t="shared" si="7"/>
        <v>2711.7343539453104</v>
      </c>
      <c r="I17" s="191">
        <f t="shared" si="2"/>
        <v>0</v>
      </c>
      <c r="J17" s="87">
        <f t="shared" si="3"/>
        <v>0</v>
      </c>
      <c r="K17" s="191">
        <f t="shared" si="8"/>
        <v>-327.48230392691488</v>
      </c>
      <c r="L17" s="87">
        <f t="shared" si="4"/>
        <v>-6477.9274539783028</v>
      </c>
      <c r="M17" s="88">
        <f t="shared" si="9"/>
        <v>-3766.1931000329923</v>
      </c>
      <c r="N17" s="88">
        <f t="shared" si="10"/>
        <v>452645.80689996702</v>
      </c>
      <c r="O17" s="88">
        <f t="shared" si="11"/>
        <v>22882.857636113797</v>
      </c>
      <c r="P17" s="89">
        <f t="shared" si="5"/>
        <v>0.9820803938280539</v>
      </c>
      <c r="Q17" s="199">
        <v>-2898.9877969089616</v>
      </c>
      <c r="R17" s="92">
        <f t="shared" si="12"/>
        <v>2.3684989637817032E-2</v>
      </c>
      <c r="S17" s="92">
        <f t="shared" si="12"/>
        <v>1.5355949881538423E-3</v>
      </c>
      <c r="T17" s="91">
        <v>19781</v>
      </c>
      <c r="U17" s="194">
        <v>445852</v>
      </c>
      <c r="V17" s="194">
        <v>23037.875264816827</v>
      </c>
      <c r="W17" s="201"/>
      <c r="X17" s="88">
        <v>0</v>
      </c>
      <c r="Y17" s="88">
        <f t="shared" si="13"/>
        <v>0</v>
      </c>
      <c r="Z17" s="1"/>
      <c r="AA17" s="1"/>
    </row>
    <row r="18" spans="2:27" x14ac:dyDescent="0.25">
      <c r="B18" s="85">
        <v>1122</v>
      </c>
      <c r="C18" s="85" t="s">
        <v>37</v>
      </c>
      <c r="D18" s="1">
        <v>237710</v>
      </c>
      <c r="E18" s="85">
        <f t="shared" si="6"/>
        <v>19322.874329377337</v>
      </c>
      <c r="F18" s="86">
        <f t="shared" si="0"/>
        <v>0.82929397774760172</v>
      </c>
      <c r="G18" s="191">
        <f t="shared" si="1"/>
        <v>2387.3144981698319</v>
      </c>
      <c r="H18" s="191">
        <f t="shared" si="7"/>
        <v>29368.742956485272</v>
      </c>
      <c r="I18" s="191">
        <f t="shared" si="2"/>
        <v>577.03951001095538</v>
      </c>
      <c r="J18" s="87">
        <f t="shared" si="3"/>
        <v>7098.7400521547734</v>
      </c>
      <c r="K18" s="191">
        <f t="shared" si="8"/>
        <v>249.5572060840405</v>
      </c>
      <c r="L18" s="87">
        <f t="shared" si="4"/>
        <v>3070.0527492458664</v>
      </c>
      <c r="M18" s="88">
        <f t="shared" si="9"/>
        <v>32438.79570573114</v>
      </c>
      <c r="N18" s="88">
        <f t="shared" si="10"/>
        <v>270148.79570573114</v>
      </c>
      <c r="O18" s="88">
        <f t="shared" si="11"/>
        <v>21959.746033631211</v>
      </c>
      <c r="P18" s="89">
        <f t="shared" si="5"/>
        <v>0.94246253575587879</v>
      </c>
      <c r="Q18" s="199">
        <v>4613.7345504332916</v>
      </c>
      <c r="R18" s="92">
        <f t="shared" si="12"/>
        <v>1.5911140362498771E-2</v>
      </c>
      <c r="S18" s="92">
        <f t="shared" si="12"/>
        <v>1.7897938333175237E-3</v>
      </c>
      <c r="T18" s="91">
        <v>12302</v>
      </c>
      <c r="U18" s="194">
        <v>233987</v>
      </c>
      <c r="V18" s="194">
        <v>19288.352155634326</v>
      </c>
      <c r="W18" s="201"/>
      <c r="X18" s="88">
        <v>0</v>
      </c>
      <c r="Y18" s="88">
        <f t="shared" si="13"/>
        <v>0</v>
      </c>
      <c r="Z18" s="1"/>
      <c r="AA18" s="1"/>
    </row>
    <row r="19" spans="2:27" x14ac:dyDescent="0.25">
      <c r="B19" s="85">
        <v>1124</v>
      </c>
      <c r="C19" s="85" t="s">
        <v>38</v>
      </c>
      <c r="D19" s="1">
        <v>822948</v>
      </c>
      <c r="E19" s="85">
        <f t="shared" si="6"/>
        <v>29064.029666254635</v>
      </c>
      <c r="F19" s="86">
        <f t="shared" si="0"/>
        <v>1.24736228991866</v>
      </c>
      <c r="G19" s="191">
        <f t="shared" si="1"/>
        <v>-3457.3787039565468</v>
      </c>
      <c r="H19" s="191">
        <f t="shared" si="7"/>
        <v>-97895.678002529618</v>
      </c>
      <c r="I19" s="191">
        <f t="shared" si="2"/>
        <v>0</v>
      </c>
      <c r="J19" s="87">
        <f t="shared" si="3"/>
        <v>0</v>
      </c>
      <c r="K19" s="191">
        <f t="shared" si="8"/>
        <v>-327.48230392691488</v>
      </c>
      <c r="L19" s="87">
        <f t="shared" si="4"/>
        <v>-9272.6614356905957</v>
      </c>
      <c r="M19" s="88">
        <f t="shared" si="9"/>
        <v>-107168.33943822021</v>
      </c>
      <c r="N19" s="88">
        <f t="shared" si="10"/>
        <v>715779.66056177975</v>
      </c>
      <c r="O19" s="88">
        <f t="shared" si="11"/>
        <v>25279.168658371174</v>
      </c>
      <c r="P19" s="89">
        <f t="shared" si="5"/>
        <v>1.0849246325108544</v>
      </c>
      <c r="Q19" s="199">
        <v>-18580.412015038484</v>
      </c>
      <c r="R19" s="92">
        <f t="shared" si="12"/>
        <v>4.3410125394631738E-2</v>
      </c>
      <c r="S19" s="92">
        <f t="shared" si="12"/>
        <v>1.5883112727501699E-2</v>
      </c>
      <c r="T19" s="91">
        <v>28315</v>
      </c>
      <c r="U19" s="194">
        <v>788710</v>
      </c>
      <c r="V19" s="194">
        <v>28609.619849100403</v>
      </c>
      <c r="W19" s="201"/>
      <c r="X19" s="88">
        <v>0</v>
      </c>
      <c r="Y19" s="88">
        <f t="shared" si="13"/>
        <v>0</v>
      </c>
      <c r="Z19" s="1"/>
      <c r="AA19" s="1"/>
    </row>
    <row r="20" spans="2:27" x14ac:dyDescent="0.25">
      <c r="B20" s="85">
        <v>1127</v>
      </c>
      <c r="C20" s="85" t="s">
        <v>39</v>
      </c>
      <c r="D20" s="1">
        <v>288206</v>
      </c>
      <c r="E20" s="85">
        <f t="shared" si="6"/>
        <v>24694.199297403818</v>
      </c>
      <c r="F20" s="86">
        <f t="shared" si="0"/>
        <v>1.0598190731645645</v>
      </c>
      <c r="G20" s="191">
        <f t="shared" si="1"/>
        <v>-835.48048264605677</v>
      </c>
      <c r="H20" s="191">
        <f t="shared" si="7"/>
        <v>-9750.8927129621279</v>
      </c>
      <c r="I20" s="191">
        <f t="shared" si="2"/>
        <v>0</v>
      </c>
      <c r="J20" s="87">
        <f t="shared" si="3"/>
        <v>0</v>
      </c>
      <c r="K20" s="191">
        <f t="shared" si="8"/>
        <v>-327.48230392691488</v>
      </c>
      <c r="L20" s="87">
        <f t="shared" si="4"/>
        <v>-3822.0459691310234</v>
      </c>
      <c r="M20" s="88">
        <f t="shared" si="9"/>
        <v>-13572.93868209315</v>
      </c>
      <c r="N20" s="88">
        <f t="shared" si="10"/>
        <v>274633.06131790683</v>
      </c>
      <c r="O20" s="88">
        <f t="shared" si="11"/>
        <v>23531.236510830848</v>
      </c>
      <c r="P20" s="89">
        <f t="shared" si="5"/>
        <v>1.0099073458092163</v>
      </c>
      <c r="Q20" s="199">
        <v>-2069.0390262233395</v>
      </c>
      <c r="R20" s="92">
        <f t="shared" si="12"/>
        <v>2.4259009169095173E-2</v>
      </c>
      <c r="S20" s="92">
        <f t="shared" si="12"/>
        <v>5.2148651377614732E-3</v>
      </c>
      <c r="T20" s="91">
        <v>11671</v>
      </c>
      <c r="U20" s="194">
        <v>281380</v>
      </c>
      <c r="V20" s="194">
        <v>24566.090448751529</v>
      </c>
      <c r="W20" s="201"/>
      <c r="X20" s="88">
        <v>0</v>
      </c>
      <c r="Y20" s="88">
        <f t="shared" si="13"/>
        <v>0</v>
      </c>
      <c r="Z20" s="1"/>
      <c r="AA20" s="1"/>
    </row>
    <row r="21" spans="2:27" x14ac:dyDescent="0.25">
      <c r="B21" s="85">
        <v>1130</v>
      </c>
      <c r="C21" s="85" t="s">
        <v>40</v>
      </c>
      <c r="D21" s="1">
        <v>270770</v>
      </c>
      <c r="E21" s="85">
        <f t="shared" si="6"/>
        <v>20095.739943595072</v>
      </c>
      <c r="F21" s="86">
        <f t="shared" si="0"/>
        <v>0.86246361848291064</v>
      </c>
      <c r="G21" s="191">
        <f t="shared" si="1"/>
        <v>1923.5951296391911</v>
      </c>
      <c r="H21" s="191">
        <f t="shared" si="7"/>
        <v>25918.520776758462</v>
      </c>
      <c r="I21" s="191">
        <f t="shared" si="2"/>
        <v>306.53654503474809</v>
      </c>
      <c r="J21" s="87">
        <f t="shared" si="3"/>
        <v>4130.2734077981959</v>
      </c>
      <c r="K21" s="191">
        <f t="shared" si="8"/>
        <v>-20.945758892166793</v>
      </c>
      <c r="L21" s="87">
        <f t="shared" si="4"/>
        <v>-282.22315531305537</v>
      </c>
      <c r="M21" s="88">
        <f t="shared" si="9"/>
        <v>25636.297621445407</v>
      </c>
      <c r="N21" s="88">
        <f t="shared" si="10"/>
        <v>296406.29762144538</v>
      </c>
      <c r="O21" s="88">
        <f t="shared" si="11"/>
        <v>21998.389314342094</v>
      </c>
      <c r="P21" s="89">
        <f t="shared" si="5"/>
        <v>0.94412101779264412</v>
      </c>
      <c r="Q21" s="199">
        <v>1104.4011488000833</v>
      </c>
      <c r="R21" s="92">
        <f t="shared" si="12"/>
        <v>3.2787385476820738E-2</v>
      </c>
      <c r="S21" s="93">
        <f t="shared" si="12"/>
        <v>1.6997404668729291E-2</v>
      </c>
      <c r="T21" s="91">
        <v>13474</v>
      </c>
      <c r="U21" s="194">
        <v>262174</v>
      </c>
      <c r="V21" s="194">
        <v>19759.873379559842</v>
      </c>
      <c r="W21" s="201"/>
      <c r="X21" s="88">
        <v>0</v>
      </c>
      <c r="Y21" s="88">
        <f t="shared" si="13"/>
        <v>0</v>
      </c>
      <c r="Z21" s="1"/>
      <c r="AA21" s="1"/>
    </row>
    <row r="22" spans="2:27" x14ac:dyDescent="0.25">
      <c r="B22" s="85">
        <v>1133</v>
      </c>
      <c r="C22" s="85" t="s">
        <v>41</v>
      </c>
      <c r="D22" s="1">
        <v>74920</v>
      </c>
      <c r="E22" s="85">
        <f t="shared" si="6"/>
        <v>28606.338297059945</v>
      </c>
      <c r="F22" s="86">
        <f t="shared" si="0"/>
        <v>1.2277192135486426</v>
      </c>
      <c r="G22" s="191">
        <f t="shared" si="1"/>
        <v>-3182.7638824397327</v>
      </c>
      <c r="H22" s="191">
        <f t="shared" si="7"/>
        <v>-8335.6586081096593</v>
      </c>
      <c r="I22" s="191">
        <f t="shared" si="2"/>
        <v>0</v>
      </c>
      <c r="J22" s="87">
        <f t="shared" si="3"/>
        <v>0</v>
      </c>
      <c r="K22" s="191">
        <f t="shared" si="8"/>
        <v>-327.48230392691488</v>
      </c>
      <c r="L22" s="87">
        <f t="shared" si="4"/>
        <v>-857.67615398459009</v>
      </c>
      <c r="M22" s="88">
        <f t="shared" si="9"/>
        <v>-9193.3347620942495</v>
      </c>
      <c r="N22" s="88">
        <f t="shared" si="10"/>
        <v>65726.665237905749</v>
      </c>
      <c r="O22" s="88">
        <f t="shared" si="11"/>
        <v>25096.092110693298</v>
      </c>
      <c r="P22" s="89">
        <f t="shared" si="5"/>
        <v>1.0770674019628474</v>
      </c>
      <c r="Q22" s="199">
        <v>600.60944137786464</v>
      </c>
      <c r="R22" s="92">
        <f t="shared" si="12"/>
        <v>3.8464204033543559E-2</v>
      </c>
      <c r="S22" s="93">
        <f t="shared" si="12"/>
        <v>4.7607075299730345E-3</v>
      </c>
      <c r="T22" s="91">
        <v>2619</v>
      </c>
      <c r="U22" s="194">
        <v>72145</v>
      </c>
      <c r="V22" s="194">
        <v>28470.797158642461</v>
      </c>
      <c r="W22" s="201"/>
      <c r="X22" s="88">
        <v>0</v>
      </c>
      <c r="Y22" s="88">
        <f t="shared" si="13"/>
        <v>0</v>
      </c>
      <c r="Z22" s="1"/>
      <c r="AA22" s="1"/>
    </row>
    <row r="23" spans="2:27" x14ac:dyDescent="0.25">
      <c r="B23" s="85">
        <v>1134</v>
      </c>
      <c r="C23" s="85" t="s">
        <v>42</v>
      </c>
      <c r="D23" s="1">
        <v>121194</v>
      </c>
      <c r="E23" s="85">
        <f t="shared" si="6"/>
        <v>31767.758846657929</v>
      </c>
      <c r="F23" s="86">
        <f t="shared" si="0"/>
        <v>1.3634002192944168</v>
      </c>
      <c r="G23" s="191">
        <f t="shared" si="1"/>
        <v>-5079.6162121985226</v>
      </c>
      <c r="H23" s="191">
        <f t="shared" si="7"/>
        <v>-19378.735849537366</v>
      </c>
      <c r="I23" s="191">
        <f t="shared" si="2"/>
        <v>0</v>
      </c>
      <c r="J23" s="87">
        <f t="shared" si="3"/>
        <v>0</v>
      </c>
      <c r="K23" s="191">
        <f t="shared" si="8"/>
        <v>-327.48230392691488</v>
      </c>
      <c r="L23" s="87">
        <f t="shared" si="4"/>
        <v>-1249.3449894811802</v>
      </c>
      <c r="M23" s="88">
        <f t="shared" si="9"/>
        <v>-20628.080839018548</v>
      </c>
      <c r="N23" s="88">
        <f t="shared" si="10"/>
        <v>100565.91916098146</v>
      </c>
      <c r="O23" s="88">
        <f t="shared" si="11"/>
        <v>26360.660330532493</v>
      </c>
      <c r="P23" s="89">
        <f t="shared" si="5"/>
        <v>1.1313398042611571</v>
      </c>
      <c r="Q23" s="199">
        <v>1268.8268113236081</v>
      </c>
      <c r="R23" s="92">
        <f t="shared" si="12"/>
        <v>2.026316011011306E-2</v>
      </c>
      <c r="S23" s="92">
        <f t="shared" si="12"/>
        <v>1.1972686200961497E-2</v>
      </c>
      <c r="T23" s="91">
        <v>3815</v>
      </c>
      <c r="U23" s="194">
        <v>118787</v>
      </c>
      <c r="V23" s="194">
        <v>31391.913319238898</v>
      </c>
      <c r="W23" s="201"/>
      <c r="X23" s="88">
        <v>0</v>
      </c>
      <c r="Y23" s="88">
        <f t="shared" si="13"/>
        <v>0</v>
      </c>
      <c r="Z23" s="1"/>
      <c r="AA23" s="1"/>
    </row>
    <row r="24" spans="2:27" x14ac:dyDescent="0.25">
      <c r="B24" s="85">
        <v>1135</v>
      </c>
      <c r="C24" s="85" t="s">
        <v>43</v>
      </c>
      <c r="D24" s="1">
        <v>104632</v>
      </c>
      <c r="E24" s="85">
        <f t="shared" si="6"/>
        <v>23031.476997578691</v>
      </c>
      <c r="F24" s="86">
        <f t="shared" si="0"/>
        <v>0.98845880002884134</v>
      </c>
      <c r="G24" s="191">
        <f t="shared" si="1"/>
        <v>162.15289724901959</v>
      </c>
      <c r="H24" s="191">
        <f t="shared" si="7"/>
        <v>736.66061220229608</v>
      </c>
      <c r="I24" s="191">
        <f t="shared" si="2"/>
        <v>0</v>
      </c>
      <c r="J24" s="87">
        <f t="shared" si="3"/>
        <v>0</v>
      </c>
      <c r="K24" s="191">
        <f t="shared" si="8"/>
        <v>-327.48230392691488</v>
      </c>
      <c r="L24" s="87">
        <f t="shared" si="4"/>
        <v>-1487.7521067399744</v>
      </c>
      <c r="M24" s="88">
        <f t="shared" si="9"/>
        <v>-751.09149453767827</v>
      </c>
      <c r="N24" s="88">
        <f t="shared" si="10"/>
        <v>103880.90850546233</v>
      </c>
      <c r="O24" s="88">
        <f t="shared" si="11"/>
        <v>22866.147590900797</v>
      </c>
      <c r="P24" s="89">
        <f t="shared" si="5"/>
        <v>0.98136323655492697</v>
      </c>
      <c r="Q24" s="199">
        <v>912.5765147688511</v>
      </c>
      <c r="R24" s="92">
        <f t="shared" si="12"/>
        <v>-5.730032783769658E-3</v>
      </c>
      <c r="S24" s="92">
        <f t="shared" si="12"/>
        <v>-9.669469149583455E-3</v>
      </c>
      <c r="T24" s="91">
        <v>4543</v>
      </c>
      <c r="U24" s="194">
        <v>105235</v>
      </c>
      <c r="V24" s="194">
        <v>23256.353591160219</v>
      </c>
      <c r="W24" s="201"/>
      <c r="X24" s="88">
        <v>0</v>
      </c>
      <c r="Y24" s="88">
        <f t="shared" si="13"/>
        <v>0</v>
      </c>
      <c r="Z24" s="1"/>
      <c r="AA24" s="1"/>
    </row>
    <row r="25" spans="2:27" x14ac:dyDescent="0.25">
      <c r="B25" s="85">
        <v>1144</v>
      </c>
      <c r="C25" s="85" t="s">
        <v>44</v>
      </c>
      <c r="D25" s="1">
        <v>11226</v>
      </c>
      <c r="E25" s="85">
        <f t="shared" si="6"/>
        <v>20983.177570093456</v>
      </c>
      <c r="F25" s="86">
        <f t="shared" si="0"/>
        <v>0.90055043034830928</v>
      </c>
      <c r="G25" s="191">
        <f t="shared" si="1"/>
        <v>1391.1325537401608</v>
      </c>
      <c r="H25" s="191">
        <f t="shared" si="7"/>
        <v>744.25591625098605</v>
      </c>
      <c r="I25" s="191">
        <f t="shared" si="2"/>
        <v>0</v>
      </c>
      <c r="J25" s="87">
        <f t="shared" si="3"/>
        <v>0</v>
      </c>
      <c r="K25" s="191">
        <f t="shared" si="8"/>
        <v>-327.48230392691488</v>
      </c>
      <c r="L25" s="87">
        <f t="shared" si="4"/>
        <v>-175.20303260089946</v>
      </c>
      <c r="M25" s="88">
        <f t="shared" si="9"/>
        <v>569.05288365008664</v>
      </c>
      <c r="N25" s="88">
        <f t="shared" si="10"/>
        <v>11795.052883650087</v>
      </c>
      <c r="O25" s="88">
        <f t="shared" si="11"/>
        <v>22046.827819906706</v>
      </c>
      <c r="P25" s="89">
        <f t="shared" si="5"/>
        <v>0.94619988868271432</v>
      </c>
      <c r="Q25" s="199">
        <v>-149.49051246547901</v>
      </c>
      <c r="R25" s="92">
        <f t="shared" si="12"/>
        <v>5.3589863913655562E-2</v>
      </c>
      <c r="S25" s="92">
        <f t="shared" si="12"/>
        <v>2.9957941732414735E-2</v>
      </c>
      <c r="T25" s="91">
        <v>535</v>
      </c>
      <c r="U25" s="194">
        <v>10655</v>
      </c>
      <c r="V25" s="194">
        <v>20372.848948374758</v>
      </c>
      <c r="W25" s="201"/>
      <c r="X25" s="88">
        <v>0</v>
      </c>
      <c r="Y25" s="88">
        <f t="shared" si="13"/>
        <v>0</v>
      </c>
      <c r="Z25" s="1"/>
      <c r="AA25" s="1"/>
    </row>
    <row r="26" spans="2:27" x14ac:dyDescent="0.25">
      <c r="B26" s="85">
        <v>1145</v>
      </c>
      <c r="C26" s="85" t="s">
        <v>45</v>
      </c>
      <c r="D26" s="1">
        <v>17671</v>
      </c>
      <c r="E26" s="85">
        <f t="shared" si="6"/>
        <v>20358.294930875578</v>
      </c>
      <c r="F26" s="86">
        <f t="shared" si="0"/>
        <v>0.87373188354885323</v>
      </c>
      <c r="G26" s="191">
        <f t="shared" si="1"/>
        <v>1766.0621372708877</v>
      </c>
      <c r="H26" s="191">
        <f t="shared" si="7"/>
        <v>1532.9419351511303</v>
      </c>
      <c r="I26" s="191">
        <f t="shared" si="2"/>
        <v>214.64229948657101</v>
      </c>
      <c r="J26" s="87">
        <f t="shared" si="3"/>
        <v>186.30951595434362</v>
      </c>
      <c r="K26" s="191">
        <f t="shared" si="8"/>
        <v>-112.84000444034388</v>
      </c>
      <c r="L26" s="87">
        <f t="shared" si="4"/>
        <v>-97.945123854218494</v>
      </c>
      <c r="M26" s="88">
        <f t="shared" si="9"/>
        <v>1434.9968112969118</v>
      </c>
      <c r="N26" s="88">
        <f t="shared" si="10"/>
        <v>19105.996811296911</v>
      </c>
      <c r="O26" s="88">
        <f t="shared" si="11"/>
        <v>22011.51706370612</v>
      </c>
      <c r="P26" s="89">
        <f t="shared" si="5"/>
        <v>0.94468443104594124</v>
      </c>
      <c r="Q26" s="199">
        <v>-33.453065373429354</v>
      </c>
      <c r="R26" s="92">
        <f t="shared" si="12"/>
        <v>-5.1679725233444239E-2</v>
      </c>
      <c r="S26" s="92">
        <f t="shared" si="12"/>
        <v>-6.5882678657367286E-2</v>
      </c>
      <c r="T26" s="91">
        <v>868</v>
      </c>
      <c r="U26" s="194">
        <v>18634</v>
      </c>
      <c r="V26" s="194">
        <v>21794.152046783627</v>
      </c>
      <c r="W26" s="201"/>
      <c r="X26" s="88">
        <v>0</v>
      </c>
      <c r="Y26" s="88">
        <f t="shared" si="13"/>
        <v>0</v>
      </c>
      <c r="Z26" s="1"/>
      <c r="AA26" s="1"/>
    </row>
    <row r="27" spans="2:27" x14ac:dyDescent="0.25">
      <c r="B27" s="85">
        <v>1146</v>
      </c>
      <c r="C27" s="85" t="s">
        <v>46</v>
      </c>
      <c r="D27" s="1">
        <v>235127</v>
      </c>
      <c r="E27" s="85">
        <f t="shared" si="6"/>
        <v>20616.133274879438</v>
      </c>
      <c r="F27" s="86">
        <f t="shared" si="0"/>
        <v>0.88479772097396814</v>
      </c>
      <c r="G27" s="191">
        <f t="shared" si="1"/>
        <v>1611.3591308685718</v>
      </c>
      <c r="H27" s="191">
        <f t="shared" si="7"/>
        <v>18377.550887556063</v>
      </c>
      <c r="I27" s="191">
        <f t="shared" si="2"/>
        <v>124.39887908522013</v>
      </c>
      <c r="J27" s="87">
        <f t="shared" si="3"/>
        <v>1418.7692159669355</v>
      </c>
      <c r="K27" s="191">
        <f t="shared" si="8"/>
        <v>-203.08342484169475</v>
      </c>
      <c r="L27" s="87">
        <f t="shared" si="4"/>
        <v>-2316.1664603195286</v>
      </c>
      <c r="M27" s="88">
        <f t="shared" si="9"/>
        <v>16061.384427236535</v>
      </c>
      <c r="N27" s="88">
        <f t="shared" si="10"/>
        <v>251188.38442723654</v>
      </c>
      <c r="O27" s="88">
        <f t="shared" si="11"/>
        <v>22024.408980906315</v>
      </c>
      <c r="P27" s="89">
        <f t="shared" si="5"/>
        <v>0.9452377229171971</v>
      </c>
      <c r="Q27" s="199">
        <v>609.21830577890978</v>
      </c>
      <c r="R27" s="92">
        <f t="shared" si="12"/>
        <v>1.5693711284093755E-2</v>
      </c>
      <c r="S27" s="92">
        <f t="shared" si="12"/>
        <v>4.8287719788188636E-3</v>
      </c>
      <c r="T27" s="91">
        <v>11405</v>
      </c>
      <c r="U27" s="194">
        <v>231494</v>
      </c>
      <c r="V27" s="194">
        <v>20517.061065319507</v>
      </c>
      <c r="W27" s="201"/>
      <c r="X27" s="88">
        <v>0</v>
      </c>
      <c r="Y27" s="88">
        <f t="shared" si="13"/>
        <v>0</v>
      </c>
      <c r="Z27" s="1"/>
      <c r="AA27" s="1"/>
    </row>
    <row r="28" spans="2:27" x14ac:dyDescent="0.25">
      <c r="B28" s="85">
        <v>1149</v>
      </c>
      <c r="C28" s="85" t="s">
        <v>47</v>
      </c>
      <c r="D28" s="1">
        <v>844315</v>
      </c>
      <c r="E28" s="85">
        <f t="shared" si="6"/>
        <v>19679.626133370624</v>
      </c>
      <c r="F28" s="86">
        <f t="shared" si="0"/>
        <v>0.84460495672304492</v>
      </c>
      <c r="G28" s="191">
        <f t="shared" si="1"/>
        <v>2173.2634157738598</v>
      </c>
      <c r="H28" s="191">
        <f t="shared" si="7"/>
        <v>93239.520326945916</v>
      </c>
      <c r="I28" s="191">
        <f t="shared" si="2"/>
        <v>452.17637861330473</v>
      </c>
      <c r="J28" s="87">
        <f t="shared" si="3"/>
        <v>19399.723171646612</v>
      </c>
      <c r="K28" s="191">
        <f t="shared" si="8"/>
        <v>124.69407468638985</v>
      </c>
      <c r="L28" s="87">
        <f t="shared" si="4"/>
        <v>5349.7498862701841</v>
      </c>
      <c r="M28" s="88">
        <f t="shared" si="9"/>
        <v>98589.270213216107</v>
      </c>
      <c r="N28" s="88">
        <f t="shared" si="10"/>
        <v>942904.27021321608</v>
      </c>
      <c r="O28" s="88">
        <f t="shared" si="11"/>
        <v>21977.583623830877</v>
      </c>
      <c r="P28" s="89">
        <f t="shared" si="5"/>
        <v>0.94322808470465103</v>
      </c>
      <c r="Q28" s="199">
        <v>911.85372843772348</v>
      </c>
      <c r="R28" s="92">
        <f t="shared" si="12"/>
        <v>1.3103030375752195E-2</v>
      </c>
      <c r="S28" s="92">
        <f t="shared" si="12"/>
        <v>4.554833349995787E-3</v>
      </c>
      <c r="T28" s="91">
        <v>42903</v>
      </c>
      <c r="U28" s="194">
        <v>833395</v>
      </c>
      <c r="V28" s="194">
        <v>19590.395148209962</v>
      </c>
      <c r="W28" s="201"/>
      <c r="X28" s="88">
        <v>0</v>
      </c>
      <c r="Y28" s="88">
        <f t="shared" si="13"/>
        <v>0</v>
      </c>
      <c r="Z28" s="1"/>
      <c r="AA28" s="1"/>
    </row>
    <row r="29" spans="2:27" x14ac:dyDescent="0.25">
      <c r="B29" s="85">
        <v>1151</v>
      </c>
      <c r="C29" s="85" t="s">
        <v>48</v>
      </c>
      <c r="D29" s="1">
        <v>4643</v>
      </c>
      <c r="E29" s="85">
        <f t="shared" si="6"/>
        <v>22322.115384615383</v>
      </c>
      <c r="F29" s="86">
        <f t="shared" si="0"/>
        <v>0.95801460711798503</v>
      </c>
      <c r="G29" s="191">
        <f t="shared" si="1"/>
        <v>587.76986502700458</v>
      </c>
      <c r="H29" s="191">
        <f t="shared" si="7"/>
        <v>122.25613192561696</v>
      </c>
      <c r="I29" s="191">
        <f t="shared" si="2"/>
        <v>0</v>
      </c>
      <c r="J29" s="87">
        <f t="shared" si="3"/>
        <v>0</v>
      </c>
      <c r="K29" s="191">
        <f t="shared" si="8"/>
        <v>-327.48230392691488</v>
      </c>
      <c r="L29" s="87">
        <f t="shared" si="4"/>
        <v>-68.116319216798288</v>
      </c>
      <c r="M29" s="88">
        <f t="shared" si="9"/>
        <v>54.139812708818667</v>
      </c>
      <c r="N29" s="88">
        <f t="shared" si="10"/>
        <v>4697.1398127088187</v>
      </c>
      <c r="O29" s="88">
        <f t="shared" si="11"/>
        <v>22582.402945715476</v>
      </c>
      <c r="P29" s="89">
        <f t="shared" si="5"/>
        <v>0.96918555939058448</v>
      </c>
      <c r="Q29" s="199">
        <v>-104.01437044421696</v>
      </c>
      <c r="R29" s="92">
        <f t="shared" si="12"/>
        <v>0.1784263959390863</v>
      </c>
      <c r="S29" s="92">
        <f t="shared" si="12"/>
        <v>6.5116165560327927E-2</v>
      </c>
      <c r="T29" s="91">
        <v>208</v>
      </c>
      <c r="U29" s="194">
        <v>3940</v>
      </c>
      <c r="V29" s="194">
        <v>20957.446808510638</v>
      </c>
      <c r="W29" s="201"/>
      <c r="X29" s="88">
        <v>0</v>
      </c>
      <c r="Y29" s="88">
        <f t="shared" si="13"/>
        <v>0</v>
      </c>
      <c r="Z29" s="1"/>
      <c r="AA29" s="1"/>
    </row>
    <row r="30" spans="2:27" x14ac:dyDescent="0.25">
      <c r="B30" s="85">
        <v>1160</v>
      </c>
      <c r="C30" s="85" t="s">
        <v>49</v>
      </c>
      <c r="D30" s="1">
        <v>222831</v>
      </c>
      <c r="E30" s="85">
        <f t="shared" si="6"/>
        <v>25195.725915875169</v>
      </c>
      <c r="F30" s="86">
        <f t="shared" si="0"/>
        <v>1.0813434590964277</v>
      </c>
      <c r="G30" s="191">
        <f t="shared" si="1"/>
        <v>-1136.3964537288673</v>
      </c>
      <c r="H30" s="191">
        <f t="shared" si="7"/>
        <v>-10050.290236778103</v>
      </c>
      <c r="I30" s="191">
        <f t="shared" si="2"/>
        <v>0</v>
      </c>
      <c r="J30" s="87">
        <f t="shared" si="3"/>
        <v>0</v>
      </c>
      <c r="K30" s="191">
        <f t="shared" si="8"/>
        <v>-327.48230392691488</v>
      </c>
      <c r="L30" s="87">
        <f t="shared" si="4"/>
        <v>-2896.2534959296349</v>
      </c>
      <c r="M30" s="88">
        <f t="shared" si="9"/>
        <v>-12946.543732707738</v>
      </c>
      <c r="N30" s="88">
        <f t="shared" si="10"/>
        <v>209884.45626729226</v>
      </c>
      <c r="O30" s="88">
        <f t="shared" si="11"/>
        <v>23731.847158219389</v>
      </c>
      <c r="P30" s="89">
        <f t="shared" si="5"/>
        <v>1.0185171001819615</v>
      </c>
      <c r="Q30" s="199">
        <v>-5226.6340971570089</v>
      </c>
      <c r="R30" s="92">
        <f t="shared" si="12"/>
        <v>-6.4285714285714279E-2</v>
      </c>
      <c r="S30" s="92">
        <f t="shared" si="12"/>
        <v>-7.1586063190540825E-2</v>
      </c>
      <c r="T30" s="91">
        <v>8844</v>
      </c>
      <c r="U30" s="194">
        <v>238140</v>
      </c>
      <c r="V30" s="194">
        <v>27138.461538461539</v>
      </c>
      <c r="W30" s="201"/>
      <c r="X30" s="88">
        <v>0</v>
      </c>
      <c r="Y30" s="88">
        <f t="shared" si="13"/>
        <v>0</v>
      </c>
      <c r="Z30" s="1"/>
      <c r="AA30" s="1"/>
    </row>
    <row r="31" spans="2:27" ht="27.95" customHeight="1" x14ac:dyDescent="0.25">
      <c r="B31" s="85">
        <v>1505</v>
      </c>
      <c r="C31" s="85" t="s">
        <v>50</v>
      </c>
      <c r="D31" s="1">
        <v>479746</v>
      </c>
      <c r="E31" s="85">
        <f t="shared" si="6"/>
        <v>19857.858355064367</v>
      </c>
      <c r="F31" s="86">
        <f t="shared" si="0"/>
        <v>0.85225427977776658</v>
      </c>
      <c r="G31" s="191">
        <f t="shared" si="1"/>
        <v>2066.3240827576142</v>
      </c>
      <c r="H31" s="191">
        <f t="shared" si="7"/>
        <v>49920.323515341202</v>
      </c>
      <c r="I31" s="191">
        <f t="shared" si="2"/>
        <v>389.79510102049477</v>
      </c>
      <c r="J31" s="87">
        <f t="shared" si="3"/>
        <v>9417.0598455541331</v>
      </c>
      <c r="K31" s="191">
        <f t="shared" si="8"/>
        <v>62.312797093579888</v>
      </c>
      <c r="L31" s="87">
        <f t="shared" si="4"/>
        <v>1505.4148649837966</v>
      </c>
      <c r="M31" s="88">
        <f t="shared" si="9"/>
        <v>51425.738380324998</v>
      </c>
      <c r="N31" s="88">
        <f t="shared" si="10"/>
        <v>531171.73838032503</v>
      </c>
      <c r="O31" s="88">
        <f t="shared" si="11"/>
        <v>21986.495234915561</v>
      </c>
      <c r="P31" s="89">
        <f t="shared" si="5"/>
        <v>0.94361055085738699</v>
      </c>
      <c r="Q31" s="199">
        <v>2276.7176194048006</v>
      </c>
      <c r="R31" s="92">
        <f t="shared" si="12"/>
        <v>6.8544325050369373E-3</v>
      </c>
      <c r="S31" s="92">
        <f t="shared" si="12"/>
        <v>7.697126430502183E-4</v>
      </c>
      <c r="T31" s="91">
        <v>24159</v>
      </c>
      <c r="U31" s="194">
        <v>476480</v>
      </c>
      <c r="V31" s="194">
        <v>19842.585266314083</v>
      </c>
      <c r="W31" s="201"/>
      <c r="X31" s="88">
        <v>0</v>
      </c>
      <c r="Y31" s="88">
        <f t="shared" si="13"/>
        <v>0</v>
      </c>
      <c r="Z31" s="1"/>
      <c r="AA31" s="1"/>
    </row>
    <row r="32" spans="2:27" x14ac:dyDescent="0.25">
      <c r="B32" s="85">
        <v>1506</v>
      </c>
      <c r="C32" s="85" t="s">
        <v>51</v>
      </c>
      <c r="D32" s="1">
        <v>697708</v>
      </c>
      <c r="E32" s="85">
        <f t="shared" si="6"/>
        <v>21503.667632373792</v>
      </c>
      <c r="F32" s="86">
        <f t="shared" si="0"/>
        <v>0.9228886843145071</v>
      </c>
      <c r="G32" s="191">
        <f t="shared" si="1"/>
        <v>1078.838516371959</v>
      </c>
      <c r="H32" s="191">
        <f t="shared" si="7"/>
        <v>35003.994502204579</v>
      </c>
      <c r="I32" s="191">
        <f t="shared" si="2"/>
        <v>0</v>
      </c>
      <c r="J32" s="87">
        <f t="shared" si="3"/>
        <v>0</v>
      </c>
      <c r="K32" s="191">
        <f t="shared" si="8"/>
        <v>-327.48230392691488</v>
      </c>
      <c r="L32" s="87">
        <f t="shared" si="4"/>
        <v>-10625.490833212682</v>
      </c>
      <c r="M32" s="88">
        <f t="shared" si="9"/>
        <v>24378.5036689919</v>
      </c>
      <c r="N32" s="88">
        <f t="shared" si="10"/>
        <v>722086.50366899185</v>
      </c>
      <c r="O32" s="88">
        <f t="shared" si="11"/>
        <v>22255.023844818832</v>
      </c>
      <c r="P32" s="89">
        <f t="shared" si="5"/>
        <v>0.95513519026919302</v>
      </c>
      <c r="Q32" s="199">
        <v>2178.5698873409492</v>
      </c>
      <c r="R32" s="92">
        <f t="shared" si="12"/>
        <v>1.6967730556928115E-2</v>
      </c>
      <c r="S32" s="92">
        <f t="shared" si="12"/>
        <v>3.0512640474269371E-3</v>
      </c>
      <c r="T32" s="91">
        <v>32446</v>
      </c>
      <c r="U32" s="194">
        <v>686067</v>
      </c>
      <c r="V32" s="194">
        <v>21438.253859133805</v>
      </c>
      <c r="W32" s="201"/>
      <c r="X32" s="88">
        <v>0</v>
      </c>
      <c r="Y32" s="88">
        <f t="shared" si="13"/>
        <v>0</v>
      </c>
      <c r="Z32" s="1"/>
      <c r="AA32" s="1"/>
    </row>
    <row r="33" spans="2:27" x14ac:dyDescent="0.25">
      <c r="B33" s="85">
        <v>1507</v>
      </c>
      <c r="C33" s="85" t="s">
        <v>52</v>
      </c>
      <c r="D33" s="1">
        <v>1516958</v>
      </c>
      <c r="E33" s="85">
        <f t="shared" si="6"/>
        <v>22466.795023696683</v>
      </c>
      <c r="F33" s="86">
        <f t="shared" si="0"/>
        <v>0.96422392936205747</v>
      </c>
      <c r="G33" s="191">
        <f t="shared" si="1"/>
        <v>500.96208157822474</v>
      </c>
      <c r="H33" s="191">
        <f t="shared" si="7"/>
        <v>33824.959748161731</v>
      </c>
      <c r="I33" s="191">
        <f t="shared" si="2"/>
        <v>0</v>
      </c>
      <c r="J33" s="87">
        <f t="shared" si="3"/>
        <v>0</v>
      </c>
      <c r="K33" s="191">
        <f t="shared" si="8"/>
        <v>-327.48230392691488</v>
      </c>
      <c r="L33" s="87">
        <f t="shared" si="4"/>
        <v>-22111.605161145293</v>
      </c>
      <c r="M33" s="88">
        <f t="shared" si="9"/>
        <v>11713.354587016438</v>
      </c>
      <c r="N33" s="88">
        <f t="shared" si="10"/>
        <v>1528671.3545870164</v>
      </c>
      <c r="O33" s="88">
        <f t="shared" si="11"/>
        <v>22640.27480134799</v>
      </c>
      <c r="P33" s="89">
        <f t="shared" si="5"/>
        <v>0.97166928828821331</v>
      </c>
      <c r="Q33" s="199">
        <v>-2451.4033288151331</v>
      </c>
      <c r="R33" s="92">
        <f t="shared" si="12"/>
        <v>1.4355839461206334E-2</v>
      </c>
      <c r="S33" s="92">
        <f t="shared" si="12"/>
        <v>8.2564841469106552E-3</v>
      </c>
      <c r="T33" s="91">
        <v>67520</v>
      </c>
      <c r="U33" s="194">
        <v>1495489</v>
      </c>
      <c r="V33" s="194">
        <v>22282.817295944213</v>
      </c>
      <c r="W33" s="201"/>
      <c r="X33" s="88">
        <v>0</v>
      </c>
      <c r="Y33" s="88">
        <f t="shared" si="13"/>
        <v>0</v>
      </c>
      <c r="Z33" s="1"/>
      <c r="AA33" s="1"/>
    </row>
    <row r="34" spans="2:27" x14ac:dyDescent="0.25">
      <c r="B34" s="85">
        <v>1511</v>
      </c>
      <c r="C34" s="85" t="s">
        <v>53</v>
      </c>
      <c r="D34" s="1">
        <v>59386</v>
      </c>
      <c r="E34" s="85">
        <f t="shared" si="6"/>
        <v>19709.923664122136</v>
      </c>
      <c r="F34" s="86">
        <f t="shared" si="0"/>
        <v>0.84590525808424821</v>
      </c>
      <c r="G34" s="191">
        <f t="shared" si="1"/>
        <v>2155.0848973229527</v>
      </c>
      <c r="H34" s="191">
        <f t="shared" si="7"/>
        <v>6493.2707956340564</v>
      </c>
      <c r="I34" s="191">
        <f t="shared" si="2"/>
        <v>441.57224285027564</v>
      </c>
      <c r="J34" s="87">
        <f t="shared" si="3"/>
        <v>1330.4571677078804</v>
      </c>
      <c r="K34" s="191">
        <f t="shared" si="8"/>
        <v>114.08993892336076</v>
      </c>
      <c r="L34" s="87">
        <f t="shared" si="4"/>
        <v>343.75298597608599</v>
      </c>
      <c r="M34" s="88">
        <f t="shared" si="9"/>
        <v>6837.0237816101426</v>
      </c>
      <c r="N34" s="88">
        <f t="shared" si="10"/>
        <v>66223.023781610143</v>
      </c>
      <c r="O34" s="88">
        <f t="shared" si="11"/>
        <v>21979.098500368451</v>
      </c>
      <c r="P34" s="89">
        <f t="shared" si="5"/>
        <v>0.94329309977271114</v>
      </c>
      <c r="Q34" s="199">
        <v>412.60969358280181</v>
      </c>
      <c r="R34" s="92">
        <f t="shared" si="12"/>
        <v>-1.2750818745532227E-2</v>
      </c>
      <c r="S34" s="92">
        <f t="shared" si="12"/>
        <v>-2.2655967740277286E-3</v>
      </c>
      <c r="T34" s="91">
        <v>3013</v>
      </c>
      <c r="U34" s="194">
        <v>60153</v>
      </c>
      <c r="V34" s="194">
        <v>19754.679802955663</v>
      </c>
      <c r="W34" s="201"/>
      <c r="X34" s="88">
        <v>0</v>
      </c>
      <c r="Y34" s="88">
        <f t="shared" si="13"/>
        <v>0</v>
      </c>
      <c r="Z34" s="1"/>
      <c r="AA34" s="1"/>
    </row>
    <row r="35" spans="2:27" x14ac:dyDescent="0.25">
      <c r="B35" s="85">
        <v>1514</v>
      </c>
      <c r="C35" s="85" t="s">
        <v>54</v>
      </c>
      <c r="D35" s="1">
        <v>58035</v>
      </c>
      <c r="E35" s="85">
        <f t="shared" si="6"/>
        <v>23765.356265356262</v>
      </c>
      <c r="F35" s="86">
        <f t="shared" si="0"/>
        <v>1.0199552351237215</v>
      </c>
      <c r="G35" s="191">
        <f>($E$364+$Y$364-E35-Y35)*0.6</f>
        <v>-363.90635874921821</v>
      </c>
      <c r="H35" s="191">
        <f t="shared" si="7"/>
        <v>-888.6593280655909</v>
      </c>
      <c r="I35" s="191">
        <f t="shared" si="2"/>
        <v>0</v>
      </c>
      <c r="J35" s="87">
        <f t="shared" si="3"/>
        <v>0</v>
      </c>
      <c r="K35" s="191">
        <f t="shared" si="8"/>
        <v>-327.48230392691488</v>
      </c>
      <c r="L35" s="87">
        <f t="shared" si="4"/>
        <v>-799.71178618952604</v>
      </c>
      <c r="M35" s="88">
        <f t="shared" si="9"/>
        <v>-1688.3711142551169</v>
      </c>
      <c r="N35" s="88">
        <f t="shared" si="10"/>
        <v>56346.628885744882</v>
      </c>
      <c r="O35" s="88">
        <f t="shared" si="11"/>
        <v>23073.967602680132</v>
      </c>
      <c r="P35" s="89">
        <f t="shared" si="5"/>
        <v>0.99028240050984728</v>
      </c>
      <c r="Q35" s="199">
        <v>-990.34137608066294</v>
      </c>
      <c r="R35" s="92">
        <f t="shared" si="12"/>
        <v>8.4766355140186919E-2</v>
      </c>
      <c r="S35" s="92">
        <f t="shared" si="12"/>
        <v>7.5882109807343404E-2</v>
      </c>
      <c r="T35" s="91">
        <v>2442</v>
      </c>
      <c r="U35" s="194">
        <v>53500</v>
      </c>
      <c r="V35" s="194">
        <v>22089.182493806769</v>
      </c>
      <c r="W35" s="201"/>
      <c r="X35" s="88">
        <f>28944.928-28596</f>
        <v>348.92799999999988</v>
      </c>
      <c r="Y35" s="88">
        <f t="shared" si="13"/>
        <v>142.88615888615882</v>
      </c>
      <c r="Z35" s="1"/>
      <c r="AA35" s="1"/>
    </row>
    <row r="36" spans="2:27" x14ac:dyDescent="0.25">
      <c r="B36" s="85">
        <v>1515</v>
      </c>
      <c r="C36" s="85" t="s">
        <v>55</v>
      </c>
      <c r="D36" s="1">
        <v>211799</v>
      </c>
      <c r="E36" s="85">
        <f t="shared" si="6"/>
        <v>23953.74349694639</v>
      </c>
      <c r="F36" s="86">
        <f t="shared" si="0"/>
        <v>1.0280403881904532</v>
      </c>
      <c r="G36" s="191">
        <f t="shared" si="1"/>
        <v>-391.2070023715998</v>
      </c>
      <c r="H36" s="191">
        <f t="shared" si="7"/>
        <v>-3459.0523149696855</v>
      </c>
      <c r="I36" s="191">
        <f t="shared" si="2"/>
        <v>0</v>
      </c>
      <c r="J36" s="87">
        <f t="shared" si="3"/>
        <v>0</v>
      </c>
      <c r="K36" s="191">
        <f t="shared" si="8"/>
        <v>-327.48230392691488</v>
      </c>
      <c r="L36" s="87">
        <f t="shared" si="4"/>
        <v>-2895.5985313217811</v>
      </c>
      <c r="M36" s="88">
        <f t="shared" si="9"/>
        <v>-6354.6508462914662</v>
      </c>
      <c r="N36" s="88">
        <f t="shared" si="10"/>
        <v>205444.34915370852</v>
      </c>
      <c r="O36" s="88">
        <f t="shared" si="11"/>
        <v>23235.054190647876</v>
      </c>
      <c r="P36" s="89">
        <f t="shared" si="5"/>
        <v>0.99719587181957159</v>
      </c>
      <c r="Q36" s="199">
        <v>-2154.2224205181092</v>
      </c>
      <c r="R36" s="92">
        <f t="shared" si="12"/>
        <v>2.5670950808240275E-2</v>
      </c>
      <c r="S36" s="92">
        <f t="shared" si="12"/>
        <v>1.6738959945060469E-2</v>
      </c>
      <c r="T36" s="91">
        <v>8842</v>
      </c>
      <c r="U36" s="194">
        <v>206498</v>
      </c>
      <c r="V36" s="194">
        <v>23559.383913291502</v>
      </c>
      <c r="W36" s="201"/>
      <c r="X36" s="88">
        <v>0</v>
      </c>
      <c r="Y36" s="88">
        <f t="shared" si="13"/>
        <v>0</v>
      </c>
      <c r="Z36" s="1"/>
      <c r="AA36" s="1"/>
    </row>
    <row r="37" spans="2:27" x14ac:dyDescent="0.25">
      <c r="B37" s="85">
        <v>1516</v>
      </c>
      <c r="C37" s="85" t="s">
        <v>56</v>
      </c>
      <c r="D37" s="1">
        <v>187685</v>
      </c>
      <c r="E37" s="85">
        <f t="shared" si="6"/>
        <v>21335.114243492098</v>
      </c>
      <c r="F37" s="86">
        <f t="shared" si="0"/>
        <v>0.91565475483042291</v>
      </c>
      <c r="G37" s="191">
        <f t="shared" si="1"/>
        <v>1179.9705497009752</v>
      </c>
      <c r="H37" s="191">
        <f t="shared" si="7"/>
        <v>10380.200925719479</v>
      </c>
      <c r="I37" s="191">
        <f t="shared" si="2"/>
        <v>0</v>
      </c>
      <c r="J37" s="87">
        <f t="shared" si="3"/>
        <v>0</v>
      </c>
      <c r="K37" s="191">
        <f t="shared" si="8"/>
        <v>-327.48230392691488</v>
      </c>
      <c r="L37" s="87">
        <f t="shared" si="4"/>
        <v>-2880.8618276450702</v>
      </c>
      <c r="M37" s="88">
        <f t="shared" si="9"/>
        <v>7499.339098074408</v>
      </c>
      <c r="N37" s="88">
        <f t="shared" si="10"/>
        <v>195184.33909807442</v>
      </c>
      <c r="O37" s="88">
        <f t="shared" si="11"/>
        <v>22187.602489266163</v>
      </c>
      <c r="P37" s="89">
        <f t="shared" si="5"/>
        <v>0.95224161847555966</v>
      </c>
      <c r="Q37" s="199">
        <v>-446.45352926881969</v>
      </c>
      <c r="R37" s="92">
        <f t="shared" si="12"/>
        <v>-1.4026424312468809E-2</v>
      </c>
      <c r="S37" s="92">
        <f t="shared" si="12"/>
        <v>-4.0925782976218704E-2</v>
      </c>
      <c r="T37" s="91">
        <v>8797</v>
      </c>
      <c r="U37" s="194">
        <v>190355</v>
      </c>
      <c r="V37" s="194">
        <v>22245.529975458689</v>
      </c>
      <c r="W37" s="201"/>
      <c r="X37" s="88">
        <v>0</v>
      </c>
      <c r="Y37" s="88">
        <f t="shared" si="13"/>
        <v>0</v>
      </c>
      <c r="Z37" s="1"/>
      <c r="AA37" s="1"/>
    </row>
    <row r="38" spans="2:27" x14ac:dyDescent="0.25">
      <c r="B38" s="85">
        <v>1517</v>
      </c>
      <c r="C38" s="85" t="s">
        <v>57</v>
      </c>
      <c r="D38" s="1">
        <v>89824</v>
      </c>
      <c r="E38" s="85">
        <f t="shared" si="6"/>
        <v>17411.126187245591</v>
      </c>
      <c r="F38" s="86">
        <f t="shared" si="0"/>
        <v>0.747246079789187</v>
      </c>
      <c r="G38" s="191">
        <f t="shared" si="1"/>
        <v>3534.3633834488796</v>
      </c>
      <c r="H38" s="191">
        <f t="shared" si="7"/>
        <v>18233.780695212768</v>
      </c>
      <c r="I38" s="191">
        <f t="shared" si="2"/>
        <v>1246.1513597570665</v>
      </c>
      <c r="J38" s="87">
        <f t="shared" si="3"/>
        <v>6428.8948649867061</v>
      </c>
      <c r="K38" s="191">
        <f t="shared" si="8"/>
        <v>918.66905583015159</v>
      </c>
      <c r="L38" s="87">
        <f t="shared" si="4"/>
        <v>4739.4136590277521</v>
      </c>
      <c r="M38" s="88">
        <f t="shared" si="9"/>
        <v>22973.194354240521</v>
      </c>
      <c r="N38" s="88">
        <f t="shared" si="10"/>
        <v>112797.19435424052</v>
      </c>
      <c r="O38" s="88">
        <f t="shared" si="11"/>
        <v>21864.158626524619</v>
      </c>
      <c r="P38" s="89">
        <f t="shared" si="5"/>
        <v>0.93836014085795783</v>
      </c>
      <c r="Q38" s="199">
        <v>2000.5886356434276</v>
      </c>
      <c r="R38" s="92">
        <f t="shared" si="12"/>
        <v>-3.8585449913838318E-2</v>
      </c>
      <c r="S38" s="92">
        <f t="shared" si="12"/>
        <v>-4.4735223155327596E-2</v>
      </c>
      <c r="T38" s="91">
        <v>5159</v>
      </c>
      <c r="U38" s="194">
        <v>93429</v>
      </c>
      <c r="V38" s="194">
        <v>18226.492391728443</v>
      </c>
      <c r="W38" s="201"/>
      <c r="X38" s="88">
        <v>0</v>
      </c>
      <c r="Y38" s="88">
        <f t="shared" si="13"/>
        <v>0</v>
      </c>
      <c r="Z38" s="1"/>
      <c r="AA38" s="1"/>
    </row>
    <row r="39" spans="2:27" x14ac:dyDescent="0.25">
      <c r="B39" s="85">
        <v>1520</v>
      </c>
      <c r="C39" s="85" t="s">
        <v>58</v>
      </c>
      <c r="D39" s="1">
        <v>204788</v>
      </c>
      <c r="E39" s="85">
        <f t="shared" si="6"/>
        <v>18738.036416872539</v>
      </c>
      <c r="F39" s="86">
        <f t="shared" si="0"/>
        <v>0.80419405987144299</v>
      </c>
      <c r="G39" s="191">
        <f t="shared" si="1"/>
        <v>2738.2172456727108</v>
      </c>
      <c r="H39" s="191">
        <f t="shared" si="7"/>
        <v>29925.976277957056</v>
      </c>
      <c r="I39" s="191">
        <f t="shared" si="2"/>
        <v>781.73277938763454</v>
      </c>
      <c r="J39" s="87">
        <f t="shared" si="3"/>
        <v>8543.5575459274569</v>
      </c>
      <c r="K39" s="191">
        <f t="shared" si="8"/>
        <v>454.25047546071966</v>
      </c>
      <c r="L39" s="87">
        <f t="shared" si="4"/>
        <v>4964.5034463102056</v>
      </c>
      <c r="M39" s="88">
        <f t="shared" si="9"/>
        <v>34890.479724267265</v>
      </c>
      <c r="N39" s="88">
        <f t="shared" si="10"/>
        <v>239678.47972426726</v>
      </c>
      <c r="O39" s="88">
        <f t="shared" si="11"/>
        <v>21930.50413800597</v>
      </c>
      <c r="P39" s="89">
        <f t="shared" si="5"/>
        <v>0.94120753986207084</v>
      </c>
      <c r="Q39" s="199">
        <v>5207.1151480804547</v>
      </c>
      <c r="R39" s="92">
        <f t="shared" si="12"/>
        <v>2.2477856664969095E-2</v>
      </c>
      <c r="S39" s="93">
        <f t="shared" si="12"/>
        <v>1.3496442606973089E-2</v>
      </c>
      <c r="T39" s="91">
        <v>10929</v>
      </c>
      <c r="U39" s="194">
        <v>200286</v>
      </c>
      <c r="V39" s="194">
        <v>18488.507338687345</v>
      </c>
      <c r="W39" s="201"/>
      <c r="X39" s="88">
        <v>0</v>
      </c>
      <c r="Y39" s="88">
        <f t="shared" si="13"/>
        <v>0</v>
      </c>
      <c r="Z39" s="1"/>
      <c r="AA39" s="1"/>
    </row>
    <row r="40" spans="2:27" x14ac:dyDescent="0.25">
      <c r="B40" s="85">
        <v>1525</v>
      </c>
      <c r="C40" s="85" t="s">
        <v>59</v>
      </c>
      <c r="D40" s="1">
        <v>90206</v>
      </c>
      <c r="E40" s="85">
        <f t="shared" si="6"/>
        <v>20403.980999773808</v>
      </c>
      <c r="F40" s="86">
        <f t="shared" si="0"/>
        <v>0.87569262609462772</v>
      </c>
      <c r="G40" s="191">
        <f t="shared" si="1"/>
        <v>1738.6504959319493</v>
      </c>
      <c r="H40" s="191">
        <f t="shared" si="7"/>
        <v>7686.5738425151485</v>
      </c>
      <c r="I40" s="191">
        <f t="shared" si="2"/>
        <v>198.6521753721903</v>
      </c>
      <c r="J40" s="87">
        <f t="shared" si="3"/>
        <v>878.24126732045329</v>
      </c>
      <c r="K40" s="191">
        <f t="shared" si="8"/>
        <v>-128.83012855472458</v>
      </c>
      <c r="L40" s="87">
        <f t="shared" si="4"/>
        <v>-569.55799834043739</v>
      </c>
      <c r="M40" s="88">
        <f t="shared" si="9"/>
        <v>7117.0158441747108</v>
      </c>
      <c r="N40" s="88">
        <f t="shared" si="10"/>
        <v>97323.015844174704</v>
      </c>
      <c r="O40" s="88">
        <f t="shared" si="11"/>
        <v>22013.801367151027</v>
      </c>
      <c r="P40" s="89">
        <f t="shared" si="5"/>
        <v>0.94478246817322975</v>
      </c>
      <c r="Q40" s="199">
        <v>-421.50449541004582</v>
      </c>
      <c r="R40" s="92">
        <f t="shared" si="12"/>
        <v>7.4329646434950465E-4</v>
      </c>
      <c r="S40" s="92">
        <f t="shared" si="12"/>
        <v>1.1155916151605799E-2</v>
      </c>
      <c r="T40" s="91">
        <v>4421</v>
      </c>
      <c r="U40" s="194">
        <v>90139</v>
      </c>
      <c r="V40" s="194">
        <v>20178.867248712784</v>
      </c>
      <c r="W40" s="201"/>
      <c r="X40" s="88">
        <v>0</v>
      </c>
      <c r="Y40" s="88">
        <f t="shared" si="13"/>
        <v>0</v>
      </c>
      <c r="Z40" s="1"/>
      <c r="AA40" s="1"/>
    </row>
    <row r="41" spans="2:27" x14ac:dyDescent="0.25">
      <c r="B41" s="85">
        <v>1528</v>
      </c>
      <c r="C41" s="85" t="s">
        <v>60</v>
      </c>
      <c r="D41" s="1">
        <v>134695</v>
      </c>
      <c r="E41" s="85">
        <f t="shared" si="6"/>
        <v>17653.342070773262</v>
      </c>
      <c r="F41" s="86">
        <f t="shared" si="0"/>
        <v>0.75764143661345229</v>
      </c>
      <c r="G41" s="191">
        <f t="shared" si="1"/>
        <v>3389.033853332277</v>
      </c>
      <c r="H41" s="191">
        <f t="shared" si="7"/>
        <v>25858.328300925274</v>
      </c>
      <c r="I41" s="191">
        <f t="shared" si="2"/>
        <v>1161.3758005223815</v>
      </c>
      <c r="J41" s="87">
        <f t="shared" si="3"/>
        <v>8861.2973579857698</v>
      </c>
      <c r="K41" s="191">
        <f t="shared" si="8"/>
        <v>833.89349659546656</v>
      </c>
      <c r="L41" s="87">
        <f t="shared" si="4"/>
        <v>6362.6073790234095</v>
      </c>
      <c r="M41" s="88">
        <f t="shared" si="9"/>
        <v>32220.935679948685</v>
      </c>
      <c r="N41" s="88">
        <f t="shared" si="10"/>
        <v>166915.93567994868</v>
      </c>
      <c r="O41" s="88">
        <f t="shared" si="11"/>
        <v>21876.269420701006</v>
      </c>
      <c r="P41" s="89">
        <f t="shared" si="5"/>
        <v>0.93887990869917126</v>
      </c>
      <c r="Q41" s="199">
        <v>1918.9770866368199</v>
      </c>
      <c r="R41" s="92">
        <f t="shared" si="12"/>
        <v>-3.7734770712331313E-2</v>
      </c>
      <c r="S41" s="92">
        <f t="shared" si="12"/>
        <v>-4.6815124121074872E-2</v>
      </c>
      <c r="T41" s="91">
        <v>7630</v>
      </c>
      <c r="U41" s="194">
        <v>139977</v>
      </c>
      <c r="V41" s="194">
        <v>18520.375760783278</v>
      </c>
      <c r="W41" s="201"/>
      <c r="X41" s="88">
        <v>0</v>
      </c>
      <c r="Y41" s="88">
        <f t="shared" si="13"/>
        <v>0</v>
      </c>
      <c r="Z41" s="1"/>
      <c r="AA41" s="1"/>
    </row>
    <row r="42" spans="2:27" x14ac:dyDescent="0.25">
      <c r="B42" s="85">
        <v>1531</v>
      </c>
      <c r="C42" s="85" t="s">
        <v>61</v>
      </c>
      <c r="D42" s="1">
        <v>178095</v>
      </c>
      <c r="E42" s="85">
        <f t="shared" si="6"/>
        <v>18482.254047322542</v>
      </c>
      <c r="F42" s="86">
        <f t="shared" si="0"/>
        <v>0.79321646021074799</v>
      </c>
      <c r="G42" s="191">
        <f t="shared" si="1"/>
        <v>2891.6866674027092</v>
      </c>
      <c r="H42" s="191">
        <f t="shared" si="7"/>
        <v>27864.292727092503</v>
      </c>
      <c r="I42" s="191">
        <f t="shared" si="2"/>
        <v>871.25660873013362</v>
      </c>
      <c r="J42" s="87">
        <f t="shared" si="3"/>
        <v>8395.4286817235661</v>
      </c>
      <c r="K42" s="191">
        <f t="shared" si="8"/>
        <v>543.77430480321868</v>
      </c>
      <c r="L42" s="87">
        <f t="shared" si="4"/>
        <v>5239.8092010838154</v>
      </c>
      <c r="M42" s="88">
        <f t="shared" si="9"/>
        <v>33104.101928176315</v>
      </c>
      <c r="N42" s="88">
        <f t="shared" si="10"/>
        <v>211199.1019281763</v>
      </c>
      <c r="O42" s="88">
        <f t="shared" si="11"/>
        <v>21917.715019528467</v>
      </c>
      <c r="P42" s="89">
        <f t="shared" si="5"/>
        <v>0.94065865987903596</v>
      </c>
      <c r="Q42" s="199">
        <v>2916.6403940802484</v>
      </c>
      <c r="R42" s="92">
        <f t="shared" si="12"/>
        <v>2.8662169315148717E-3</v>
      </c>
      <c r="S42" s="92">
        <f t="shared" si="12"/>
        <v>-6.396453606769042E-3</v>
      </c>
      <c r="T42" s="91">
        <v>9636</v>
      </c>
      <c r="U42" s="194">
        <v>177586</v>
      </c>
      <c r="V42" s="194">
        <v>18601.235990363464</v>
      </c>
      <c r="W42" s="201"/>
      <c r="X42" s="88">
        <v>0</v>
      </c>
      <c r="Y42" s="88">
        <f t="shared" si="13"/>
        <v>0</v>
      </c>
      <c r="Z42" s="1"/>
      <c r="AA42" s="1"/>
    </row>
    <row r="43" spans="2:27" x14ac:dyDescent="0.25">
      <c r="B43" s="85">
        <v>1532</v>
      </c>
      <c r="C43" s="85" t="s">
        <v>62</v>
      </c>
      <c r="D43" s="1">
        <v>188475</v>
      </c>
      <c r="E43" s="85">
        <f t="shared" si="6"/>
        <v>21683.732167510352</v>
      </c>
      <c r="F43" s="86">
        <f t="shared" si="0"/>
        <v>0.93061664610990336</v>
      </c>
      <c r="G43" s="191">
        <f t="shared" si="1"/>
        <v>970.79979529002298</v>
      </c>
      <c r="H43" s="191">
        <f t="shared" si="7"/>
        <v>8438.1918206608807</v>
      </c>
      <c r="I43" s="191">
        <f t="shared" si="2"/>
        <v>0</v>
      </c>
      <c r="J43" s="87">
        <f t="shared" si="3"/>
        <v>0</v>
      </c>
      <c r="K43" s="191">
        <f t="shared" si="8"/>
        <v>-327.48230392691488</v>
      </c>
      <c r="L43" s="87">
        <f t="shared" si="4"/>
        <v>-2846.4761857327439</v>
      </c>
      <c r="M43" s="88">
        <f t="shared" si="9"/>
        <v>5591.7156349281368</v>
      </c>
      <c r="N43" s="88">
        <f t="shared" si="10"/>
        <v>194066.71563492814</v>
      </c>
      <c r="O43" s="88">
        <f t="shared" si="11"/>
        <v>22327.049658873464</v>
      </c>
      <c r="P43" s="89">
        <f t="shared" si="5"/>
        <v>0.95822637498735186</v>
      </c>
      <c r="Q43" s="199">
        <v>64.253327398380861</v>
      </c>
      <c r="R43" s="92">
        <f t="shared" si="12"/>
        <v>2.6429294964655653E-2</v>
      </c>
      <c r="S43" s="92">
        <f t="shared" si="12"/>
        <v>1.521084316741186E-2</v>
      </c>
      <c r="T43" s="91">
        <v>8692</v>
      </c>
      <c r="U43" s="194">
        <v>183622</v>
      </c>
      <c r="V43" s="194">
        <v>21358.846109107828</v>
      </c>
      <c r="W43" s="201"/>
      <c r="X43" s="88">
        <v>0</v>
      </c>
      <c r="Y43" s="88">
        <f t="shared" si="13"/>
        <v>0</v>
      </c>
      <c r="Z43" s="1"/>
      <c r="AA43" s="1"/>
    </row>
    <row r="44" spans="2:27" x14ac:dyDescent="0.25">
      <c r="B44" s="85">
        <v>1535</v>
      </c>
      <c r="C44" s="85" t="s">
        <v>63</v>
      </c>
      <c r="D44" s="1">
        <v>142993</v>
      </c>
      <c r="E44" s="85">
        <f t="shared" si="6"/>
        <v>20279.818465465891</v>
      </c>
      <c r="F44" s="86">
        <f t="shared" si="0"/>
        <v>0.87036385149265816</v>
      </c>
      <c r="G44" s="191">
        <f t="shared" si="1"/>
        <v>1813.1480165166997</v>
      </c>
      <c r="H44" s="191">
        <f t="shared" si="7"/>
        <v>12784.50666445925</v>
      </c>
      <c r="I44" s="191">
        <f t="shared" si="2"/>
        <v>242.1090623799615</v>
      </c>
      <c r="J44" s="87">
        <f t="shared" si="3"/>
        <v>1707.1109988411085</v>
      </c>
      <c r="K44" s="191">
        <f t="shared" si="8"/>
        <v>-85.373241546953381</v>
      </c>
      <c r="L44" s="87">
        <f t="shared" si="4"/>
        <v>-601.96672614756835</v>
      </c>
      <c r="M44" s="88">
        <f t="shared" si="9"/>
        <v>12182.539938311682</v>
      </c>
      <c r="N44" s="88">
        <f t="shared" si="10"/>
        <v>155175.53993831167</v>
      </c>
      <c r="O44" s="88">
        <f t="shared" si="11"/>
        <v>22007.593240435635</v>
      </c>
      <c r="P44" s="89">
        <f t="shared" si="5"/>
        <v>0.94451602944313151</v>
      </c>
      <c r="Q44" s="199">
        <v>-2008.1929308156959</v>
      </c>
      <c r="R44" s="92">
        <f t="shared" si="12"/>
        <v>-2.267684449964415E-3</v>
      </c>
      <c r="S44" s="92">
        <f t="shared" si="12"/>
        <v>-1.8540442397525676E-2</v>
      </c>
      <c r="T44" s="91">
        <v>7051</v>
      </c>
      <c r="U44" s="194">
        <v>143318</v>
      </c>
      <c r="V44" s="194">
        <v>20662.918108419839</v>
      </c>
      <c r="W44" s="201"/>
      <c r="X44" s="88">
        <v>0</v>
      </c>
      <c r="Y44" s="88">
        <f t="shared" si="13"/>
        <v>0</v>
      </c>
      <c r="Z44" s="1"/>
      <c r="AA44" s="1"/>
    </row>
    <row r="45" spans="2:27" x14ac:dyDescent="0.25">
      <c r="B45" s="85">
        <v>1539</v>
      </c>
      <c r="C45" s="85" t="s">
        <v>64</v>
      </c>
      <c r="D45" s="1">
        <v>144454</v>
      </c>
      <c r="E45" s="85">
        <f t="shared" si="6"/>
        <v>20501.561169457847</v>
      </c>
      <c r="F45" s="86">
        <f t="shared" si="0"/>
        <v>0.87988054584648023</v>
      </c>
      <c r="G45" s="191">
        <f t="shared" si="1"/>
        <v>1680.1023941215258</v>
      </c>
      <c r="H45" s="191">
        <f t="shared" si="7"/>
        <v>11838.001468980272</v>
      </c>
      <c r="I45" s="191">
        <f t="shared" si="2"/>
        <v>164.49911598277666</v>
      </c>
      <c r="J45" s="87">
        <f t="shared" si="3"/>
        <v>1159.0607712146443</v>
      </c>
      <c r="K45" s="191">
        <f t="shared" si="8"/>
        <v>-162.98318794413822</v>
      </c>
      <c r="L45" s="87">
        <f t="shared" si="4"/>
        <v>-1148.3795422543978</v>
      </c>
      <c r="M45" s="88">
        <f t="shared" si="9"/>
        <v>10689.621926725875</v>
      </c>
      <c r="N45" s="88">
        <f t="shared" si="10"/>
        <v>155143.62192672587</v>
      </c>
      <c r="O45" s="88">
        <f t="shared" si="11"/>
        <v>22018.680375635235</v>
      </c>
      <c r="P45" s="89">
        <f t="shared" si="5"/>
        <v>0.9449918641608227</v>
      </c>
      <c r="Q45" s="199">
        <v>1952.2761536622693</v>
      </c>
      <c r="R45" s="92">
        <f t="shared" si="12"/>
        <v>7.480654761904762E-2</v>
      </c>
      <c r="S45" s="92">
        <f t="shared" si="12"/>
        <v>7.0687930419826198E-2</v>
      </c>
      <c r="T45" s="91">
        <v>7046</v>
      </c>
      <c r="U45" s="194">
        <v>134400</v>
      </c>
      <c r="V45" s="194">
        <v>19148.026784442227</v>
      </c>
      <c r="W45" s="201"/>
      <c r="X45" s="88">
        <v>0</v>
      </c>
      <c r="Y45" s="88">
        <f t="shared" si="13"/>
        <v>0</v>
      </c>
      <c r="Z45" s="1"/>
      <c r="AA45" s="1"/>
    </row>
    <row r="46" spans="2:27" x14ac:dyDescent="0.25">
      <c r="B46" s="85">
        <v>1547</v>
      </c>
      <c r="C46" s="85" t="s">
        <v>65</v>
      </c>
      <c r="D46" s="1">
        <v>72229</v>
      </c>
      <c r="E46" s="85">
        <f t="shared" si="6"/>
        <v>19767.104542966612</v>
      </c>
      <c r="F46" s="86">
        <f t="shared" si="0"/>
        <v>0.84835933182398915</v>
      </c>
      <c r="G46" s="191">
        <f t="shared" si="1"/>
        <v>2120.7763700162673</v>
      </c>
      <c r="H46" s="191">
        <f t="shared" si="7"/>
        <v>7749.3168560394406</v>
      </c>
      <c r="I46" s="191">
        <f t="shared" si="2"/>
        <v>421.55893525470907</v>
      </c>
      <c r="J46" s="87">
        <f t="shared" si="3"/>
        <v>1540.3763494207069</v>
      </c>
      <c r="K46" s="191">
        <f t="shared" si="8"/>
        <v>94.076631327794189</v>
      </c>
      <c r="L46" s="87">
        <f t="shared" si="4"/>
        <v>343.75601087175994</v>
      </c>
      <c r="M46" s="88">
        <f t="shared" si="9"/>
        <v>8093.0728669112004</v>
      </c>
      <c r="N46" s="88">
        <f t="shared" si="10"/>
        <v>80322.0728669112</v>
      </c>
      <c r="O46" s="88">
        <f t="shared" si="11"/>
        <v>21981.957544310673</v>
      </c>
      <c r="P46" s="89">
        <f t="shared" si="5"/>
        <v>0.94341580345969811</v>
      </c>
      <c r="Q46" s="199">
        <v>-410.16693649135868</v>
      </c>
      <c r="R46" s="92">
        <f t="shared" si="12"/>
        <v>-3.3635256813347073E-2</v>
      </c>
      <c r="S46" s="93">
        <f t="shared" si="12"/>
        <v>-6.9602855355597973E-2</v>
      </c>
      <c r="T46" s="91">
        <v>3654</v>
      </c>
      <c r="U46" s="194">
        <v>74743</v>
      </c>
      <c r="V46" s="194">
        <v>21245.87833996589</v>
      </c>
      <c r="W46" s="201"/>
      <c r="X46" s="88">
        <v>0</v>
      </c>
      <c r="Y46" s="88">
        <f t="shared" si="13"/>
        <v>0</v>
      </c>
      <c r="Z46" s="1"/>
      <c r="AA46" s="1"/>
    </row>
    <row r="47" spans="2:27" x14ac:dyDescent="0.25">
      <c r="B47" s="85">
        <v>1554</v>
      </c>
      <c r="C47" s="85" t="s">
        <v>66</v>
      </c>
      <c r="D47" s="1">
        <v>122649</v>
      </c>
      <c r="E47" s="85">
        <f t="shared" si="6"/>
        <v>20887.091280653953</v>
      </c>
      <c r="F47" s="86">
        <f t="shared" si="0"/>
        <v>0.89642662455120037</v>
      </c>
      <c r="G47" s="191">
        <f t="shared" si="1"/>
        <v>1448.7843274038626</v>
      </c>
      <c r="H47" s="191">
        <f t="shared" si="7"/>
        <v>8507.2615705154822</v>
      </c>
      <c r="I47" s="191">
        <f t="shared" si="2"/>
        <v>29.563577064139825</v>
      </c>
      <c r="J47" s="87">
        <f t="shared" si="3"/>
        <v>173.59732452062906</v>
      </c>
      <c r="K47" s="191">
        <f t="shared" si="8"/>
        <v>-297.91872686277503</v>
      </c>
      <c r="L47" s="87">
        <f t="shared" si="4"/>
        <v>-1749.378764138215</v>
      </c>
      <c r="M47" s="88">
        <f t="shared" si="9"/>
        <v>6757.8828063772671</v>
      </c>
      <c r="N47" s="88">
        <f t="shared" si="10"/>
        <v>129406.88280637727</v>
      </c>
      <c r="O47" s="88">
        <f t="shared" si="11"/>
        <v>22037.956881195041</v>
      </c>
      <c r="P47" s="89">
        <f t="shared" si="5"/>
        <v>0.9458191680960587</v>
      </c>
      <c r="Q47" s="199">
        <v>115.92718908666029</v>
      </c>
      <c r="R47" s="92">
        <f t="shared" si="12"/>
        <v>1.1596545779962554E-2</v>
      </c>
      <c r="S47" s="93">
        <f t="shared" si="12"/>
        <v>4.0164626712572947E-3</v>
      </c>
      <c r="T47" s="91">
        <v>5872</v>
      </c>
      <c r="U47" s="194">
        <v>121243</v>
      </c>
      <c r="V47" s="194">
        <v>20803.534660260808</v>
      </c>
      <c r="W47" s="201"/>
      <c r="X47" s="88">
        <v>0</v>
      </c>
      <c r="Y47" s="88">
        <f t="shared" si="13"/>
        <v>0</v>
      </c>
      <c r="Z47" s="1"/>
      <c r="AA47" s="1"/>
    </row>
    <row r="48" spans="2:27" x14ac:dyDescent="0.25">
      <c r="B48" s="85">
        <v>1557</v>
      </c>
      <c r="C48" s="85" t="s">
        <v>67</v>
      </c>
      <c r="D48" s="1">
        <v>44242</v>
      </c>
      <c r="E48" s="85">
        <f t="shared" si="6"/>
        <v>16576.245784938179</v>
      </c>
      <c r="F48" s="86">
        <f t="shared" si="0"/>
        <v>0.71141490488368098</v>
      </c>
      <c r="G48" s="191">
        <f t="shared" si="1"/>
        <v>4035.2916248333268</v>
      </c>
      <c r="H48" s="191">
        <f t="shared" si="7"/>
        <v>10770.193346680149</v>
      </c>
      <c r="I48" s="191">
        <f t="shared" si="2"/>
        <v>1538.3595005646605</v>
      </c>
      <c r="J48" s="87">
        <f t="shared" si="3"/>
        <v>4105.8815070070787</v>
      </c>
      <c r="K48" s="191">
        <f t="shared" si="8"/>
        <v>1210.8771966377456</v>
      </c>
      <c r="L48" s="87">
        <f t="shared" si="4"/>
        <v>3231.831237826143</v>
      </c>
      <c r="M48" s="88">
        <f t="shared" si="9"/>
        <v>14002.024584506293</v>
      </c>
      <c r="N48" s="88">
        <f t="shared" si="10"/>
        <v>58244.024584506289</v>
      </c>
      <c r="O48" s="88">
        <f t="shared" si="11"/>
        <v>21822.414606409249</v>
      </c>
      <c r="P48" s="89">
        <f t="shared" si="5"/>
        <v>0.93656858211268257</v>
      </c>
      <c r="Q48" s="199">
        <v>1369.3927056662706</v>
      </c>
      <c r="R48" s="92">
        <f t="shared" si="12"/>
        <v>1.0506600886208944E-2</v>
      </c>
      <c r="S48" s="93">
        <f t="shared" si="12"/>
        <v>1.0506600886208906E-2</v>
      </c>
      <c r="T48" s="91">
        <v>2669</v>
      </c>
      <c r="U48" s="194">
        <v>43782</v>
      </c>
      <c r="V48" s="194">
        <v>16403.896590483328</v>
      </c>
      <c r="W48" s="201"/>
      <c r="X48" s="88">
        <v>0</v>
      </c>
      <c r="Y48" s="88">
        <f t="shared" si="13"/>
        <v>0</v>
      </c>
      <c r="Z48" s="1"/>
      <c r="AA48" s="1"/>
    </row>
    <row r="49" spans="2:27" x14ac:dyDescent="0.25">
      <c r="B49" s="85">
        <v>1560</v>
      </c>
      <c r="C49" s="85" t="s">
        <v>68</v>
      </c>
      <c r="D49" s="1">
        <v>51953</v>
      </c>
      <c r="E49" s="85">
        <f t="shared" si="6"/>
        <v>17140.547674034973</v>
      </c>
      <c r="F49" s="86">
        <f t="shared" si="0"/>
        <v>0.73563346317281142</v>
      </c>
      <c r="G49" s="191">
        <f t="shared" si="1"/>
        <v>3696.7104913752501</v>
      </c>
      <c r="H49" s="191">
        <f t="shared" si="7"/>
        <v>11204.729499358382</v>
      </c>
      <c r="I49" s="191">
        <f t="shared" si="2"/>
        <v>1340.8538393807826</v>
      </c>
      <c r="J49" s="87">
        <f t="shared" si="3"/>
        <v>4064.1279871631523</v>
      </c>
      <c r="K49" s="191">
        <f t="shared" si="8"/>
        <v>1013.3715354538676</v>
      </c>
      <c r="L49" s="87">
        <f t="shared" si="4"/>
        <v>3071.5291239606727</v>
      </c>
      <c r="M49" s="88">
        <f t="shared" si="9"/>
        <v>14276.258623319054</v>
      </c>
      <c r="N49" s="88">
        <f t="shared" si="10"/>
        <v>66229.258623319052</v>
      </c>
      <c r="O49" s="88">
        <f t="shared" si="11"/>
        <v>21850.62970086409</v>
      </c>
      <c r="P49" s="89">
        <f t="shared" si="5"/>
        <v>0.93777951002713922</v>
      </c>
      <c r="Q49" s="199">
        <v>1313.5009894621398</v>
      </c>
      <c r="R49" s="92">
        <f t="shared" si="12"/>
        <v>4.640576849483373E-2</v>
      </c>
      <c r="S49" s="93">
        <f t="shared" si="12"/>
        <v>2.1894119018379489E-2</v>
      </c>
      <c r="T49" s="91">
        <v>3031</v>
      </c>
      <c r="U49" s="194">
        <v>49649</v>
      </c>
      <c r="V49" s="194">
        <v>16773.31081081081</v>
      </c>
      <c r="W49" s="201"/>
      <c r="X49" s="88">
        <v>0</v>
      </c>
      <c r="Y49" s="88">
        <f t="shared" si="13"/>
        <v>0</v>
      </c>
      <c r="Z49" s="1"/>
      <c r="AA49" s="1"/>
    </row>
    <row r="50" spans="2:27" x14ac:dyDescent="0.25">
      <c r="B50" s="85">
        <v>1563</v>
      </c>
      <c r="C50" s="85" t="s">
        <v>69</v>
      </c>
      <c r="D50" s="1">
        <v>157769</v>
      </c>
      <c r="E50" s="85">
        <f t="shared" si="6"/>
        <v>22189.732770745428</v>
      </c>
      <c r="F50" s="86">
        <f t="shared" si="0"/>
        <v>0.95233304532911955</v>
      </c>
      <c r="G50" s="191">
        <f t="shared" si="1"/>
        <v>667.19943334897755</v>
      </c>
      <c r="H50" s="191">
        <f t="shared" si="7"/>
        <v>4743.7879711112309</v>
      </c>
      <c r="I50" s="191">
        <f t="shared" si="2"/>
        <v>0</v>
      </c>
      <c r="J50" s="87">
        <f t="shared" si="3"/>
        <v>0</v>
      </c>
      <c r="K50" s="191">
        <f t="shared" si="8"/>
        <v>-327.48230392691488</v>
      </c>
      <c r="L50" s="87">
        <f t="shared" si="4"/>
        <v>-2328.3991809203649</v>
      </c>
      <c r="M50" s="88">
        <f t="shared" si="9"/>
        <v>2415.3887901908661</v>
      </c>
      <c r="N50" s="88">
        <f t="shared" si="10"/>
        <v>160184.38879019086</v>
      </c>
      <c r="O50" s="88">
        <f t="shared" si="11"/>
        <v>22529.449900167492</v>
      </c>
      <c r="P50" s="89">
        <f t="shared" si="5"/>
        <v>0.96691293467503825</v>
      </c>
      <c r="Q50" s="199">
        <v>973.68954875777717</v>
      </c>
      <c r="R50" s="92">
        <f t="shared" si="12"/>
        <v>3.5385917822243512E-2</v>
      </c>
      <c r="S50" s="93">
        <f t="shared" si="12"/>
        <v>9.464863902080364E-3</v>
      </c>
      <c r="T50" s="91">
        <v>7110</v>
      </c>
      <c r="U50" s="194">
        <v>152377</v>
      </c>
      <c r="V50" s="194">
        <v>21981.679169070976</v>
      </c>
      <c r="W50" s="201"/>
      <c r="X50" s="88">
        <v>0</v>
      </c>
      <c r="Y50" s="88">
        <f t="shared" si="13"/>
        <v>0</v>
      </c>
      <c r="Z50" s="1"/>
      <c r="AA50" s="1"/>
    </row>
    <row r="51" spans="2:27" x14ac:dyDescent="0.25">
      <c r="B51" s="85">
        <v>1566</v>
      </c>
      <c r="C51" s="85" t="s">
        <v>70</v>
      </c>
      <c r="D51" s="1">
        <v>109900</v>
      </c>
      <c r="E51" s="85">
        <f t="shared" si="6"/>
        <v>18589.309878213804</v>
      </c>
      <c r="F51" s="86">
        <f t="shared" si="0"/>
        <v>0.79781105386837547</v>
      </c>
      <c r="G51" s="191">
        <f t="shared" si="1"/>
        <v>2827.4531688679517</v>
      </c>
      <c r="H51" s="191">
        <f t="shared" si="7"/>
        <v>16715.903134347333</v>
      </c>
      <c r="I51" s="191">
        <f t="shared" si="2"/>
        <v>833.78706791819184</v>
      </c>
      <c r="J51" s="87">
        <f t="shared" si="3"/>
        <v>4929.3491455323501</v>
      </c>
      <c r="K51" s="191">
        <f t="shared" si="8"/>
        <v>506.30476399127696</v>
      </c>
      <c r="L51" s="87">
        <f t="shared" si="4"/>
        <v>2993.273764716429</v>
      </c>
      <c r="M51" s="88">
        <f t="shared" si="9"/>
        <v>19709.176899063761</v>
      </c>
      <c r="N51" s="88">
        <f t="shared" si="10"/>
        <v>129609.17689906376</v>
      </c>
      <c r="O51" s="88">
        <f t="shared" si="11"/>
        <v>21923.067811073033</v>
      </c>
      <c r="P51" s="89">
        <f t="shared" si="5"/>
        <v>0.94088838956191745</v>
      </c>
      <c r="Q51" s="199">
        <v>3190.7745132630153</v>
      </c>
      <c r="R51" s="92">
        <f t="shared" si="12"/>
        <v>1.5298769446805366E-2</v>
      </c>
      <c r="S51" s="93">
        <f t="shared" si="12"/>
        <v>4.4794490010766396E-3</v>
      </c>
      <c r="T51" s="91">
        <v>5912</v>
      </c>
      <c r="U51" s="194">
        <v>108244</v>
      </c>
      <c r="V51" s="194">
        <v>18506.411352367926</v>
      </c>
      <c r="W51" s="201"/>
      <c r="X51" s="88">
        <v>0</v>
      </c>
      <c r="Y51" s="88">
        <f t="shared" si="13"/>
        <v>0</v>
      </c>
      <c r="Z51" s="1"/>
      <c r="AA51" s="1"/>
    </row>
    <row r="52" spans="2:27" x14ac:dyDescent="0.25">
      <c r="B52" s="85">
        <v>1573</v>
      </c>
      <c r="C52" s="85" t="s">
        <v>71</v>
      </c>
      <c r="D52" s="1">
        <v>40088</v>
      </c>
      <c r="E52" s="85">
        <f t="shared" si="6"/>
        <v>18576.45968489342</v>
      </c>
      <c r="F52" s="86">
        <f t="shared" si="0"/>
        <v>0.79725955269148863</v>
      </c>
      <c r="G52" s="191">
        <f t="shared" si="1"/>
        <v>2835.1632848601826</v>
      </c>
      <c r="H52" s="191">
        <f t="shared" si="7"/>
        <v>6118.2823687282735</v>
      </c>
      <c r="I52" s="191">
        <f t="shared" si="2"/>
        <v>838.28463558032627</v>
      </c>
      <c r="J52" s="87">
        <f t="shared" si="3"/>
        <v>1809.0182435823442</v>
      </c>
      <c r="K52" s="191">
        <f t="shared" si="8"/>
        <v>510.80233165341139</v>
      </c>
      <c r="L52" s="87">
        <f t="shared" si="4"/>
        <v>1102.3114317080619</v>
      </c>
      <c r="M52" s="88">
        <f t="shared" si="9"/>
        <v>7220.5938004363352</v>
      </c>
      <c r="N52" s="88">
        <f t="shared" si="10"/>
        <v>47308.593800436334</v>
      </c>
      <c r="O52" s="88">
        <f t="shared" si="11"/>
        <v>21922.425301407013</v>
      </c>
      <c r="P52" s="89">
        <f t="shared" si="5"/>
        <v>0.94086081450307302</v>
      </c>
      <c r="Q52" s="199">
        <v>190.72313931353347</v>
      </c>
      <c r="R52" s="92">
        <f t="shared" si="12"/>
        <v>-1.1637080867850098E-2</v>
      </c>
      <c r="S52" s="93">
        <f t="shared" si="12"/>
        <v>-2.9041061834959348E-2</v>
      </c>
      <c r="T52" s="91">
        <v>2158</v>
      </c>
      <c r="U52" s="194">
        <v>40560</v>
      </c>
      <c r="V52" s="194">
        <v>19132.075471698114</v>
      </c>
      <c r="W52" s="201"/>
      <c r="X52" s="88">
        <v>0</v>
      </c>
      <c r="Y52" s="88">
        <f t="shared" si="13"/>
        <v>0</v>
      </c>
      <c r="Z52" s="1"/>
      <c r="AA52" s="1"/>
    </row>
    <row r="53" spans="2:27" x14ac:dyDescent="0.25">
      <c r="B53" s="85">
        <v>1576</v>
      </c>
      <c r="C53" s="85" t="s">
        <v>72</v>
      </c>
      <c r="D53" s="1">
        <v>68613</v>
      </c>
      <c r="E53" s="85">
        <f t="shared" si="6"/>
        <v>20293.700088731148</v>
      </c>
      <c r="F53" s="86">
        <f t="shared" si="0"/>
        <v>0.87095961930540722</v>
      </c>
      <c r="G53" s="191">
        <f t="shared" si="1"/>
        <v>1804.8190425575456</v>
      </c>
      <c r="H53" s="191">
        <f t="shared" si="7"/>
        <v>6102.0931828870616</v>
      </c>
      <c r="I53" s="191">
        <f t="shared" si="2"/>
        <v>237.2504942371215</v>
      </c>
      <c r="J53" s="87">
        <f t="shared" si="3"/>
        <v>802.14392101570775</v>
      </c>
      <c r="K53" s="191">
        <f t="shared" si="8"/>
        <v>-90.23180968979338</v>
      </c>
      <c r="L53" s="87">
        <f t="shared" si="4"/>
        <v>-305.07374856119145</v>
      </c>
      <c r="M53" s="88">
        <f t="shared" si="9"/>
        <v>5797.01943432587</v>
      </c>
      <c r="N53" s="88">
        <f t="shared" si="10"/>
        <v>74410.019434325863</v>
      </c>
      <c r="O53" s="88">
        <f t="shared" si="11"/>
        <v>22008.287321598895</v>
      </c>
      <c r="P53" s="89">
        <f t="shared" si="5"/>
        <v>0.94454581783376879</v>
      </c>
      <c r="Q53" s="199">
        <v>217.16507600511159</v>
      </c>
      <c r="R53" s="92">
        <f t="shared" si="12"/>
        <v>4.977050183598531E-2</v>
      </c>
      <c r="S53" s="93">
        <f t="shared" si="12"/>
        <v>5.070197521827105E-2</v>
      </c>
      <c r="T53" s="91">
        <v>3381</v>
      </c>
      <c r="U53" s="194">
        <v>65360</v>
      </c>
      <c r="V53" s="194">
        <v>19314.420803782508</v>
      </c>
      <c r="W53" s="201"/>
      <c r="X53" s="88">
        <v>0</v>
      </c>
      <c r="Y53" s="88">
        <f t="shared" si="13"/>
        <v>0</v>
      </c>
      <c r="Z53" s="1"/>
      <c r="AA53" s="1"/>
    </row>
    <row r="54" spans="2:27" x14ac:dyDescent="0.25">
      <c r="B54" s="85">
        <v>1577</v>
      </c>
      <c r="C54" s="85" t="s">
        <v>73</v>
      </c>
      <c r="D54" s="1">
        <v>190945</v>
      </c>
      <c r="E54" s="85">
        <f t="shared" si="6"/>
        <v>17421.98905109489</v>
      </c>
      <c r="F54" s="86">
        <f t="shared" si="0"/>
        <v>0.74771228928875511</v>
      </c>
      <c r="G54" s="191">
        <f t="shared" si="1"/>
        <v>3527.8456651393003</v>
      </c>
      <c r="H54" s="191">
        <f t="shared" si="7"/>
        <v>38665.188489926732</v>
      </c>
      <c r="I54" s="191">
        <f t="shared" si="2"/>
        <v>1242.3493574098118</v>
      </c>
      <c r="J54" s="87">
        <f t="shared" si="3"/>
        <v>13616.148957211537</v>
      </c>
      <c r="K54" s="191">
        <f t="shared" si="8"/>
        <v>914.86705348289684</v>
      </c>
      <c r="L54" s="87">
        <f t="shared" si="4"/>
        <v>10026.94290617255</v>
      </c>
      <c r="M54" s="88">
        <f t="shared" si="9"/>
        <v>48692.131396099285</v>
      </c>
      <c r="N54" s="88">
        <f t="shared" si="10"/>
        <v>239637.13139609928</v>
      </c>
      <c r="O54" s="88">
        <f t="shared" si="11"/>
        <v>21864.701769717085</v>
      </c>
      <c r="P54" s="89">
        <f t="shared" si="5"/>
        <v>0.93838345133293632</v>
      </c>
      <c r="Q54" s="199">
        <v>8501.2668243171138</v>
      </c>
      <c r="R54" s="92">
        <f t="shared" si="12"/>
        <v>2.7857027507132474E-2</v>
      </c>
      <c r="S54" s="93">
        <f t="shared" si="12"/>
        <v>1.3695858606258583E-2</v>
      </c>
      <c r="T54" s="91">
        <v>10960</v>
      </c>
      <c r="U54" s="194">
        <v>185770</v>
      </c>
      <c r="V54" s="194">
        <v>17186.603756129152</v>
      </c>
      <c r="W54" s="201"/>
      <c r="X54" s="88">
        <v>0</v>
      </c>
      <c r="Y54" s="88">
        <f t="shared" si="13"/>
        <v>0</v>
      </c>
      <c r="Z54" s="1"/>
      <c r="AA54" s="1"/>
    </row>
    <row r="55" spans="2:27" x14ac:dyDescent="0.25">
      <c r="B55" s="85">
        <v>1578</v>
      </c>
      <c r="C55" s="85" t="s">
        <v>74</v>
      </c>
      <c r="D55" s="1">
        <v>55327</v>
      </c>
      <c r="E55" s="85">
        <f t="shared" si="6"/>
        <v>22184.041700080194</v>
      </c>
      <c r="F55" s="86">
        <f t="shared" si="0"/>
        <v>0.95208879747296915</v>
      </c>
      <c r="G55" s="191">
        <f t="shared" si="1"/>
        <v>670.61407574811813</v>
      </c>
      <c r="H55" s="191">
        <f t="shared" si="7"/>
        <v>1672.5115049158067</v>
      </c>
      <c r="I55" s="191">
        <f t="shared" si="2"/>
        <v>0</v>
      </c>
      <c r="J55" s="87">
        <f t="shared" si="3"/>
        <v>0</v>
      </c>
      <c r="K55" s="191">
        <f t="shared" si="8"/>
        <v>-327.48230392691488</v>
      </c>
      <c r="L55" s="87">
        <f t="shared" si="4"/>
        <v>-816.74086599372572</v>
      </c>
      <c r="M55" s="88">
        <f t="shared" si="9"/>
        <v>855.77063892208093</v>
      </c>
      <c r="N55" s="88">
        <f t="shared" si="10"/>
        <v>56182.770638922084</v>
      </c>
      <c r="O55" s="88">
        <f t="shared" si="11"/>
        <v>22527.173471901395</v>
      </c>
      <c r="P55" s="89">
        <f t="shared" si="5"/>
        <v>0.96681523553257798</v>
      </c>
      <c r="Q55" s="199">
        <v>1087.4392313082756</v>
      </c>
      <c r="R55" s="92">
        <f t="shared" si="12"/>
        <v>0.11681469519580137</v>
      </c>
      <c r="S55" s="92">
        <f t="shared" si="12"/>
        <v>0.11547129339725</v>
      </c>
      <c r="T55" s="91">
        <v>2494</v>
      </c>
      <c r="U55" s="194">
        <v>49540</v>
      </c>
      <c r="V55" s="194">
        <v>19887.595343235647</v>
      </c>
      <c r="W55" s="201"/>
      <c r="X55" s="88">
        <v>0</v>
      </c>
      <c r="Y55" s="88">
        <f t="shared" si="13"/>
        <v>0</v>
      </c>
      <c r="Z55" s="1"/>
      <c r="AA55" s="1"/>
    </row>
    <row r="56" spans="2:27" x14ac:dyDescent="0.25">
      <c r="B56" s="85">
        <v>1579</v>
      </c>
      <c r="C56" s="85" t="s">
        <v>75</v>
      </c>
      <c r="D56" s="1">
        <v>243260</v>
      </c>
      <c r="E56" s="85">
        <f t="shared" si="6"/>
        <v>18234.015441121355</v>
      </c>
      <c r="F56" s="86">
        <f t="shared" si="0"/>
        <v>0.78256262177770897</v>
      </c>
      <c r="G56" s="191">
        <f t="shared" si="1"/>
        <v>3040.6298311234209</v>
      </c>
      <c r="H56" s="191">
        <f t="shared" si="7"/>
        <v>40565.042577017557</v>
      </c>
      <c r="I56" s="191">
        <f t="shared" si="2"/>
        <v>958.14012090054882</v>
      </c>
      <c r="J56" s="87">
        <f t="shared" si="3"/>
        <v>12782.547352934223</v>
      </c>
      <c r="K56" s="191">
        <f t="shared" si="8"/>
        <v>630.657816973634</v>
      </c>
      <c r="L56" s="87">
        <f t="shared" si="4"/>
        <v>8413.6059362452506</v>
      </c>
      <c r="M56" s="88">
        <f t="shared" si="9"/>
        <v>48978.648513262808</v>
      </c>
      <c r="N56" s="88">
        <f t="shared" si="10"/>
        <v>292238.6485132628</v>
      </c>
      <c r="O56" s="88">
        <f t="shared" si="11"/>
        <v>21905.303089218411</v>
      </c>
      <c r="P56" s="89">
        <f t="shared" si="5"/>
        <v>0.94012596795738412</v>
      </c>
      <c r="Q56" s="199">
        <v>2437.9487959137477</v>
      </c>
      <c r="R56" s="92">
        <f t="shared" si="12"/>
        <v>1.8656793255548646E-3</v>
      </c>
      <c r="S56" s="92">
        <f t="shared" si="12"/>
        <v>-2.1895449217713939E-3</v>
      </c>
      <c r="T56" s="91">
        <v>13341</v>
      </c>
      <c r="U56" s="194">
        <v>242807</v>
      </c>
      <c r="V56" s="194">
        <v>18274.027244675246</v>
      </c>
      <c r="W56" s="201"/>
      <c r="X56" s="88">
        <v>0</v>
      </c>
      <c r="Y56" s="88">
        <f t="shared" si="13"/>
        <v>0</v>
      </c>
      <c r="Z56" s="1"/>
      <c r="AA56" s="1"/>
    </row>
    <row r="57" spans="2:27" ht="30.95" customHeight="1" x14ac:dyDescent="0.25">
      <c r="B57" s="85">
        <v>1804</v>
      </c>
      <c r="C57" s="85" t="s">
        <v>76</v>
      </c>
      <c r="D57" s="1">
        <v>1160447</v>
      </c>
      <c r="E57" s="85">
        <f t="shared" si="6"/>
        <v>21788.749319363862</v>
      </c>
      <c r="F57" s="86">
        <f t="shared" si="0"/>
        <v>0.93512374428317646</v>
      </c>
      <c r="G57" s="191">
        <f t="shared" si="1"/>
        <v>907.78950417791714</v>
      </c>
      <c r="H57" s="191">
        <f t="shared" si="7"/>
        <v>48347.961203011691</v>
      </c>
      <c r="I57" s="191">
        <f t="shared" si="2"/>
        <v>0</v>
      </c>
      <c r="J57" s="87">
        <f t="shared" si="3"/>
        <v>0</v>
      </c>
      <c r="K57" s="191">
        <f t="shared" si="8"/>
        <v>-327.48230392691488</v>
      </c>
      <c r="L57" s="87">
        <f t="shared" si="4"/>
        <v>-17441.380024843558</v>
      </c>
      <c r="M57" s="88">
        <f t="shared" si="9"/>
        <v>30906.581178168133</v>
      </c>
      <c r="N57" s="88">
        <f t="shared" si="10"/>
        <v>1191353.5811781681</v>
      </c>
      <c r="O57" s="88">
        <f t="shared" si="11"/>
        <v>22369.056519614864</v>
      </c>
      <c r="P57" s="89">
        <f t="shared" si="5"/>
        <v>0.96002921425666088</v>
      </c>
      <c r="Q57" s="199">
        <v>736.95694476654535</v>
      </c>
      <c r="R57" s="92">
        <f t="shared" si="12"/>
        <v>-7.5720451791283852E-3</v>
      </c>
      <c r="S57" s="92">
        <f t="shared" si="12"/>
        <v>-1.6069147028549474E-2</v>
      </c>
      <c r="T57" s="91">
        <v>53259</v>
      </c>
      <c r="U57" s="194">
        <v>1169301</v>
      </c>
      <c r="V57" s="194">
        <v>22144.594057155842</v>
      </c>
      <c r="W57" s="201"/>
      <c r="X57" s="88">
        <v>0</v>
      </c>
      <c r="Y57" s="88">
        <f t="shared" si="13"/>
        <v>0</v>
      </c>
      <c r="Z57" s="1"/>
      <c r="AA57" s="1"/>
    </row>
    <row r="58" spans="2:27" x14ac:dyDescent="0.25">
      <c r="B58" s="85">
        <v>1806</v>
      </c>
      <c r="C58" s="85" t="s">
        <v>77</v>
      </c>
      <c r="D58" s="1">
        <v>431263</v>
      </c>
      <c r="E58" s="85">
        <f t="shared" si="6"/>
        <v>20044.759470137113</v>
      </c>
      <c r="F58" s="86">
        <f t="shared" si="0"/>
        <v>0.86027565209133039</v>
      </c>
      <c r="G58" s="191">
        <f t="shared" si="1"/>
        <v>1954.1834137139667</v>
      </c>
      <c r="H58" s="191">
        <f t="shared" si="7"/>
        <v>42044.256146055995</v>
      </c>
      <c r="I58" s="191">
        <f t="shared" si="2"/>
        <v>324.37971074503383</v>
      </c>
      <c r="J58" s="87">
        <f t="shared" si="3"/>
        <v>6979.0294766794032</v>
      </c>
      <c r="K58" s="191">
        <f t="shared" si="8"/>
        <v>-3.1025931818810477</v>
      </c>
      <c r="L58" s="87">
        <f t="shared" si="4"/>
        <v>-66.752292308170738</v>
      </c>
      <c r="M58" s="88">
        <f t="shared" si="9"/>
        <v>41977.503853747825</v>
      </c>
      <c r="N58" s="88">
        <f t="shared" si="10"/>
        <v>473240.50385374785</v>
      </c>
      <c r="O58" s="88">
        <f t="shared" si="11"/>
        <v>21995.840290669199</v>
      </c>
      <c r="P58" s="89">
        <f t="shared" si="5"/>
        <v>0.94401161947306522</v>
      </c>
      <c r="Q58" s="199">
        <v>3990.4794913487494</v>
      </c>
      <c r="R58" s="92">
        <f t="shared" si="12"/>
        <v>1.0101885466682281E-2</v>
      </c>
      <c r="S58" s="92">
        <f t="shared" si="12"/>
        <v>1.0806116388457748E-2</v>
      </c>
      <c r="T58" s="91">
        <v>21515</v>
      </c>
      <c r="U58" s="194">
        <v>426950</v>
      </c>
      <c r="V58" s="194">
        <v>19830.469112865769</v>
      </c>
      <c r="W58" s="201"/>
      <c r="X58" s="88">
        <v>0</v>
      </c>
      <c r="Y58" s="88">
        <f t="shared" si="13"/>
        <v>0</v>
      </c>
      <c r="Z58" s="1"/>
      <c r="AA58" s="1"/>
    </row>
    <row r="59" spans="2:27" x14ac:dyDescent="0.25">
      <c r="B59" s="85">
        <v>1811</v>
      </c>
      <c r="C59" s="85" t="s">
        <v>78</v>
      </c>
      <c r="D59" s="1">
        <v>28251</v>
      </c>
      <c r="E59" s="85">
        <f t="shared" si="6"/>
        <v>20309.849029475197</v>
      </c>
      <c r="F59" s="86">
        <f t="shared" si="0"/>
        <v>0.87165269524627198</v>
      </c>
      <c r="G59" s="191">
        <f t="shared" si="1"/>
        <v>1795.1296781111159</v>
      </c>
      <c r="H59" s="191">
        <f t="shared" si="7"/>
        <v>2497.0253822525624</v>
      </c>
      <c r="I59" s="191">
        <f t="shared" si="2"/>
        <v>231.5983649767042</v>
      </c>
      <c r="J59" s="87">
        <f t="shared" si="3"/>
        <v>322.15332568259555</v>
      </c>
      <c r="K59" s="191">
        <f t="shared" si="8"/>
        <v>-95.883938950210677</v>
      </c>
      <c r="L59" s="87">
        <f t="shared" si="4"/>
        <v>-133.37455907974305</v>
      </c>
      <c r="M59" s="88">
        <f t="shared" si="9"/>
        <v>2363.6508231728194</v>
      </c>
      <c r="N59" s="88">
        <f t="shared" si="10"/>
        <v>30614.650823172818</v>
      </c>
      <c r="O59" s="88">
        <f t="shared" si="11"/>
        <v>22009.094768636103</v>
      </c>
      <c r="P59" s="89">
        <f t="shared" si="5"/>
        <v>0.94458047163081227</v>
      </c>
      <c r="Q59" s="199">
        <v>567.81069823221719</v>
      </c>
      <c r="R59" s="92">
        <f t="shared" si="12"/>
        <v>-0.10620728929384966</v>
      </c>
      <c r="S59" s="92">
        <f t="shared" si="12"/>
        <v>-9.6568978251008339E-2</v>
      </c>
      <c r="T59" s="91">
        <v>1391</v>
      </c>
      <c r="U59" s="194">
        <v>31608</v>
      </c>
      <c r="V59" s="194">
        <v>22480.796586059743</v>
      </c>
      <c r="W59" s="201"/>
      <c r="X59" s="88">
        <v>0</v>
      </c>
      <c r="Y59" s="88">
        <f t="shared" si="13"/>
        <v>0</v>
      </c>
      <c r="Z59" s="1"/>
      <c r="AA59" s="1"/>
    </row>
    <row r="60" spans="2:27" x14ac:dyDescent="0.25">
      <c r="B60" s="85">
        <v>1812</v>
      </c>
      <c r="C60" s="85" t="s">
        <v>79</v>
      </c>
      <c r="D60" s="1">
        <v>34107</v>
      </c>
      <c r="E60" s="85">
        <f t="shared" si="6"/>
        <v>17313.197969543147</v>
      </c>
      <c r="F60" s="86">
        <f t="shared" si="0"/>
        <v>0.74304322260511246</v>
      </c>
      <c r="G60" s="191">
        <f t="shared" si="1"/>
        <v>3593.120314070346</v>
      </c>
      <c r="H60" s="191">
        <f t="shared" si="7"/>
        <v>7078.4470187185816</v>
      </c>
      <c r="I60" s="191">
        <f t="shared" si="2"/>
        <v>1280.4262359529216</v>
      </c>
      <c r="J60" s="87">
        <f t="shared" si="3"/>
        <v>2522.4396848272554</v>
      </c>
      <c r="K60" s="191">
        <f t="shared" si="8"/>
        <v>952.94393202600668</v>
      </c>
      <c r="L60" s="87">
        <f t="shared" si="4"/>
        <v>1877.2995460912332</v>
      </c>
      <c r="M60" s="88">
        <f t="shared" si="9"/>
        <v>8955.746564809815</v>
      </c>
      <c r="N60" s="88">
        <f t="shared" si="10"/>
        <v>43062.746564809815</v>
      </c>
      <c r="O60" s="88">
        <f t="shared" si="11"/>
        <v>21859.262215639501</v>
      </c>
      <c r="P60" s="89">
        <f t="shared" si="5"/>
        <v>0.93814999799875431</v>
      </c>
      <c r="Q60" s="199">
        <v>1464.4807156847355</v>
      </c>
      <c r="R60" s="92">
        <f t="shared" si="12"/>
        <v>-4.9706054442617928E-2</v>
      </c>
      <c r="S60" s="92">
        <f t="shared" si="12"/>
        <v>-4.4399844594327914E-2</v>
      </c>
      <c r="T60" s="91">
        <v>1970</v>
      </c>
      <c r="U60" s="194">
        <v>35891</v>
      </c>
      <c r="V60" s="194">
        <v>18117.617364967187</v>
      </c>
      <c r="W60" s="201"/>
      <c r="X60" s="88">
        <v>0</v>
      </c>
      <c r="Y60" s="88">
        <f t="shared" si="13"/>
        <v>0</v>
      </c>
      <c r="Z60" s="1"/>
      <c r="AA60" s="1"/>
    </row>
    <row r="61" spans="2:27" x14ac:dyDescent="0.25">
      <c r="B61" s="85">
        <v>1813</v>
      </c>
      <c r="C61" s="85" t="s">
        <v>80</v>
      </c>
      <c r="D61" s="1">
        <v>158065</v>
      </c>
      <c r="E61" s="85">
        <f t="shared" si="6"/>
        <v>20298.57454732246</v>
      </c>
      <c r="F61" s="86">
        <f t="shared" si="0"/>
        <v>0.87116882002190776</v>
      </c>
      <c r="G61" s="191">
        <f t="shared" si="1"/>
        <v>1801.8943674027585</v>
      </c>
      <c r="H61" s="191">
        <f t="shared" si="7"/>
        <v>14031.351438965279</v>
      </c>
      <c r="I61" s="191">
        <f t="shared" si="2"/>
        <v>235.54443373016235</v>
      </c>
      <c r="J61" s="87">
        <f t="shared" si="3"/>
        <v>1834.1845054567743</v>
      </c>
      <c r="K61" s="191">
        <f t="shared" si="8"/>
        <v>-91.937870196752527</v>
      </c>
      <c r="L61" s="87">
        <f t="shared" si="4"/>
        <v>-715.92019522211183</v>
      </c>
      <c r="M61" s="88">
        <f t="shared" si="9"/>
        <v>13315.431243743167</v>
      </c>
      <c r="N61" s="88">
        <f t="shared" si="10"/>
        <v>171380.43124374317</v>
      </c>
      <c r="O61" s="88">
        <f t="shared" si="11"/>
        <v>22008.531044528467</v>
      </c>
      <c r="P61" s="89">
        <f t="shared" si="5"/>
        <v>0.94455627786959406</v>
      </c>
      <c r="Q61" s="199">
        <v>-283.43216597104038</v>
      </c>
      <c r="R61" s="92">
        <f t="shared" si="12"/>
        <v>-8.7784805743438207E-2</v>
      </c>
      <c r="S61" s="92">
        <f t="shared" si="12"/>
        <v>-8.8956264834560136E-2</v>
      </c>
      <c r="T61" s="91">
        <v>7787</v>
      </c>
      <c r="U61" s="194">
        <v>173276</v>
      </c>
      <c r="V61" s="194">
        <v>22280.570914234282</v>
      </c>
      <c r="W61" s="201"/>
      <c r="X61" s="88">
        <v>0</v>
      </c>
      <c r="Y61" s="88">
        <f t="shared" si="13"/>
        <v>0</v>
      </c>
      <c r="Z61" s="1"/>
      <c r="AA61" s="1"/>
    </row>
    <row r="62" spans="2:27" x14ac:dyDescent="0.25">
      <c r="B62" s="85">
        <v>1815</v>
      </c>
      <c r="C62" s="85" t="s">
        <v>81</v>
      </c>
      <c r="D62" s="1">
        <v>22724</v>
      </c>
      <c r="E62" s="85">
        <f t="shared" si="6"/>
        <v>18641.509433962263</v>
      </c>
      <c r="F62" s="86">
        <f t="shared" si="0"/>
        <v>0.80005134050924454</v>
      </c>
      <c r="G62" s="191">
        <f t="shared" si="1"/>
        <v>2796.1334354188766</v>
      </c>
      <c r="H62" s="191">
        <f t="shared" si="7"/>
        <v>3408.4866577756106</v>
      </c>
      <c r="I62" s="191">
        <f t="shared" si="2"/>
        <v>815.51722340623121</v>
      </c>
      <c r="J62" s="87">
        <f t="shared" si="3"/>
        <v>994.11549533219591</v>
      </c>
      <c r="K62" s="191">
        <f t="shared" si="8"/>
        <v>488.03491947931633</v>
      </c>
      <c r="L62" s="87">
        <f t="shared" si="4"/>
        <v>594.91456684528669</v>
      </c>
      <c r="M62" s="88">
        <f t="shared" si="9"/>
        <v>4003.4012246208972</v>
      </c>
      <c r="N62" s="88">
        <f t="shared" si="10"/>
        <v>26727.401224620899</v>
      </c>
      <c r="O62" s="88">
        <f t="shared" si="11"/>
        <v>21925.677788860459</v>
      </c>
      <c r="P62" s="89">
        <f t="shared" si="5"/>
        <v>0.941000403893961</v>
      </c>
      <c r="Q62" s="199">
        <v>377.87720427395743</v>
      </c>
      <c r="R62" s="92">
        <f t="shared" si="12"/>
        <v>-4.6051803030939087E-2</v>
      </c>
      <c r="S62" s="92">
        <f t="shared" si="12"/>
        <v>-8.0484715800946321E-2</v>
      </c>
      <c r="T62" s="91">
        <v>1219</v>
      </c>
      <c r="U62" s="194">
        <v>23821</v>
      </c>
      <c r="V62" s="194">
        <v>20273.191489361703</v>
      </c>
      <c r="W62" s="201"/>
      <c r="X62" s="88">
        <v>0</v>
      </c>
      <c r="Y62" s="88">
        <f t="shared" si="13"/>
        <v>0</v>
      </c>
      <c r="Z62" s="1"/>
      <c r="AA62" s="1"/>
    </row>
    <row r="63" spans="2:27" x14ac:dyDescent="0.25">
      <c r="B63" s="85">
        <v>1816</v>
      </c>
      <c r="C63" s="85" t="s">
        <v>82</v>
      </c>
      <c r="D63" s="1">
        <v>8313</v>
      </c>
      <c r="E63" s="85">
        <f t="shared" si="6"/>
        <v>18310.572687224671</v>
      </c>
      <c r="F63" s="86">
        <f t="shared" si="0"/>
        <v>0.78584828529050721</v>
      </c>
      <c r="G63" s="191">
        <f t="shared" si="1"/>
        <v>2994.6954834614321</v>
      </c>
      <c r="H63" s="191">
        <f t="shared" si="7"/>
        <v>1359.5917494914902</v>
      </c>
      <c r="I63" s="191">
        <f t="shared" si="2"/>
        <v>931.3450847643885</v>
      </c>
      <c r="J63" s="87">
        <f t="shared" si="3"/>
        <v>422.83066848303235</v>
      </c>
      <c r="K63" s="191">
        <f t="shared" si="8"/>
        <v>603.86278083747357</v>
      </c>
      <c r="L63" s="87">
        <f t="shared" si="4"/>
        <v>274.153702500213</v>
      </c>
      <c r="M63" s="88">
        <f t="shared" si="9"/>
        <v>1633.7454519917032</v>
      </c>
      <c r="N63" s="88">
        <f t="shared" si="10"/>
        <v>9946.7454519917028</v>
      </c>
      <c r="O63" s="88">
        <f t="shared" si="11"/>
        <v>21909.130951523577</v>
      </c>
      <c r="P63" s="89">
        <f t="shared" si="5"/>
        <v>0.94029025113302411</v>
      </c>
      <c r="Q63" s="199">
        <v>290.44712940145655</v>
      </c>
      <c r="R63" s="92">
        <f t="shared" si="12"/>
        <v>-4.0290925883167857E-2</v>
      </c>
      <c r="S63" s="92">
        <f t="shared" si="12"/>
        <v>-2.3379752770976946E-2</v>
      </c>
      <c r="T63" s="91">
        <v>454</v>
      </c>
      <c r="U63" s="194">
        <v>8662</v>
      </c>
      <c r="V63" s="194">
        <v>18748.917748917749</v>
      </c>
      <c r="W63" s="201"/>
      <c r="X63" s="88">
        <v>0</v>
      </c>
      <c r="Y63" s="88">
        <f t="shared" si="13"/>
        <v>0</v>
      </c>
      <c r="Z63" s="1"/>
      <c r="AA63" s="1"/>
    </row>
    <row r="64" spans="2:27" x14ac:dyDescent="0.25">
      <c r="B64" s="85">
        <v>1818</v>
      </c>
      <c r="C64" s="85" t="s">
        <v>55</v>
      </c>
      <c r="D64" s="1">
        <v>36316</v>
      </c>
      <c r="E64" s="85">
        <f t="shared" si="6"/>
        <v>19747.688961392061</v>
      </c>
      <c r="F64" s="86">
        <f t="shared" si="0"/>
        <v>0.84752605906136702</v>
      </c>
      <c r="G64" s="191">
        <f t="shared" si="1"/>
        <v>2132.4257189609975</v>
      </c>
      <c r="H64" s="191">
        <f t="shared" si="7"/>
        <v>3921.5308971692743</v>
      </c>
      <c r="I64" s="191">
        <f t="shared" si="2"/>
        <v>428.35438880580182</v>
      </c>
      <c r="J64" s="87">
        <f t="shared" si="3"/>
        <v>787.7437210138695</v>
      </c>
      <c r="K64" s="191">
        <f t="shared" si="8"/>
        <v>100.87208487888694</v>
      </c>
      <c r="L64" s="87">
        <f t="shared" si="4"/>
        <v>185.50376409227309</v>
      </c>
      <c r="M64" s="88">
        <f t="shared" si="9"/>
        <v>4107.0346612615476</v>
      </c>
      <c r="N64" s="88">
        <f t="shared" si="10"/>
        <v>40423.034661261547</v>
      </c>
      <c r="O64" s="88">
        <f t="shared" si="11"/>
        <v>21980.986765231944</v>
      </c>
      <c r="P64" s="89">
        <f t="shared" si="5"/>
        <v>0.94337413982156693</v>
      </c>
      <c r="Q64" s="199">
        <v>405.96072900721992</v>
      </c>
      <c r="R64" s="92">
        <f t="shared" si="12"/>
        <v>-4.386288241798747E-2</v>
      </c>
      <c r="S64" s="92">
        <f t="shared" si="12"/>
        <v>-5.1141794677991861E-2</v>
      </c>
      <c r="T64" s="91">
        <v>1839</v>
      </c>
      <c r="U64" s="194">
        <v>37982</v>
      </c>
      <c r="V64" s="194">
        <v>20812.054794520547</v>
      </c>
      <c r="W64" s="201"/>
      <c r="X64" s="88">
        <v>0</v>
      </c>
      <c r="Y64" s="88">
        <f t="shared" si="13"/>
        <v>0</v>
      </c>
      <c r="Z64" s="1"/>
      <c r="AA64" s="1"/>
    </row>
    <row r="65" spans="2:27" x14ac:dyDescent="0.25">
      <c r="B65" s="85">
        <v>1820</v>
      </c>
      <c r="C65" s="85" t="s">
        <v>83</v>
      </c>
      <c r="D65" s="1">
        <v>132542</v>
      </c>
      <c r="E65" s="85">
        <f t="shared" si="6"/>
        <v>18156.438356164384</v>
      </c>
      <c r="F65" s="86">
        <f t="shared" si="0"/>
        <v>0.77923318909241646</v>
      </c>
      <c r="G65" s="191">
        <f t="shared" si="1"/>
        <v>3087.1760820976037</v>
      </c>
      <c r="H65" s="191">
        <f t="shared" si="7"/>
        <v>22536.385399312509</v>
      </c>
      <c r="I65" s="191">
        <f t="shared" si="2"/>
        <v>985.29210063548862</v>
      </c>
      <c r="J65" s="87">
        <f t="shared" si="3"/>
        <v>7192.6323346390673</v>
      </c>
      <c r="K65" s="191">
        <f t="shared" si="8"/>
        <v>657.80979670857369</v>
      </c>
      <c r="L65" s="87">
        <f t="shared" si="4"/>
        <v>4802.0115159725883</v>
      </c>
      <c r="M65" s="88">
        <f t="shared" si="9"/>
        <v>27338.396915285099</v>
      </c>
      <c r="N65" s="88">
        <f t="shared" si="10"/>
        <v>159880.39691528509</v>
      </c>
      <c r="O65" s="88">
        <f t="shared" si="11"/>
        <v>21901.42423497056</v>
      </c>
      <c r="P65" s="89">
        <f t="shared" si="5"/>
        <v>0.93995949632311937</v>
      </c>
      <c r="Q65" s="199">
        <v>2457.9866621820147</v>
      </c>
      <c r="R65" s="92">
        <f t="shared" si="12"/>
        <v>-1.3053352693696712E-2</v>
      </c>
      <c r="S65" s="92">
        <f t="shared" si="12"/>
        <v>-8.5918130551887097E-3</v>
      </c>
      <c r="T65" s="91">
        <v>7300</v>
      </c>
      <c r="U65" s="194">
        <v>134295</v>
      </c>
      <c r="V65" s="194">
        <v>18313.786990317742</v>
      </c>
      <c r="W65" s="201"/>
      <c r="X65" s="88">
        <v>0</v>
      </c>
      <c r="Y65" s="88">
        <f t="shared" si="13"/>
        <v>0</v>
      </c>
      <c r="Z65" s="1"/>
      <c r="AA65" s="1"/>
    </row>
    <row r="66" spans="2:27" x14ac:dyDescent="0.25">
      <c r="B66" s="85">
        <v>1822</v>
      </c>
      <c r="C66" s="85" t="s">
        <v>84</v>
      </c>
      <c r="D66" s="1">
        <v>34344</v>
      </c>
      <c r="E66" s="85">
        <f t="shared" si="6"/>
        <v>15129.515418502204</v>
      </c>
      <c r="F66" s="86">
        <f t="shared" si="0"/>
        <v>0.64932451605959773</v>
      </c>
      <c r="G66" s="191">
        <f t="shared" si="1"/>
        <v>4903.329844694912</v>
      </c>
      <c r="H66" s="191">
        <f t="shared" si="7"/>
        <v>11130.558747457449</v>
      </c>
      <c r="I66" s="191">
        <f t="shared" si="2"/>
        <v>2044.7151288172518</v>
      </c>
      <c r="J66" s="87">
        <f t="shared" si="3"/>
        <v>4641.5033424151616</v>
      </c>
      <c r="K66" s="191">
        <f t="shared" si="8"/>
        <v>1717.2328248903368</v>
      </c>
      <c r="L66" s="87">
        <f t="shared" si="4"/>
        <v>3898.1185125010647</v>
      </c>
      <c r="M66" s="88">
        <f t="shared" si="9"/>
        <v>15028.677259958515</v>
      </c>
      <c r="N66" s="88">
        <f t="shared" si="10"/>
        <v>49372.677259958517</v>
      </c>
      <c r="O66" s="88">
        <f t="shared" si="11"/>
        <v>21750.078088087452</v>
      </c>
      <c r="P66" s="89">
        <f t="shared" si="5"/>
        <v>0.93346406267147852</v>
      </c>
      <c r="Q66" s="199">
        <v>2001.3356470072795</v>
      </c>
      <c r="R66" s="92">
        <f t="shared" si="12"/>
        <v>1.7298578199052134E-2</v>
      </c>
      <c r="S66" s="92">
        <f t="shared" si="12"/>
        <v>1.1472639204960654E-2</v>
      </c>
      <c r="T66" s="91">
        <v>2270</v>
      </c>
      <c r="U66" s="194">
        <v>33760</v>
      </c>
      <c r="V66" s="194">
        <v>14957.908728400533</v>
      </c>
      <c r="W66" s="201"/>
      <c r="X66" s="88">
        <v>0</v>
      </c>
      <c r="Y66" s="88">
        <f t="shared" si="13"/>
        <v>0</v>
      </c>
      <c r="Z66" s="1"/>
      <c r="AA66" s="1"/>
    </row>
    <row r="67" spans="2:27" x14ac:dyDescent="0.25">
      <c r="B67" s="85">
        <v>1824</v>
      </c>
      <c r="C67" s="85" t="s">
        <v>85</v>
      </c>
      <c r="D67" s="1">
        <v>243677</v>
      </c>
      <c r="E67" s="85">
        <f t="shared" si="6"/>
        <v>18263.903462749211</v>
      </c>
      <c r="F67" s="86">
        <f t="shared" si="0"/>
        <v>0.78384534793533289</v>
      </c>
      <c r="G67" s="191">
        <f t="shared" si="1"/>
        <v>3022.6970181467077</v>
      </c>
      <c r="H67" s="191">
        <f t="shared" si="7"/>
        <v>40328.823616113375</v>
      </c>
      <c r="I67" s="191">
        <f t="shared" si="2"/>
        <v>947.67931333079935</v>
      </c>
      <c r="J67" s="87">
        <f t="shared" si="3"/>
        <v>12643.937398459526</v>
      </c>
      <c r="K67" s="191">
        <f t="shared" si="8"/>
        <v>620.19700940388452</v>
      </c>
      <c r="L67" s="87">
        <f t="shared" si="4"/>
        <v>8274.6684994666266</v>
      </c>
      <c r="M67" s="88">
        <f t="shared" si="9"/>
        <v>48603.492115580004</v>
      </c>
      <c r="N67" s="88">
        <f t="shared" si="10"/>
        <v>292280.49211558001</v>
      </c>
      <c r="O67" s="88">
        <f t="shared" si="11"/>
        <v>21906.797490299807</v>
      </c>
      <c r="P67" s="89">
        <f t="shared" si="5"/>
        <v>0.9401901042652655</v>
      </c>
      <c r="Q67" s="199">
        <v>5558.7149790181647</v>
      </c>
      <c r="R67" s="92">
        <f t="shared" si="12"/>
        <v>-2.2887698783144172E-3</v>
      </c>
      <c r="S67" s="92">
        <f t="shared" si="12"/>
        <v>-1.0439761040304077E-2</v>
      </c>
      <c r="T67" s="91">
        <v>13342</v>
      </c>
      <c r="U67" s="194">
        <v>244236</v>
      </c>
      <c r="V67" s="194">
        <v>18456.585808206757</v>
      </c>
      <c r="W67" s="201"/>
      <c r="X67" s="88">
        <v>0</v>
      </c>
      <c r="Y67" s="88">
        <f t="shared" si="13"/>
        <v>0</v>
      </c>
      <c r="Z67" s="1"/>
      <c r="AA67" s="1"/>
    </row>
    <row r="68" spans="2:27" x14ac:dyDescent="0.25">
      <c r="B68" s="85">
        <v>1825</v>
      </c>
      <c r="C68" s="85" t="s">
        <v>86</v>
      </c>
      <c r="D68" s="1">
        <v>24372</v>
      </c>
      <c r="E68" s="85">
        <f t="shared" si="6"/>
        <v>16762.035763411281</v>
      </c>
      <c r="F68" s="86">
        <f t="shared" si="0"/>
        <v>0.71938858973238662</v>
      </c>
      <c r="G68" s="191">
        <f t="shared" si="1"/>
        <v>3923.8176377494656</v>
      </c>
      <c r="H68" s="191">
        <f t="shared" si="7"/>
        <v>5705.2308452877223</v>
      </c>
      <c r="I68" s="191">
        <f t="shared" si="2"/>
        <v>1473.333008099075</v>
      </c>
      <c r="J68" s="87">
        <f t="shared" si="3"/>
        <v>2142.226193776055</v>
      </c>
      <c r="K68" s="191">
        <f t="shared" si="8"/>
        <v>1145.85070417216</v>
      </c>
      <c r="L68" s="87">
        <f t="shared" si="4"/>
        <v>1666.0669238663206</v>
      </c>
      <c r="M68" s="88">
        <f t="shared" si="9"/>
        <v>7371.2977691540427</v>
      </c>
      <c r="N68" s="88">
        <f t="shared" si="10"/>
        <v>31743.297769154044</v>
      </c>
      <c r="O68" s="88">
        <f t="shared" si="11"/>
        <v>21831.704105332905</v>
      </c>
      <c r="P68" s="89">
        <f t="shared" si="5"/>
        <v>0.93696726635511796</v>
      </c>
      <c r="Q68" s="199">
        <v>1120.7802338099491</v>
      </c>
      <c r="R68" s="92">
        <f t="shared" si="12"/>
        <v>-2.316633266533066E-2</v>
      </c>
      <c r="S68" s="92">
        <f t="shared" si="12"/>
        <v>-1.8463557100445671E-2</v>
      </c>
      <c r="T68" s="91">
        <v>1454</v>
      </c>
      <c r="U68" s="194">
        <v>24950</v>
      </c>
      <c r="V68" s="194">
        <v>17077.344284736482</v>
      </c>
      <c r="W68" s="201"/>
      <c r="X68" s="88">
        <v>0</v>
      </c>
      <c r="Y68" s="88">
        <f t="shared" si="13"/>
        <v>0</v>
      </c>
      <c r="Z68" s="1"/>
      <c r="AA68" s="1"/>
    </row>
    <row r="69" spans="2:27" x14ac:dyDescent="0.25">
      <c r="B69" s="85">
        <v>1826</v>
      </c>
      <c r="C69" s="85" t="s">
        <v>87</v>
      </c>
      <c r="D69" s="1">
        <v>20244</v>
      </c>
      <c r="E69" s="85">
        <f t="shared" si="6"/>
        <v>15840.375586854459</v>
      </c>
      <c r="F69" s="86">
        <f t="shared" si="0"/>
        <v>0.6798330235718012</v>
      </c>
      <c r="G69" s="191">
        <f t="shared" si="1"/>
        <v>4476.8137436835586</v>
      </c>
      <c r="H69" s="191">
        <f t="shared" si="7"/>
        <v>5721.3679644275871</v>
      </c>
      <c r="I69" s="191">
        <f t="shared" si="2"/>
        <v>1795.9140698939623</v>
      </c>
      <c r="J69" s="87">
        <f t="shared" si="3"/>
        <v>2295.1781813244838</v>
      </c>
      <c r="K69" s="191">
        <f t="shared" si="8"/>
        <v>1468.4317659670473</v>
      </c>
      <c r="L69" s="87">
        <f t="shared" si="4"/>
        <v>1876.6557969058865</v>
      </c>
      <c r="M69" s="88">
        <f t="shared" si="9"/>
        <v>7598.0237613334739</v>
      </c>
      <c r="N69" s="88">
        <f t="shared" si="10"/>
        <v>27842.023761333476</v>
      </c>
      <c r="O69" s="88">
        <f t="shared" si="11"/>
        <v>21785.621096505067</v>
      </c>
      <c r="P69" s="89">
        <f t="shared" si="5"/>
        <v>0.93498948804708881</v>
      </c>
      <c r="Q69" s="199">
        <v>1714.5320074340561</v>
      </c>
      <c r="R69" s="92">
        <f t="shared" si="12"/>
        <v>-1.6613232293791899E-2</v>
      </c>
      <c r="S69" s="92">
        <f t="shared" si="12"/>
        <v>-2.046059836462993E-2</v>
      </c>
      <c r="T69" s="91">
        <v>1278</v>
      </c>
      <c r="U69" s="194">
        <v>20586</v>
      </c>
      <c r="V69" s="194">
        <v>16171.249018067556</v>
      </c>
      <c r="W69" s="201"/>
      <c r="X69" s="88">
        <v>0</v>
      </c>
      <c r="Y69" s="88">
        <f t="shared" si="13"/>
        <v>0</v>
      </c>
      <c r="Z69" s="1"/>
      <c r="AA69" s="1"/>
    </row>
    <row r="70" spans="2:27" x14ac:dyDescent="0.25">
      <c r="B70" s="85">
        <v>1827</v>
      </c>
      <c r="C70" s="85" t="s">
        <v>88</v>
      </c>
      <c r="D70" s="1">
        <v>31626</v>
      </c>
      <c r="E70" s="85">
        <f t="shared" si="6"/>
        <v>22736.161035226454</v>
      </c>
      <c r="F70" s="86">
        <f t="shared" si="0"/>
        <v>0.97578450815399786</v>
      </c>
      <c r="G70" s="191">
        <f t="shared" si="1"/>
        <v>339.34247466036175</v>
      </c>
      <c r="H70" s="191">
        <f t="shared" si="7"/>
        <v>472.02538225256319</v>
      </c>
      <c r="I70" s="191">
        <f t="shared" si="2"/>
        <v>0</v>
      </c>
      <c r="J70" s="87">
        <f t="shared" si="3"/>
        <v>0</v>
      </c>
      <c r="K70" s="191">
        <f t="shared" si="8"/>
        <v>-327.48230392691488</v>
      </c>
      <c r="L70" s="87">
        <f t="shared" si="4"/>
        <v>-455.5278847623386</v>
      </c>
      <c r="M70" s="88">
        <f t="shared" si="9"/>
        <v>16.497497490224589</v>
      </c>
      <c r="N70" s="88">
        <f t="shared" si="10"/>
        <v>31642.497497490225</v>
      </c>
      <c r="O70" s="88">
        <f t="shared" si="11"/>
        <v>22748.021205959903</v>
      </c>
      <c r="P70" s="89">
        <f t="shared" si="5"/>
        <v>0.97629351980498968</v>
      </c>
      <c r="Q70" s="199">
        <v>412.37889765429719</v>
      </c>
      <c r="R70" s="92">
        <f t="shared" si="12"/>
        <v>4.2833119002868729E-2</v>
      </c>
      <c r="S70" s="92">
        <f t="shared" si="12"/>
        <v>2.6339712375936204E-2</v>
      </c>
      <c r="T70" s="91">
        <v>1391</v>
      </c>
      <c r="U70" s="194">
        <v>30327</v>
      </c>
      <c r="V70" s="194">
        <v>22152.666179693206</v>
      </c>
      <c r="W70" s="201"/>
      <c r="X70" s="88">
        <v>0</v>
      </c>
      <c r="Y70" s="88">
        <f t="shared" si="13"/>
        <v>0</v>
      </c>
      <c r="Z70" s="1"/>
      <c r="AA70" s="1"/>
    </row>
    <row r="71" spans="2:27" x14ac:dyDescent="0.25">
      <c r="B71" s="85">
        <v>1828</v>
      </c>
      <c r="C71" s="85" t="s">
        <v>89</v>
      </c>
      <c r="D71" s="1">
        <v>31264</v>
      </c>
      <c r="E71" s="85">
        <f t="shared" si="6"/>
        <v>17534.492428491307</v>
      </c>
      <c r="F71" s="86">
        <f t="shared" ref="F71:F134" si="14">E71/E$364</f>
        <v>0.75254067929744384</v>
      </c>
      <c r="G71" s="191">
        <f t="shared" ref="G71:G134" si="15">($E$364+$Y$364-E71-Y71)*0.6</f>
        <v>3460.3436387014503</v>
      </c>
      <c r="H71" s="191">
        <f t="shared" ref="H71:H134" si="16">G71*T71/1000</f>
        <v>6169.792707804686</v>
      </c>
      <c r="I71" s="191">
        <f t="shared" ref="I71:I134" si="17">IF(E71+Y71&lt;(E$364+Y$364)*0.9,((E$364+Y$364)*0.9-E71-Y71)*0.35,0)</f>
        <v>1202.9731753210658</v>
      </c>
      <c r="J71" s="87">
        <f t="shared" ref="J71:J134" si="18">I71*T71/1000</f>
        <v>2144.9011715974602</v>
      </c>
      <c r="K71" s="191">
        <f t="shared" si="8"/>
        <v>875.49087139415087</v>
      </c>
      <c r="L71" s="87">
        <f t="shared" ref="L71:L134" si="19">K71*T71/1000</f>
        <v>1561.0002236957712</v>
      </c>
      <c r="M71" s="88">
        <f t="shared" si="9"/>
        <v>7730.7929315004567</v>
      </c>
      <c r="N71" s="88">
        <f t="shared" si="10"/>
        <v>38994.792931500459</v>
      </c>
      <c r="O71" s="88">
        <f t="shared" si="11"/>
        <v>21870.32693858691</v>
      </c>
      <c r="P71" s="89">
        <f t="shared" ref="P71:P134" si="20">O71/O$364</f>
        <v>0.93862487083337098</v>
      </c>
      <c r="Q71" s="199">
        <v>1929.8044751603484</v>
      </c>
      <c r="R71" s="92">
        <f t="shared" si="12"/>
        <v>0.15191039386905419</v>
      </c>
      <c r="S71" s="92">
        <f t="shared" si="12"/>
        <v>9.6995989225829526E-2</v>
      </c>
      <c r="T71" s="91">
        <v>1783</v>
      </c>
      <c r="U71" s="194">
        <v>27141</v>
      </c>
      <c r="V71" s="194">
        <v>15984.098939929328</v>
      </c>
      <c r="W71" s="201"/>
      <c r="X71" s="88">
        <v>0</v>
      </c>
      <c r="Y71" s="88">
        <f t="shared" si="13"/>
        <v>0</v>
      </c>
      <c r="Z71" s="1"/>
      <c r="AA71" s="1"/>
    </row>
    <row r="72" spans="2:27" x14ac:dyDescent="0.25">
      <c r="B72" s="85">
        <v>1832</v>
      </c>
      <c r="C72" s="85" t="s">
        <v>90</v>
      </c>
      <c r="D72" s="1">
        <v>101837</v>
      </c>
      <c r="E72" s="85">
        <f t="shared" ref="E72:E135" si="21">D72/T72*1000</f>
        <v>22838.528818120652</v>
      </c>
      <c r="F72" s="86">
        <f t="shared" si="14"/>
        <v>0.98017790141539618</v>
      </c>
      <c r="G72" s="191">
        <f t="shared" si="15"/>
        <v>277.92180492384284</v>
      </c>
      <c r="H72" s="191">
        <f t="shared" si="16"/>
        <v>1239.2533281554151</v>
      </c>
      <c r="I72" s="191">
        <f t="shared" si="17"/>
        <v>0</v>
      </c>
      <c r="J72" s="87">
        <f t="shared" si="18"/>
        <v>0</v>
      </c>
      <c r="K72" s="191">
        <f t="shared" ref="K72:K135" si="22">I72+J$366</f>
        <v>-327.48230392691488</v>
      </c>
      <c r="L72" s="87">
        <f t="shared" si="19"/>
        <v>-1460.2435932101134</v>
      </c>
      <c r="M72" s="88">
        <f t="shared" ref="M72:M135" si="23">+H72+L72</f>
        <v>-220.99026505469828</v>
      </c>
      <c r="N72" s="88">
        <f t="shared" ref="N72:N135" si="24">D72+M72</f>
        <v>101616.0097349453</v>
      </c>
      <c r="O72" s="88">
        <f t="shared" ref="O72:O135" si="25">N72/T72*1000</f>
        <v>22788.968319117583</v>
      </c>
      <c r="P72" s="89">
        <f t="shared" si="20"/>
        <v>0.97805087710954897</v>
      </c>
      <c r="Q72" s="199">
        <v>2779.0669336021006</v>
      </c>
      <c r="R72" s="92">
        <f t="shared" ref="R72:S135" si="26">(D72-U72)/U72</f>
        <v>3.9334371734458485E-3</v>
      </c>
      <c r="S72" s="92">
        <f t="shared" si="26"/>
        <v>-4.8473217522694931E-3</v>
      </c>
      <c r="T72" s="91">
        <v>4459</v>
      </c>
      <c r="U72" s="194">
        <v>101438</v>
      </c>
      <c r="V72" s="194">
        <v>22949.773755656108</v>
      </c>
      <c r="W72" s="201"/>
      <c r="X72" s="88">
        <v>0</v>
      </c>
      <c r="Y72" s="88">
        <f t="shared" ref="Y72:Y135" si="27">X72*1000/T72</f>
        <v>0</v>
      </c>
      <c r="Z72" s="1"/>
      <c r="AA72" s="1"/>
    </row>
    <row r="73" spans="2:27" x14ac:dyDescent="0.25">
      <c r="B73" s="85">
        <v>1833</v>
      </c>
      <c r="C73" s="85" t="s">
        <v>91</v>
      </c>
      <c r="D73" s="1">
        <v>507662</v>
      </c>
      <c r="E73" s="85">
        <f t="shared" si="21"/>
        <v>19540.492686682064</v>
      </c>
      <c r="F73" s="86">
        <f t="shared" si="14"/>
        <v>0.83863366448798282</v>
      </c>
      <c r="G73" s="191">
        <f t="shared" si="15"/>
        <v>2256.7434837869955</v>
      </c>
      <c r="H73" s="191">
        <f t="shared" si="16"/>
        <v>58630.195708786145</v>
      </c>
      <c r="I73" s="191">
        <f t="shared" si="17"/>
        <v>500.87308495430074</v>
      </c>
      <c r="J73" s="87">
        <f t="shared" si="18"/>
        <v>13012.682747112733</v>
      </c>
      <c r="K73" s="191">
        <f t="shared" si="22"/>
        <v>173.39078102738586</v>
      </c>
      <c r="L73" s="87">
        <f t="shared" si="19"/>
        <v>4504.692491091484</v>
      </c>
      <c r="M73" s="88">
        <f t="shared" si="23"/>
        <v>63134.888199877627</v>
      </c>
      <c r="N73" s="88">
        <f t="shared" si="24"/>
        <v>570796.88819987758</v>
      </c>
      <c r="O73" s="88">
        <f t="shared" si="25"/>
        <v>21970.626951496441</v>
      </c>
      <c r="P73" s="89">
        <f t="shared" si="20"/>
        <v>0.94292952009289754</v>
      </c>
      <c r="Q73" s="199">
        <v>8988.4870525326842</v>
      </c>
      <c r="R73" s="92">
        <f t="shared" si="26"/>
        <v>5.9047083113723097E-3</v>
      </c>
      <c r="S73" s="92">
        <f t="shared" si="26"/>
        <v>1.0241172026956315E-2</v>
      </c>
      <c r="T73" s="91">
        <v>25980</v>
      </c>
      <c r="U73" s="194">
        <v>504682</v>
      </c>
      <c r="V73" s="194">
        <v>19342.403801931629</v>
      </c>
      <c r="W73" s="201"/>
      <c r="X73" s="88">
        <v>0</v>
      </c>
      <c r="Y73" s="88">
        <f t="shared" si="27"/>
        <v>0</v>
      </c>
      <c r="Z73" s="1"/>
      <c r="AA73" s="1"/>
    </row>
    <row r="74" spans="2:27" x14ac:dyDescent="0.25">
      <c r="B74" s="85">
        <v>1834</v>
      </c>
      <c r="C74" s="85" t="s">
        <v>92</v>
      </c>
      <c r="D74" s="1">
        <v>57222</v>
      </c>
      <c r="E74" s="85">
        <f t="shared" si="21"/>
        <v>30897.408207343415</v>
      </c>
      <c r="F74" s="86">
        <f t="shared" si="14"/>
        <v>1.326046742197329</v>
      </c>
      <c r="G74" s="191">
        <f t="shared" si="15"/>
        <v>-4557.4058286098143</v>
      </c>
      <c r="H74" s="191">
        <f t="shared" si="16"/>
        <v>-8440.3155945853759</v>
      </c>
      <c r="I74" s="191">
        <f t="shared" si="17"/>
        <v>0</v>
      </c>
      <c r="J74" s="87">
        <f t="shared" si="18"/>
        <v>0</v>
      </c>
      <c r="K74" s="191">
        <f t="shared" si="22"/>
        <v>-327.48230392691488</v>
      </c>
      <c r="L74" s="87">
        <f t="shared" si="19"/>
        <v>-606.49722687264637</v>
      </c>
      <c r="M74" s="88">
        <f t="shared" si="23"/>
        <v>-9046.8128214580229</v>
      </c>
      <c r="N74" s="88">
        <f t="shared" si="24"/>
        <v>48175.187178541979</v>
      </c>
      <c r="O74" s="88">
        <f t="shared" si="25"/>
        <v>26012.520074806685</v>
      </c>
      <c r="P74" s="89">
        <f t="shared" si="20"/>
        <v>1.1163984134223219</v>
      </c>
      <c r="Q74" s="199">
        <v>-743.01256760909018</v>
      </c>
      <c r="R74" s="92">
        <f t="shared" si="26"/>
        <v>7.9415981287255716E-2</v>
      </c>
      <c r="S74" s="92">
        <f t="shared" si="26"/>
        <v>8.9324227335788819E-2</v>
      </c>
      <c r="T74" s="91">
        <v>1852</v>
      </c>
      <c r="U74" s="194">
        <v>53012</v>
      </c>
      <c r="V74" s="194">
        <v>28363.830925628681</v>
      </c>
      <c r="W74" s="201"/>
      <c r="X74" s="88">
        <v>0</v>
      </c>
      <c r="Y74" s="88">
        <f t="shared" si="27"/>
        <v>0</v>
      </c>
      <c r="Z74" s="1"/>
      <c r="AA74" s="1"/>
    </row>
    <row r="75" spans="2:27" x14ac:dyDescent="0.25">
      <c r="B75" s="85">
        <v>1835</v>
      </c>
      <c r="C75" s="85" t="s">
        <v>93</v>
      </c>
      <c r="D75" s="1">
        <v>9159</v>
      </c>
      <c r="E75" s="85">
        <f t="shared" si="21"/>
        <v>20628.37837837838</v>
      </c>
      <c r="F75" s="86">
        <f t="shared" si="14"/>
        <v>0.88532325306694093</v>
      </c>
      <c r="G75" s="191">
        <f t="shared" si="15"/>
        <v>1604.0120687692063</v>
      </c>
      <c r="H75" s="191">
        <f t="shared" si="16"/>
        <v>712.1813585335276</v>
      </c>
      <c r="I75" s="191">
        <f t="shared" si="17"/>
        <v>120.11309286059021</v>
      </c>
      <c r="J75" s="87">
        <f t="shared" si="18"/>
        <v>53.330213230102054</v>
      </c>
      <c r="K75" s="191">
        <f t="shared" si="22"/>
        <v>-207.36921106632468</v>
      </c>
      <c r="L75" s="87">
        <f t="shared" si="19"/>
        <v>-92.071929713448156</v>
      </c>
      <c r="M75" s="88">
        <f t="shared" si="23"/>
        <v>620.10942882007942</v>
      </c>
      <c r="N75" s="88">
        <f t="shared" si="24"/>
        <v>9779.1094288200802</v>
      </c>
      <c r="O75" s="88">
        <f t="shared" si="25"/>
        <v>22025.021236081262</v>
      </c>
      <c r="P75" s="89">
        <f t="shared" si="20"/>
        <v>0.9452639995218457</v>
      </c>
      <c r="Q75" s="199">
        <v>-86.864701642628461</v>
      </c>
      <c r="R75" s="92">
        <f t="shared" si="26"/>
        <v>-3.3758835320181452E-2</v>
      </c>
      <c r="S75" s="92">
        <f t="shared" si="26"/>
        <v>-2.0701522283967645E-2</v>
      </c>
      <c r="T75" s="91">
        <v>444</v>
      </c>
      <c r="U75" s="194">
        <v>9479</v>
      </c>
      <c r="V75" s="194">
        <v>21064.444444444445</v>
      </c>
      <c r="W75" s="201"/>
      <c r="X75" s="88">
        <v>0</v>
      </c>
      <c r="Y75" s="88">
        <f t="shared" si="27"/>
        <v>0</v>
      </c>
      <c r="Z75" s="1"/>
      <c r="AA75" s="1"/>
    </row>
    <row r="76" spans="2:27" x14ac:dyDescent="0.25">
      <c r="B76" s="85">
        <v>1836</v>
      </c>
      <c r="C76" s="85" t="s">
        <v>94</v>
      </c>
      <c r="D76" s="1">
        <v>20391</v>
      </c>
      <c r="E76" s="85">
        <f t="shared" si="21"/>
        <v>17902.546093064091</v>
      </c>
      <c r="F76" s="86">
        <f t="shared" si="14"/>
        <v>0.76833670851728408</v>
      </c>
      <c r="G76" s="191">
        <f t="shared" si="15"/>
        <v>3239.5114399577797</v>
      </c>
      <c r="H76" s="191">
        <f t="shared" si="16"/>
        <v>3689.8035301119112</v>
      </c>
      <c r="I76" s="191">
        <f t="shared" si="17"/>
        <v>1074.1543927205914</v>
      </c>
      <c r="J76" s="87">
        <f t="shared" si="18"/>
        <v>1223.4618533087537</v>
      </c>
      <c r="K76" s="191">
        <f t="shared" si="22"/>
        <v>746.67208879367649</v>
      </c>
      <c r="L76" s="87">
        <f t="shared" si="19"/>
        <v>850.45950913599745</v>
      </c>
      <c r="M76" s="88">
        <f t="shared" si="23"/>
        <v>4540.2630392479086</v>
      </c>
      <c r="N76" s="88">
        <f t="shared" si="24"/>
        <v>24931.263039247908</v>
      </c>
      <c r="O76" s="88">
        <f t="shared" si="25"/>
        <v>21888.729621815546</v>
      </c>
      <c r="P76" s="89">
        <f t="shared" si="20"/>
        <v>0.93941467229436282</v>
      </c>
      <c r="Q76" s="199">
        <v>797.43255592127571</v>
      </c>
      <c r="R76" s="92">
        <f t="shared" si="26"/>
        <v>9.3055486808889774E-3</v>
      </c>
      <c r="S76" s="92">
        <f t="shared" si="26"/>
        <v>2.1711411439038639E-2</v>
      </c>
      <c r="T76" s="91">
        <v>1139</v>
      </c>
      <c r="U76" s="194">
        <v>20203</v>
      </c>
      <c r="V76" s="194">
        <v>17522.116218560277</v>
      </c>
      <c r="W76" s="201"/>
      <c r="X76" s="88">
        <v>0</v>
      </c>
      <c r="Y76" s="88">
        <f t="shared" si="27"/>
        <v>0</v>
      </c>
      <c r="Z76" s="1"/>
      <c r="AA76" s="1"/>
    </row>
    <row r="77" spans="2:27" x14ac:dyDescent="0.25">
      <c r="B77" s="85">
        <v>1837</v>
      </c>
      <c r="C77" s="85" t="s">
        <v>95</v>
      </c>
      <c r="D77" s="1">
        <v>135135</v>
      </c>
      <c r="E77" s="85">
        <f t="shared" si="21"/>
        <v>21753.863490019317</v>
      </c>
      <c r="F77" s="86">
        <f t="shared" si="14"/>
        <v>0.93362652354411813</v>
      </c>
      <c r="G77" s="191">
        <f t="shared" si="15"/>
        <v>928.72100178464382</v>
      </c>
      <c r="H77" s="191">
        <f t="shared" si="16"/>
        <v>5769.2148630862075</v>
      </c>
      <c r="I77" s="191">
        <f t="shared" si="17"/>
        <v>0</v>
      </c>
      <c r="J77" s="87">
        <f t="shared" si="18"/>
        <v>0</v>
      </c>
      <c r="K77" s="191">
        <f t="shared" si="22"/>
        <v>-327.48230392691488</v>
      </c>
      <c r="L77" s="87">
        <f t="shared" si="19"/>
        <v>-2034.3200719939953</v>
      </c>
      <c r="M77" s="88">
        <f t="shared" si="23"/>
        <v>3734.8947910922125</v>
      </c>
      <c r="N77" s="88">
        <f t="shared" si="24"/>
        <v>138869.8947910922</v>
      </c>
      <c r="O77" s="88">
        <f t="shared" si="25"/>
        <v>22355.102187877044</v>
      </c>
      <c r="P77" s="89">
        <f t="shared" si="20"/>
        <v>0.9594303259610375</v>
      </c>
      <c r="Q77" s="199">
        <v>1958.9323596178913</v>
      </c>
      <c r="R77" s="92">
        <f t="shared" si="26"/>
        <v>6.6204317364135581E-2</v>
      </c>
      <c r="S77" s="92">
        <f t="shared" si="26"/>
        <v>6.6547589842359756E-2</v>
      </c>
      <c r="T77" s="91">
        <v>6212</v>
      </c>
      <c r="U77" s="194">
        <v>126744</v>
      </c>
      <c r="V77" s="194">
        <v>20396.523978113935</v>
      </c>
      <c r="W77" s="201"/>
      <c r="X77" s="88">
        <v>0</v>
      </c>
      <c r="Y77" s="88">
        <f t="shared" si="27"/>
        <v>0</v>
      </c>
      <c r="Z77" s="1"/>
      <c r="AA77" s="1"/>
    </row>
    <row r="78" spans="2:27" x14ac:dyDescent="0.25">
      <c r="B78" s="85">
        <v>1838</v>
      </c>
      <c r="C78" s="85" t="s">
        <v>96</v>
      </c>
      <c r="D78" s="1">
        <v>37315</v>
      </c>
      <c r="E78" s="85">
        <f t="shared" si="21"/>
        <v>19354.253112033195</v>
      </c>
      <c r="F78" s="86">
        <f t="shared" si="14"/>
        <v>0.83064068399026414</v>
      </c>
      <c r="G78" s="191">
        <f t="shared" si="15"/>
        <v>2368.4872285763172</v>
      </c>
      <c r="H78" s="191">
        <f t="shared" si="16"/>
        <v>4566.4433766951397</v>
      </c>
      <c r="I78" s="191">
        <f t="shared" si="17"/>
        <v>566.05693608140496</v>
      </c>
      <c r="J78" s="87">
        <f t="shared" si="18"/>
        <v>1091.3577727649485</v>
      </c>
      <c r="K78" s="191">
        <f t="shared" si="22"/>
        <v>238.57463215449008</v>
      </c>
      <c r="L78" s="87">
        <f t="shared" si="19"/>
        <v>459.97189079385686</v>
      </c>
      <c r="M78" s="88">
        <f t="shared" si="23"/>
        <v>5026.4152674889965</v>
      </c>
      <c r="N78" s="88">
        <f t="shared" si="24"/>
        <v>42341.415267488999</v>
      </c>
      <c r="O78" s="88">
        <f t="shared" si="25"/>
        <v>21961.314972764005</v>
      </c>
      <c r="P78" s="89">
        <f t="shared" si="20"/>
        <v>0.942529871068012</v>
      </c>
      <c r="Q78" s="199">
        <v>533.75102529957803</v>
      </c>
      <c r="R78" s="92">
        <f t="shared" si="26"/>
        <v>-1.6628893691034628E-2</v>
      </c>
      <c r="S78" s="92">
        <f t="shared" si="26"/>
        <v>-3.3970500337561951E-2</v>
      </c>
      <c r="T78" s="91">
        <v>1928</v>
      </c>
      <c r="U78" s="194">
        <v>37946</v>
      </c>
      <c r="V78" s="194">
        <v>20034.846884899682</v>
      </c>
      <c r="W78" s="201"/>
      <c r="X78" s="88">
        <v>0</v>
      </c>
      <c r="Y78" s="88">
        <f t="shared" si="27"/>
        <v>0</v>
      </c>
      <c r="Z78" s="1"/>
      <c r="AA78" s="1"/>
    </row>
    <row r="79" spans="2:27" x14ac:dyDescent="0.25">
      <c r="B79" s="85">
        <v>1839</v>
      </c>
      <c r="C79" s="85" t="s">
        <v>97</v>
      </c>
      <c r="D79" s="1">
        <v>20344</v>
      </c>
      <c r="E79" s="85">
        <f t="shared" si="21"/>
        <v>19809.152872444014</v>
      </c>
      <c r="F79" s="86">
        <f t="shared" si="14"/>
        <v>0.8501639508374732</v>
      </c>
      <c r="G79" s="191">
        <f t="shared" si="15"/>
        <v>2095.547372329826</v>
      </c>
      <c r="H79" s="191">
        <f t="shared" si="16"/>
        <v>2152.1271513827314</v>
      </c>
      <c r="I79" s="191">
        <f t="shared" si="17"/>
        <v>406.84201993761832</v>
      </c>
      <c r="J79" s="87">
        <f t="shared" si="18"/>
        <v>417.82675447593402</v>
      </c>
      <c r="K79" s="191">
        <f t="shared" si="22"/>
        <v>79.359716010703437</v>
      </c>
      <c r="L79" s="87">
        <f t="shared" si="19"/>
        <v>81.502428342992431</v>
      </c>
      <c r="M79" s="88">
        <f t="shared" si="23"/>
        <v>2233.6295797257239</v>
      </c>
      <c r="N79" s="88">
        <f t="shared" si="24"/>
        <v>22577.629579725723</v>
      </c>
      <c r="O79" s="88">
        <f t="shared" si="25"/>
        <v>21984.05996078454</v>
      </c>
      <c r="P79" s="89">
        <f t="shared" si="20"/>
        <v>0.94350603441037217</v>
      </c>
      <c r="Q79" s="199">
        <v>1293.4200482275228</v>
      </c>
      <c r="R79" s="92">
        <f t="shared" si="26"/>
        <v>4.4514042203624787E-2</v>
      </c>
      <c r="S79" s="92">
        <f t="shared" si="26"/>
        <v>2.9258238276600183E-2</v>
      </c>
      <c r="T79" s="91">
        <v>1027</v>
      </c>
      <c r="U79" s="194">
        <v>19477</v>
      </c>
      <c r="V79" s="194">
        <v>19246.04743083004</v>
      </c>
      <c r="W79" s="201"/>
      <c r="X79" s="88">
        <v>0</v>
      </c>
      <c r="Y79" s="88">
        <f t="shared" si="27"/>
        <v>0</v>
      </c>
      <c r="Z79" s="1"/>
      <c r="AA79" s="1"/>
    </row>
    <row r="80" spans="2:27" x14ac:dyDescent="0.25">
      <c r="B80" s="85">
        <v>1840</v>
      </c>
      <c r="C80" s="85" t="s">
        <v>98</v>
      </c>
      <c r="D80" s="1">
        <v>78798</v>
      </c>
      <c r="E80" s="85">
        <f t="shared" si="21"/>
        <v>16945.806451612902</v>
      </c>
      <c r="F80" s="86">
        <f t="shared" si="14"/>
        <v>0.72727561121864848</v>
      </c>
      <c r="G80" s="191">
        <f t="shared" si="15"/>
        <v>3813.555224828493</v>
      </c>
      <c r="H80" s="191">
        <f t="shared" si="16"/>
        <v>17733.031795452494</v>
      </c>
      <c r="I80" s="191">
        <f t="shared" si="17"/>
        <v>1409.0132672285076</v>
      </c>
      <c r="J80" s="87">
        <f t="shared" si="18"/>
        <v>6551.9116926125607</v>
      </c>
      <c r="K80" s="191">
        <f t="shared" si="22"/>
        <v>1081.5309633015927</v>
      </c>
      <c r="L80" s="87">
        <f t="shared" si="19"/>
        <v>5029.1189793524063</v>
      </c>
      <c r="M80" s="88">
        <f t="shared" si="23"/>
        <v>22762.150774804901</v>
      </c>
      <c r="N80" s="88">
        <f t="shared" si="24"/>
        <v>101560.1507748049</v>
      </c>
      <c r="O80" s="88">
        <f t="shared" si="25"/>
        <v>21840.89263974299</v>
      </c>
      <c r="P80" s="89">
        <f t="shared" si="20"/>
        <v>0.93736161742943114</v>
      </c>
      <c r="Q80" s="199">
        <v>3152.3014354995103</v>
      </c>
      <c r="R80" s="92">
        <f t="shared" si="26"/>
        <v>-1.2259326113116727E-2</v>
      </c>
      <c r="S80" s="92">
        <f t="shared" si="26"/>
        <v>-1.9269098637475345E-2</v>
      </c>
      <c r="T80" s="91">
        <v>4650</v>
      </c>
      <c r="U80" s="194">
        <v>79776</v>
      </c>
      <c r="V80" s="194">
        <v>17278.752436647173</v>
      </c>
      <c r="W80" s="201"/>
      <c r="X80" s="88">
        <v>0</v>
      </c>
      <c r="Y80" s="88">
        <f t="shared" si="27"/>
        <v>0</v>
      </c>
      <c r="Z80" s="1"/>
      <c r="AA80" s="1"/>
    </row>
    <row r="81" spans="2:29" x14ac:dyDescent="0.25">
      <c r="B81" s="85">
        <v>1841</v>
      </c>
      <c r="C81" s="85" t="s">
        <v>99</v>
      </c>
      <c r="D81" s="1">
        <v>189427</v>
      </c>
      <c r="E81" s="85">
        <f t="shared" si="21"/>
        <v>19789.699122440452</v>
      </c>
      <c r="F81" s="86">
        <f t="shared" si="14"/>
        <v>0.84932903997237308</v>
      </c>
      <c r="G81" s="191">
        <f t="shared" si="15"/>
        <v>2107.2196223319629</v>
      </c>
      <c r="H81" s="191">
        <f t="shared" si="16"/>
        <v>20170.30622496155</v>
      </c>
      <c r="I81" s="191">
        <f t="shared" si="17"/>
        <v>413.65083243886511</v>
      </c>
      <c r="J81" s="87">
        <f t="shared" si="18"/>
        <v>3959.4657681048166</v>
      </c>
      <c r="K81" s="191">
        <f t="shared" si="22"/>
        <v>86.168528511950228</v>
      </c>
      <c r="L81" s="87">
        <f t="shared" si="19"/>
        <v>824.80515491638766</v>
      </c>
      <c r="M81" s="88">
        <f t="shared" si="23"/>
        <v>20995.111379877937</v>
      </c>
      <c r="N81" s="88">
        <f t="shared" si="24"/>
        <v>210422.11137987793</v>
      </c>
      <c r="O81" s="88">
        <f t="shared" si="25"/>
        <v>21983.08727328436</v>
      </c>
      <c r="P81" s="89">
        <f t="shared" si="20"/>
        <v>0.94346428886711708</v>
      </c>
      <c r="Q81" s="199">
        <v>2712.3046753980998</v>
      </c>
      <c r="R81" s="89">
        <f t="shared" si="26"/>
        <v>1.7407323858936761E-2</v>
      </c>
      <c r="S81" s="89">
        <f t="shared" si="26"/>
        <v>2.0702312057811423E-2</v>
      </c>
      <c r="T81" s="91">
        <v>9572</v>
      </c>
      <c r="U81" s="194">
        <v>186186</v>
      </c>
      <c r="V81" s="194">
        <v>19388.316151202747</v>
      </c>
      <c r="W81" s="201"/>
      <c r="X81" s="88">
        <v>0</v>
      </c>
      <c r="Y81" s="88">
        <f t="shared" si="27"/>
        <v>0</v>
      </c>
      <c r="Z81" s="1"/>
      <c r="AA81" s="1"/>
    </row>
    <row r="82" spans="2:29" x14ac:dyDescent="0.25">
      <c r="B82" s="85">
        <v>1845</v>
      </c>
      <c r="C82" s="85" t="s">
        <v>100</v>
      </c>
      <c r="D82" s="1">
        <v>45076</v>
      </c>
      <c r="E82" s="85">
        <f t="shared" si="21"/>
        <v>24431.436314363142</v>
      </c>
      <c r="F82" s="86">
        <f t="shared" si="14"/>
        <v>1.0485418813919443</v>
      </c>
      <c r="G82" s="191">
        <f t="shared" si="15"/>
        <v>-677.82269282165066</v>
      </c>
      <c r="H82" s="191">
        <f t="shared" si="16"/>
        <v>-1250.5828682559454</v>
      </c>
      <c r="I82" s="191">
        <f t="shared" si="17"/>
        <v>0</v>
      </c>
      <c r="J82" s="87">
        <f t="shared" si="18"/>
        <v>0</v>
      </c>
      <c r="K82" s="191">
        <f t="shared" si="22"/>
        <v>-327.48230392691488</v>
      </c>
      <c r="L82" s="87">
        <f t="shared" si="19"/>
        <v>-604.20485074515796</v>
      </c>
      <c r="M82" s="88">
        <f t="shared" si="23"/>
        <v>-1854.7877190011034</v>
      </c>
      <c r="N82" s="88">
        <f t="shared" si="24"/>
        <v>43221.212280998894</v>
      </c>
      <c r="O82" s="88">
        <f t="shared" si="25"/>
        <v>23426.131317614578</v>
      </c>
      <c r="P82" s="89">
        <f t="shared" si="20"/>
        <v>1.0053964691001682</v>
      </c>
      <c r="Q82" s="199">
        <v>681.92830062701751</v>
      </c>
      <c r="R82" s="89">
        <f t="shared" si="26"/>
        <v>3.4505019923866342E-3</v>
      </c>
      <c r="S82" s="89">
        <f t="shared" si="26"/>
        <v>1.6503516652450208E-2</v>
      </c>
      <c r="T82" s="91">
        <v>1845</v>
      </c>
      <c r="U82" s="194">
        <v>44921</v>
      </c>
      <c r="V82" s="194">
        <v>24034.777956126269</v>
      </c>
      <c r="W82" s="201"/>
      <c r="X82" s="88">
        <v>0</v>
      </c>
      <c r="Y82" s="88">
        <f t="shared" si="27"/>
        <v>0</v>
      </c>
      <c r="Z82" s="1"/>
      <c r="AA82" s="1"/>
    </row>
    <row r="83" spans="2:29" x14ac:dyDescent="0.25">
      <c r="B83" s="85">
        <v>1848</v>
      </c>
      <c r="C83" s="85" t="s">
        <v>101</v>
      </c>
      <c r="D83" s="1">
        <v>50418</v>
      </c>
      <c r="E83" s="85">
        <f t="shared" si="21"/>
        <v>18918.574108818011</v>
      </c>
      <c r="F83" s="86">
        <f t="shared" si="14"/>
        <v>0.81194232848483494</v>
      </c>
      <c r="G83" s="191">
        <f t="shared" si="15"/>
        <v>2629.8946305054274</v>
      </c>
      <c r="H83" s="191">
        <f t="shared" si="16"/>
        <v>7008.6691902969642</v>
      </c>
      <c r="I83" s="191">
        <f t="shared" si="17"/>
        <v>718.54458720671937</v>
      </c>
      <c r="J83" s="87">
        <f t="shared" si="18"/>
        <v>1914.9213249059071</v>
      </c>
      <c r="K83" s="191">
        <f t="shared" si="22"/>
        <v>391.06228327980449</v>
      </c>
      <c r="L83" s="87">
        <f t="shared" si="19"/>
        <v>1042.1809849406789</v>
      </c>
      <c r="M83" s="88">
        <f t="shared" si="23"/>
        <v>8050.8501752376433</v>
      </c>
      <c r="N83" s="88">
        <f t="shared" si="24"/>
        <v>58468.850175237647</v>
      </c>
      <c r="O83" s="88">
        <f t="shared" si="25"/>
        <v>21939.531022603245</v>
      </c>
      <c r="P83" s="89">
        <f t="shared" si="20"/>
        <v>0.94159495329274046</v>
      </c>
      <c r="Q83" s="199">
        <v>-370.12202675135813</v>
      </c>
      <c r="R83" s="89">
        <f t="shared" si="26"/>
        <v>8.3398332033359328E-3</v>
      </c>
      <c r="S83" s="89">
        <f t="shared" si="26"/>
        <v>-1.9659096499120628E-2</v>
      </c>
      <c r="T83" s="91">
        <v>2665</v>
      </c>
      <c r="U83" s="194">
        <v>50001</v>
      </c>
      <c r="V83" s="194">
        <v>19297.954457738324</v>
      </c>
      <c r="W83" s="201"/>
      <c r="X83" s="88">
        <v>0</v>
      </c>
      <c r="Y83" s="88">
        <f t="shared" si="27"/>
        <v>0</v>
      </c>
      <c r="Z83" s="1"/>
      <c r="AA83" s="1"/>
    </row>
    <row r="84" spans="2:29" x14ac:dyDescent="0.25">
      <c r="B84" s="85">
        <v>1851</v>
      </c>
      <c r="C84" s="85" t="s">
        <v>102</v>
      </c>
      <c r="D84" s="1">
        <v>34156</v>
      </c>
      <c r="E84" s="85">
        <f t="shared" si="21"/>
        <v>17207.052896725439</v>
      </c>
      <c r="F84" s="86">
        <f t="shared" si="14"/>
        <v>0.7384877166200905</v>
      </c>
      <c r="G84" s="191">
        <f t="shared" si="15"/>
        <v>3656.8073577609707</v>
      </c>
      <c r="H84" s="191">
        <f t="shared" si="16"/>
        <v>7258.7626051555262</v>
      </c>
      <c r="I84" s="191">
        <f t="shared" si="17"/>
        <v>1317.5770114391194</v>
      </c>
      <c r="J84" s="87">
        <f t="shared" si="18"/>
        <v>2615.3903677066519</v>
      </c>
      <c r="K84" s="191">
        <f t="shared" si="22"/>
        <v>990.09470751220442</v>
      </c>
      <c r="L84" s="87">
        <f t="shared" si="19"/>
        <v>1965.3379944117257</v>
      </c>
      <c r="M84" s="88">
        <f t="shared" si="23"/>
        <v>9224.1005995672513</v>
      </c>
      <c r="N84" s="88">
        <f t="shared" si="24"/>
        <v>43380.100599567253</v>
      </c>
      <c r="O84" s="88">
        <f t="shared" si="25"/>
        <v>21853.954961998617</v>
      </c>
      <c r="P84" s="89">
        <f t="shared" si="20"/>
        <v>0.93792222269950332</v>
      </c>
      <c r="Q84" s="199">
        <v>735.12346225086731</v>
      </c>
      <c r="R84" s="89">
        <f t="shared" si="26"/>
        <v>-0.12308087291399229</v>
      </c>
      <c r="S84" s="89">
        <f t="shared" si="26"/>
        <v>-0.12705682865392889</v>
      </c>
      <c r="T84" s="91">
        <v>1985</v>
      </c>
      <c r="U84" s="194">
        <v>38950</v>
      </c>
      <c r="V84" s="194">
        <v>19711.538461538461</v>
      </c>
      <c r="W84" s="201"/>
      <c r="X84" s="88">
        <v>0</v>
      </c>
      <c r="Y84" s="88">
        <f t="shared" si="27"/>
        <v>0</v>
      </c>
      <c r="Z84" s="1"/>
      <c r="AA84" s="1"/>
    </row>
    <row r="85" spans="2:29" x14ac:dyDescent="0.25">
      <c r="B85" s="85">
        <v>1853</v>
      </c>
      <c r="C85" s="85" t="s">
        <v>103</v>
      </c>
      <c r="D85" s="1">
        <v>27437</v>
      </c>
      <c r="E85" s="85">
        <f t="shared" si="21"/>
        <v>20944.274809160306</v>
      </c>
      <c r="F85" s="86">
        <f t="shared" si="14"/>
        <v>0.89888081200842451</v>
      </c>
      <c r="G85" s="191">
        <f t="shared" si="15"/>
        <v>1414.4742103000506</v>
      </c>
      <c r="H85" s="191">
        <f t="shared" si="16"/>
        <v>1852.9612154930662</v>
      </c>
      <c r="I85" s="191">
        <f t="shared" si="17"/>
        <v>9.5493420869161127</v>
      </c>
      <c r="J85" s="87">
        <f t="shared" si="18"/>
        <v>12.509638133860108</v>
      </c>
      <c r="K85" s="191">
        <f t="shared" si="22"/>
        <v>-317.93296183999877</v>
      </c>
      <c r="L85" s="87">
        <f t="shared" si="19"/>
        <v>-416.49218001039839</v>
      </c>
      <c r="M85" s="88">
        <f t="shared" si="23"/>
        <v>1436.4690354826678</v>
      </c>
      <c r="N85" s="88">
        <f t="shared" si="24"/>
        <v>28873.469035482667</v>
      </c>
      <c r="O85" s="88">
        <f t="shared" si="25"/>
        <v>22040.816057620359</v>
      </c>
      <c r="P85" s="89">
        <f t="shared" si="20"/>
        <v>0.94594187746891989</v>
      </c>
      <c r="Q85" s="199">
        <v>-3537.5001332248717</v>
      </c>
      <c r="R85" s="89">
        <f t="shared" si="26"/>
        <v>0.23925022583559169</v>
      </c>
      <c r="S85" s="89">
        <f t="shared" si="26"/>
        <v>0.2619540467669309</v>
      </c>
      <c r="T85" s="91">
        <v>1310</v>
      </c>
      <c r="U85" s="194">
        <v>22140</v>
      </c>
      <c r="V85" s="194">
        <v>16596.701649175411</v>
      </c>
      <c r="W85" s="201"/>
      <c r="X85" s="88">
        <v>0</v>
      </c>
      <c r="Y85" s="88">
        <f t="shared" si="27"/>
        <v>0</v>
      </c>
      <c r="Z85" s="1"/>
      <c r="AA85" s="1"/>
    </row>
    <row r="86" spans="2:29" x14ac:dyDescent="0.25">
      <c r="B86" s="85">
        <v>1856</v>
      </c>
      <c r="C86" s="85" t="s">
        <v>104</v>
      </c>
      <c r="D86" s="1">
        <v>11051</v>
      </c>
      <c r="E86" s="85">
        <f t="shared" si="21"/>
        <v>23562.899786780385</v>
      </c>
      <c r="F86" s="86">
        <f t="shared" si="14"/>
        <v>1.01126626185934</v>
      </c>
      <c r="G86" s="191">
        <f t="shared" si="15"/>
        <v>-156.70077627199643</v>
      </c>
      <c r="H86" s="191">
        <f t="shared" si="16"/>
        <v>-73.492664071566324</v>
      </c>
      <c r="I86" s="191">
        <f t="shared" si="17"/>
        <v>0</v>
      </c>
      <c r="J86" s="87">
        <f t="shared" si="18"/>
        <v>0</v>
      </c>
      <c r="K86" s="191">
        <f t="shared" si="22"/>
        <v>-327.48230392691488</v>
      </c>
      <c r="L86" s="87">
        <f t="shared" si="19"/>
        <v>-153.58920054172307</v>
      </c>
      <c r="M86" s="88">
        <f t="shared" si="23"/>
        <v>-227.08186461328938</v>
      </c>
      <c r="N86" s="88">
        <f t="shared" si="24"/>
        <v>10823.91813538671</v>
      </c>
      <c r="O86" s="88">
        <f t="shared" si="25"/>
        <v>23078.716706581472</v>
      </c>
      <c r="P86" s="89">
        <f t="shared" si="20"/>
        <v>0.99048622128712638</v>
      </c>
      <c r="Q86" s="199">
        <v>67.561828181066971</v>
      </c>
      <c r="R86" s="89">
        <f t="shared" si="26"/>
        <v>4.6363636363636364E-3</v>
      </c>
      <c r="S86" s="89">
        <f t="shared" si="26"/>
        <v>4.636363636363685E-3</v>
      </c>
      <c r="T86" s="91">
        <v>469</v>
      </c>
      <c r="U86" s="194">
        <v>11000</v>
      </c>
      <c r="V86" s="194">
        <v>23454.157782515991</v>
      </c>
      <c r="W86" s="201"/>
      <c r="X86" s="88">
        <v>0</v>
      </c>
      <c r="Y86" s="88">
        <f t="shared" si="27"/>
        <v>0</v>
      </c>
      <c r="Z86" s="1"/>
      <c r="AA86" s="1"/>
    </row>
    <row r="87" spans="2:29" x14ac:dyDescent="0.25">
      <c r="B87" s="85">
        <v>1857</v>
      </c>
      <c r="C87" s="85" t="s">
        <v>105</v>
      </c>
      <c r="D87" s="1">
        <v>15380</v>
      </c>
      <c r="E87" s="85">
        <f t="shared" si="21"/>
        <v>22354.651162790698</v>
      </c>
      <c r="F87" s="86">
        <f t="shared" si="14"/>
        <v>0.95941096898642086</v>
      </c>
      <c r="G87" s="191">
        <f t="shared" si="15"/>
        <v>568.24839812181528</v>
      </c>
      <c r="H87" s="191">
        <f t="shared" si="16"/>
        <v>390.95489790780891</v>
      </c>
      <c r="I87" s="191">
        <f t="shared" si="17"/>
        <v>0</v>
      </c>
      <c r="J87" s="87">
        <f t="shared" si="18"/>
        <v>0</v>
      </c>
      <c r="K87" s="191">
        <f t="shared" si="22"/>
        <v>-327.48230392691488</v>
      </c>
      <c r="L87" s="87">
        <f t="shared" si="19"/>
        <v>-225.30782510171744</v>
      </c>
      <c r="M87" s="88">
        <f t="shared" si="23"/>
        <v>165.64707280609147</v>
      </c>
      <c r="N87" s="88">
        <f t="shared" si="24"/>
        <v>15545.647072806092</v>
      </c>
      <c r="O87" s="88">
        <f t="shared" si="25"/>
        <v>22595.417256985598</v>
      </c>
      <c r="P87" s="89">
        <f t="shared" si="20"/>
        <v>0.96974410413795875</v>
      </c>
      <c r="Q87" s="199">
        <v>-196.81676377702732</v>
      </c>
      <c r="R87" s="89">
        <f t="shared" si="26"/>
        <v>1.8812930577636462E-2</v>
      </c>
      <c r="S87" s="89">
        <f t="shared" si="26"/>
        <v>4.0046030983104499E-3</v>
      </c>
      <c r="T87" s="91">
        <v>688</v>
      </c>
      <c r="U87" s="194">
        <v>15096</v>
      </c>
      <c r="V87" s="194">
        <v>22265.486725663715</v>
      </c>
      <c r="W87" s="201"/>
      <c r="X87" s="88">
        <v>0</v>
      </c>
      <c r="Y87" s="88">
        <f t="shared" si="27"/>
        <v>0</v>
      </c>
      <c r="Z87" s="1"/>
      <c r="AA87" s="1"/>
    </row>
    <row r="88" spans="2:29" x14ac:dyDescent="0.25">
      <c r="B88" s="85">
        <v>1859</v>
      </c>
      <c r="C88" s="85" t="s">
        <v>106</v>
      </c>
      <c r="D88" s="1">
        <v>26324</v>
      </c>
      <c r="E88" s="85">
        <f t="shared" si="21"/>
        <v>21577.049180327867</v>
      </c>
      <c r="F88" s="86">
        <f t="shared" si="14"/>
        <v>0.92603805405933814</v>
      </c>
      <c r="G88" s="191">
        <f t="shared" si="15"/>
        <v>1034.8095875995139</v>
      </c>
      <c r="H88" s="191">
        <f t="shared" si="16"/>
        <v>1262.4676968714068</v>
      </c>
      <c r="I88" s="191">
        <f t="shared" si="17"/>
        <v>0</v>
      </c>
      <c r="J88" s="87">
        <f t="shared" si="18"/>
        <v>0</v>
      </c>
      <c r="K88" s="191">
        <f t="shared" si="22"/>
        <v>-327.48230392691488</v>
      </c>
      <c r="L88" s="87">
        <f t="shared" si="19"/>
        <v>-399.52841079083612</v>
      </c>
      <c r="M88" s="88">
        <f t="shared" si="23"/>
        <v>862.9392860805707</v>
      </c>
      <c r="N88" s="88">
        <f t="shared" si="24"/>
        <v>27186.939286080571</v>
      </c>
      <c r="O88" s="88">
        <f t="shared" si="25"/>
        <v>22284.376464000467</v>
      </c>
      <c r="P88" s="89">
        <f t="shared" si="20"/>
        <v>0.95639493816712562</v>
      </c>
      <c r="Q88" s="199">
        <v>-1174.6970564633393</v>
      </c>
      <c r="R88" s="89">
        <f t="shared" si="26"/>
        <v>5.0271305458027452E-2</v>
      </c>
      <c r="S88" s="89">
        <f t="shared" si="26"/>
        <v>4.6827792981115883E-2</v>
      </c>
      <c r="T88" s="91">
        <v>1220</v>
      </c>
      <c r="U88" s="194">
        <v>25064</v>
      </c>
      <c r="V88" s="194">
        <v>20611.842105263157</v>
      </c>
      <c r="W88" s="201"/>
      <c r="X88" s="88">
        <v>0</v>
      </c>
      <c r="Y88" s="88">
        <f t="shared" si="27"/>
        <v>0</v>
      </c>
      <c r="Z88" s="1"/>
      <c r="AA88" s="1"/>
    </row>
    <row r="89" spans="2:29" x14ac:dyDescent="0.25">
      <c r="B89" s="85">
        <v>1860</v>
      </c>
      <c r="C89" s="85" t="s">
        <v>107</v>
      </c>
      <c r="D89" s="1">
        <v>223080</v>
      </c>
      <c r="E89" s="85">
        <f t="shared" si="21"/>
        <v>19312.613626525843</v>
      </c>
      <c r="F89" s="86">
        <f t="shared" si="14"/>
        <v>0.82885361163347426</v>
      </c>
      <c r="G89" s="191">
        <f t="shared" si="15"/>
        <v>2393.4709198807286</v>
      </c>
      <c r="H89" s="191">
        <f t="shared" si="16"/>
        <v>27646.982595542297</v>
      </c>
      <c r="I89" s="191">
        <f t="shared" si="17"/>
        <v>580.63075600897821</v>
      </c>
      <c r="J89" s="87">
        <f t="shared" si="18"/>
        <v>6706.865862659708</v>
      </c>
      <c r="K89" s="191">
        <f t="shared" si="22"/>
        <v>253.14845208206333</v>
      </c>
      <c r="L89" s="87">
        <f t="shared" si="19"/>
        <v>2924.1177699999134</v>
      </c>
      <c r="M89" s="88">
        <f t="shared" si="23"/>
        <v>30571.10036554221</v>
      </c>
      <c r="N89" s="88">
        <f t="shared" si="24"/>
        <v>253651.10036554222</v>
      </c>
      <c r="O89" s="88">
        <f t="shared" si="25"/>
        <v>21959.232998488635</v>
      </c>
      <c r="P89" s="89">
        <f t="shared" si="20"/>
        <v>0.94244051745017232</v>
      </c>
      <c r="Q89" s="199">
        <v>1249.9810390225248</v>
      </c>
      <c r="R89" s="89">
        <f t="shared" si="26"/>
        <v>2.5334608030592735E-2</v>
      </c>
      <c r="S89" s="89">
        <f t="shared" si="26"/>
        <v>2.6666096137289961E-2</v>
      </c>
      <c r="T89" s="91">
        <v>11551</v>
      </c>
      <c r="U89" s="194">
        <v>217568</v>
      </c>
      <c r="V89" s="194">
        <v>18810.997752031817</v>
      </c>
      <c r="W89" s="201"/>
      <c r="X89" s="88">
        <v>0</v>
      </c>
      <c r="Y89" s="88">
        <f t="shared" si="27"/>
        <v>0</v>
      </c>
      <c r="Z89" s="1"/>
      <c r="AA89" s="1"/>
    </row>
    <row r="90" spans="2:29" x14ac:dyDescent="0.25">
      <c r="B90" s="85">
        <v>1865</v>
      </c>
      <c r="C90" s="85" t="s">
        <v>108</v>
      </c>
      <c r="D90" s="1">
        <v>207320</v>
      </c>
      <c r="E90" s="85">
        <f t="shared" si="21"/>
        <v>21294.165981922761</v>
      </c>
      <c r="F90" s="86">
        <f t="shared" si="14"/>
        <v>0.91389734823863766</v>
      </c>
      <c r="G90" s="191">
        <f t="shared" si="15"/>
        <v>1204.5395066425779</v>
      </c>
      <c r="H90" s="191">
        <f t="shared" si="16"/>
        <v>11727.396636672138</v>
      </c>
      <c r="I90" s="191">
        <f t="shared" si="17"/>
        <v>0</v>
      </c>
      <c r="J90" s="87">
        <f t="shared" si="18"/>
        <v>0</v>
      </c>
      <c r="K90" s="191">
        <f t="shared" si="22"/>
        <v>-327.48230392691488</v>
      </c>
      <c r="L90" s="87">
        <f t="shared" si="19"/>
        <v>-3188.3677110324434</v>
      </c>
      <c r="M90" s="88">
        <f t="shared" si="23"/>
        <v>8539.0289256396936</v>
      </c>
      <c r="N90" s="88">
        <f t="shared" si="24"/>
        <v>215859.02892563969</v>
      </c>
      <c r="O90" s="88">
        <f t="shared" si="25"/>
        <v>22171.223184638424</v>
      </c>
      <c r="P90" s="89">
        <f t="shared" si="20"/>
        <v>0.95153865583884545</v>
      </c>
      <c r="Q90" s="199">
        <v>-1930.0638866615118</v>
      </c>
      <c r="R90" s="89">
        <f t="shared" si="26"/>
        <v>-1.8650004733503738E-2</v>
      </c>
      <c r="S90" s="89">
        <f t="shared" si="26"/>
        <v>-1.9859556905155035E-2</v>
      </c>
      <c r="T90" s="91">
        <v>9736</v>
      </c>
      <c r="U90" s="194">
        <v>211260</v>
      </c>
      <c r="V90" s="194">
        <v>21725.627313862606</v>
      </c>
      <c r="W90" s="201"/>
      <c r="X90" s="88">
        <v>0</v>
      </c>
      <c r="Y90" s="88">
        <f t="shared" si="27"/>
        <v>0</v>
      </c>
      <c r="Z90" s="1"/>
      <c r="AA90" s="1"/>
    </row>
    <row r="91" spans="2:29" x14ac:dyDescent="0.25">
      <c r="B91" s="85">
        <v>1866</v>
      </c>
      <c r="C91" s="85" t="s">
        <v>109</v>
      </c>
      <c r="D91" s="1">
        <v>167567</v>
      </c>
      <c r="E91" s="85">
        <f t="shared" si="21"/>
        <v>20474.951124144674</v>
      </c>
      <c r="F91" s="86">
        <f t="shared" si="14"/>
        <v>0.8787385030039071</v>
      </c>
      <c r="G91" s="191">
        <f t="shared" si="15"/>
        <v>1696.0684213094296</v>
      </c>
      <c r="H91" s="191">
        <f t="shared" si="16"/>
        <v>13880.623959996372</v>
      </c>
      <c r="I91" s="191">
        <f t="shared" si="17"/>
        <v>173.81263184238722</v>
      </c>
      <c r="J91" s="87">
        <f t="shared" si="18"/>
        <v>1422.4825789980971</v>
      </c>
      <c r="K91" s="191">
        <f t="shared" si="22"/>
        <v>-153.66967208452766</v>
      </c>
      <c r="L91" s="87">
        <f t="shared" si="19"/>
        <v>-1257.6325963397744</v>
      </c>
      <c r="M91" s="88">
        <f t="shared" si="23"/>
        <v>12622.991363656598</v>
      </c>
      <c r="N91" s="88">
        <f t="shared" si="24"/>
        <v>180189.99136365659</v>
      </c>
      <c r="O91" s="88">
        <f t="shared" si="25"/>
        <v>22017.349873369574</v>
      </c>
      <c r="P91" s="89">
        <f t="shared" si="20"/>
        <v>0.94493476201869397</v>
      </c>
      <c r="Q91" s="199">
        <v>649.24252647910544</v>
      </c>
      <c r="R91" s="89">
        <f t="shared" si="26"/>
        <v>-0.15997252829886002</v>
      </c>
      <c r="S91" s="89">
        <f t="shared" si="26"/>
        <v>-0.16787601257561788</v>
      </c>
      <c r="T91" s="91">
        <v>8184</v>
      </c>
      <c r="U91" s="194">
        <v>199478</v>
      </c>
      <c r="V91" s="194">
        <v>24605.649438756627</v>
      </c>
      <c r="W91" s="201"/>
      <c r="X91" s="88">
        <v>0</v>
      </c>
      <c r="Y91" s="88">
        <f t="shared" si="27"/>
        <v>0</v>
      </c>
      <c r="Z91" s="1"/>
      <c r="AA91" s="1"/>
    </row>
    <row r="92" spans="2:29" x14ac:dyDescent="0.25">
      <c r="B92" s="85">
        <v>1867</v>
      </c>
      <c r="C92" s="85" t="s">
        <v>425</v>
      </c>
      <c r="D92" s="1">
        <v>64112</v>
      </c>
      <c r="E92" s="85">
        <f t="shared" si="21"/>
        <v>24811.145510835915</v>
      </c>
      <c r="F92" s="86">
        <f t="shared" si="14"/>
        <v>1.0648381396277862</v>
      </c>
      <c r="G92" s="191">
        <f t="shared" si="15"/>
        <v>-2532.9482881046961</v>
      </c>
      <c r="H92" s="191">
        <f t="shared" si="16"/>
        <v>-6545.1383764625352</v>
      </c>
      <c r="I92" s="191">
        <f t="shared" si="17"/>
        <v>0</v>
      </c>
      <c r="J92" s="87">
        <f t="shared" si="18"/>
        <v>0</v>
      </c>
      <c r="K92" s="191">
        <f t="shared" si="22"/>
        <v>-327.48230392691488</v>
      </c>
      <c r="L92" s="87">
        <f t="shared" si="19"/>
        <v>-846.21427334714804</v>
      </c>
      <c r="M92" s="88">
        <f t="shared" si="23"/>
        <v>-7391.3526498096835</v>
      </c>
      <c r="N92" s="88">
        <f t="shared" si="24"/>
        <v>56720.647350190317</v>
      </c>
      <c r="O92" s="88">
        <f t="shared" si="25"/>
        <v>21950.7149188043</v>
      </c>
      <c r="P92" s="89">
        <f t="shared" si="20"/>
        <v>0.94207494077333953</v>
      </c>
      <c r="Q92" s="199">
        <v>4026.3347825583769</v>
      </c>
      <c r="R92" s="89">
        <f t="shared" si="26"/>
        <v>-0.2239290167169021</v>
      </c>
      <c r="S92" s="89">
        <f t="shared" si="26"/>
        <v>-0.22963542100574835</v>
      </c>
      <c r="T92" s="91">
        <v>2584</v>
      </c>
      <c r="U92" s="194">
        <v>82611</v>
      </c>
      <c r="V92" s="194">
        <v>32207.017543859649</v>
      </c>
      <c r="W92" s="201"/>
      <c r="X92" s="1">
        <v>7008.2390000000014</v>
      </c>
      <c r="Y92" s="88">
        <f t="shared" si="27"/>
        <v>2712.1667956656356</v>
      </c>
      <c r="Z92" s="1"/>
      <c r="AA92" s="1"/>
    </row>
    <row r="93" spans="2:29" x14ac:dyDescent="0.25">
      <c r="B93" s="85">
        <v>1868</v>
      </c>
      <c r="C93" s="85" t="s">
        <v>110</v>
      </c>
      <c r="D93" s="1">
        <v>93356</v>
      </c>
      <c r="E93" s="85">
        <f t="shared" si="21"/>
        <v>20594.749613942204</v>
      </c>
      <c r="F93" s="86">
        <f t="shared" si="14"/>
        <v>0.88387998270505619</v>
      </c>
      <c r="G93" s="191">
        <f t="shared" si="15"/>
        <v>1624.189327430912</v>
      </c>
      <c r="H93" s="191">
        <f t="shared" si="16"/>
        <v>7362.450221244324</v>
      </c>
      <c r="I93" s="191">
        <f t="shared" si="17"/>
        <v>131.88316041325197</v>
      </c>
      <c r="J93" s="87">
        <f t="shared" si="18"/>
        <v>597.82636615327112</v>
      </c>
      <c r="K93" s="191">
        <f t="shared" si="22"/>
        <v>-195.59914351366291</v>
      </c>
      <c r="L93" s="87">
        <f t="shared" si="19"/>
        <v>-886.65091754743401</v>
      </c>
      <c r="M93" s="88">
        <f t="shared" si="23"/>
        <v>6475.7993036968901</v>
      </c>
      <c r="N93" s="88">
        <f t="shared" si="24"/>
        <v>99831.799303696884</v>
      </c>
      <c r="O93" s="88">
        <f t="shared" si="25"/>
        <v>22023.339797859451</v>
      </c>
      <c r="P93" s="89">
        <f t="shared" si="20"/>
        <v>0.94519183600375145</v>
      </c>
      <c r="Q93" s="199">
        <v>-1971.0419877163004</v>
      </c>
      <c r="R93" s="89">
        <f t="shared" si="26"/>
        <v>1.8769915753633942E-2</v>
      </c>
      <c r="S93" s="89">
        <f t="shared" si="26"/>
        <v>1.9140270085374464E-3</v>
      </c>
      <c r="T93" s="91">
        <v>4533</v>
      </c>
      <c r="U93" s="194">
        <v>91636</v>
      </c>
      <c r="V93" s="194">
        <v>20555.406011664425</v>
      </c>
      <c r="W93" s="201"/>
      <c r="X93" s="88">
        <v>0</v>
      </c>
      <c r="Y93" s="88">
        <f t="shared" si="27"/>
        <v>0</v>
      </c>
      <c r="Z93" s="1"/>
      <c r="AA93" s="1"/>
    </row>
    <row r="94" spans="2:29" x14ac:dyDescent="0.25">
      <c r="B94" s="85">
        <v>1870</v>
      </c>
      <c r="C94" s="85" t="s">
        <v>111</v>
      </c>
      <c r="D94" s="1">
        <v>206656</v>
      </c>
      <c r="E94" s="85">
        <f t="shared" si="21"/>
        <v>19567.843954171007</v>
      </c>
      <c r="F94" s="86">
        <f t="shared" si="14"/>
        <v>0.83980751890662175</v>
      </c>
      <c r="G94" s="191">
        <f t="shared" si="15"/>
        <v>2240.3327232936304</v>
      </c>
      <c r="H94" s="191">
        <f t="shared" si="16"/>
        <v>23660.153890704027</v>
      </c>
      <c r="I94" s="191">
        <f t="shared" si="17"/>
        <v>491.30014133317087</v>
      </c>
      <c r="J94" s="87">
        <f t="shared" si="18"/>
        <v>5188.6207926196175</v>
      </c>
      <c r="K94" s="191">
        <f t="shared" si="22"/>
        <v>163.81783740625599</v>
      </c>
      <c r="L94" s="87">
        <f t="shared" si="19"/>
        <v>1730.0801808474696</v>
      </c>
      <c r="M94" s="88">
        <f t="shared" si="23"/>
        <v>25390.234071551495</v>
      </c>
      <c r="N94" s="88">
        <f t="shared" si="24"/>
        <v>232046.2340715515</v>
      </c>
      <c r="O94" s="88">
        <f t="shared" si="25"/>
        <v>21971.994514870894</v>
      </c>
      <c r="P94" s="89">
        <f t="shared" si="20"/>
        <v>0.94298821281382983</v>
      </c>
      <c r="Q94" s="199">
        <v>2342.6097656581114</v>
      </c>
      <c r="R94" s="89">
        <f t="shared" si="26"/>
        <v>-4.4970354041601393E-2</v>
      </c>
      <c r="S94" s="89">
        <f t="shared" si="26"/>
        <v>-5.33803300925558E-2</v>
      </c>
      <c r="T94" s="91">
        <v>10561</v>
      </c>
      <c r="U94" s="194">
        <v>216387</v>
      </c>
      <c r="V94" s="194">
        <v>20671.283912877338</v>
      </c>
      <c r="W94" s="201"/>
      <c r="X94" s="88">
        <v>0</v>
      </c>
      <c r="Y94" s="88">
        <f t="shared" si="27"/>
        <v>0</v>
      </c>
      <c r="Z94" s="1"/>
      <c r="AA94" s="1"/>
      <c r="AB94" s="1"/>
      <c r="AC94" s="1"/>
    </row>
    <row r="95" spans="2:29" x14ac:dyDescent="0.25">
      <c r="B95" s="85">
        <v>1871</v>
      </c>
      <c r="C95" s="85" t="s">
        <v>112</v>
      </c>
      <c r="D95" s="1">
        <v>92737</v>
      </c>
      <c r="E95" s="85">
        <f t="shared" si="21"/>
        <v>20261.52501638628</v>
      </c>
      <c r="F95" s="86">
        <f t="shared" si="14"/>
        <v>0.86957873811380182</v>
      </c>
      <c r="G95" s="191">
        <f t="shared" si="15"/>
        <v>1824.1240859644661</v>
      </c>
      <c r="H95" s="191">
        <f t="shared" si="16"/>
        <v>8349.0159414593618</v>
      </c>
      <c r="I95" s="191">
        <f t="shared" si="17"/>
        <v>248.5117695578252</v>
      </c>
      <c r="J95" s="87">
        <f t="shared" si="18"/>
        <v>1137.4383692661659</v>
      </c>
      <c r="K95" s="191">
        <f t="shared" si="22"/>
        <v>-78.970534369089677</v>
      </c>
      <c r="L95" s="87">
        <f t="shared" si="19"/>
        <v>-361.44813580732347</v>
      </c>
      <c r="M95" s="88">
        <f t="shared" si="23"/>
        <v>7987.5678056520383</v>
      </c>
      <c r="N95" s="88">
        <f t="shared" si="24"/>
        <v>100724.56780565204</v>
      </c>
      <c r="O95" s="88">
        <f t="shared" si="25"/>
        <v>22006.678567981657</v>
      </c>
      <c r="P95" s="89">
        <f t="shared" si="20"/>
        <v>0.94447677377418882</v>
      </c>
      <c r="Q95" s="199">
        <v>-758.12993112232016</v>
      </c>
      <c r="R95" s="89">
        <f t="shared" si="26"/>
        <v>2.0354946251939222E-2</v>
      </c>
      <c r="S95" s="89">
        <f t="shared" si="26"/>
        <v>1.9240291514936898E-2</v>
      </c>
      <c r="T95" s="91">
        <v>4577</v>
      </c>
      <c r="U95" s="194">
        <v>90887</v>
      </c>
      <c r="V95" s="194">
        <v>19879.04636920385</v>
      </c>
      <c r="W95" s="201"/>
      <c r="X95" s="88">
        <v>0</v>
      </c>
      <c r="Y95" s="88">
        <f t="shared" si="27"/>
        <v>0</v>
      </c>
      <c r="Z95" s="1"/>
      <c r="AA95" s="1"/>
    </row>
    <row r="96" spans="2:29" x14ac:dyDescent="0.25">
      <c r="B96" s="85">
        <v>1874</v>
      </c>
      <c r="C96" s="85" t="s">
        <v>113</v>
      </c>
      <c r="D96" s="1">
        <v>23964</v>
      </c>
      <c r="E96" s="85">
        <f t="shared" si="21"/>
        <v>24478.038815117467</v>
      </c>
      <c r="F96" s="86">
        <f t="shared" si="14"/>
        <v>1.0505419551162132</v>
      </c>
      <c r="G96" s="191">
        <f t="shared" si="15"/>
        <v>-705.78419327424558</v>
      </c>
      <c r="H96" s="191">
        <f t="shared" si="16"/>
        <v>-690.96272521548633</v>
      </c>
      <c r="I96" s="191">
        <f t="shared" si="17"/>
        <v>0</v>
      </c>
      <c r="J96" s="87">
        <f t="shared" si="18"/>
        <v>0</v>
      </c>
      <c r="K96" s="191">
        <f t="shared" si="22"/>
        <v>-327.48230392691488</v>
      </c>
      <c r="L96" s="87">
        <f t="shared" si="19"/>
        <v>-320.60517554444965</v>
      </c>
      <c r="M96" s="88">
        <f t="shared" si="23"/>
        <v>-1011.567900759936</v>
      </c>
      <c r="N96" s="88">
        <f t="shared" si="24"/>
        <v>22952.432099240064</v>
      </c>
      <c r="O96" s="88">
        <f t="shared" si="25"/>
        <v>23444.772317916308</v>
      </c>
      <c r="P96" s="89">
        <f t="shared" si="20"/>
        <v>1.0061964985898757</v>
      </c>
      <c r="Q96" s="199">
        <v>-1304.0157147350415</v>
      </c>
      <c r="R96" s="89">
        <f t="shared" si="26"/>
        <v>1.1011264396911783E-2</v>
      </c>
      <c r="S96" s="89">
        <f t="shared" si="26"/>
        <v>1.4109358159108708E-2</v>
      </c>
      <c r="T96" s="91">
        <v>979</v>
      </c>
      <c r="U96" s="194">
        <v>23703</v>
      </c>
      <c r="V96" s="194">
        <v>24137.474541751526</v>
      </c>
      <c r="W96" s="201"/>
      <c r="X96" s="88">
        <v>0</v>
      </c>
      <c r="Y96" s="88">
        <f t="shared" si="27"/>
        <v>0</v>
      </c>
      <c r="Z96" s="1"/>
      <c r="AA96" s="1"/>
    </row>
    <row r="97" spans="2:27" x14ac:dyDescent="0.25">
      <c r="B97" s="85">
        <v>1875</v>
      </c>
      <c r="C97" s="85" t="s">
        <v>114</v>
      </c>
      <c r="D97" s="1">
        <v>54200</v>
      </c>
      <c r="E97" s="85">
        <f t="shared" si="21"/>
        <v>20208.799403430276</v>
      </c>
      <c r="F97" s="86">
        <f t="shared" si="14"/>
        <v>0.86731587428970769</v>
      </c>
      <c r="G97" s="191">
        <f t="shared" si="15"/>
        <v>1855.7594537380689</v>
      </c>
      <c r="H97" s="191">
        <f t="shared" si="16"/>
        <v>4977.1468549255014</v>
      </c>
      <c r="I97" s="191">
        <f t="shared" si="17"/>
        <v>266.96573409242683</v>
      </c>
      <c r="J97" s="87">
        <f t="shared" si="18"/>
        <v>716.00209883588877</v>
      </c>
      <c r="K97" s="191">
        <f t="shared" si="22"/>
        <v>-60.516569834488052</v>
      </c>
      <c r="L97" s="87">
        <f t="shared" si="19"/>
        <v>-162.30544029609695</v>
      </c>
      <c r="M97" s="88">
        <f t="shared" si="23"/>
        <v>4814.8414146294044</v>
      </c>
      <c r="N97" s="88">
        <f t="shared" si="24"/>
        <v>59014.841414629402</v>
      </c>
      <c r="O97" s="88">
        <f t="shared" si="25"/>
        <v>22004.042287333858</v>
      </c>
      <c r="P97" s="89">
        <f t="shared" si="20"/>
        <v>0.94436363058298411</v>
      </c>
      <c r="Q97" s="199">
        <v>1069.4030860235862</v>
      </c>
      <c r="R97" s="89">
        <f t="shared" si="26"/>
        <v>8.1987503243966225E-2</v>
      </c>
      <c r="S97" s="89">
        <f t="shared" si="26"/>
        <v>9.247656927093964E-2</v>
      </c>
      <c r="T97" s="91">
        <v>2682</v>
      </c>
      <c r="U97" s="194">
        <v>50093</v>
      </c>
      <c r="V97" s="194">
        <v>18498.153618906945</v>
      </c>
      <c r="W97" s="201"/>
      <c r="X97" s="88">
        <v>0</v>
      </c>
      <c r="Y97" s="88">
        <f t="shared" si="27"/>
        <v>0</v>
      </c>
    </row>
    <row r="98" spans="2:27" ht="29.1" customHeight="1" x14ac:dyDescent="0.25">
      <c r="B98" s="85">
        <v>3001</v>
      </c>
      <c r="C98" s="85" t="s">
        <v>115</v>
      </c>
      <c r="D98" s="1">
        <v>550879</v>
      </c>
      <c r="E98" s="85">
        <f t="shared" si="21"/>
        <v>17361.456035297822</v>
      </c>
      <c r="F98" s="86">
        <f t="shared" si="14"/>
        <v>0.74511434942744326</v>
      </c>
      <c r="G98" s="191">
        <f t="shared" si="15"/>
        <v>3564.1654746175409</v>
      </c>
      <c r="H98" s="191">
        <f t="shared" si="16"/>
        <v>113090.97050961458</v>
      </c>
      <c r="I98" s="191">
        <f t="shared" si="17"/>
        <v>1263.5359129387853</v>
      </c>
      <c r="J98" s="87">
        <f t="shared" si="18"/>
        <v>40091.994517547661</v>
      </c>
      <c r="K98" s="191">
        <f t="shared" si="22"/>
        <v>936.05360901187032</v>
      </c>
      <c r="L98" s="87">
        <f t="shared" si="19"/>
        <v>29700.981013946646</v>
      </c>
      <c r="M98" s="88">
        <f t="shared" si="23"/>
        <v>142791.95152356123</v>
      </c>
      <c r="N98" s="88">
        <f t="shared" si="24"/>
        <v>693670.95152356126</v>
      </c>
      <c r="O98" s="88">
        <f t="shared" si="25"/>
        <v>21861.675118927236</v>
      </c>
      <c r="P98" s="89">
        <f t="shared" si="20"/>
        <v>0.9382535543398709</v>
      </c>
      <c r="Q98" s="199">
        <v>21904.639902881667</v>
      </c>
      <c r="R98" s="89">
        <f t="shared" si="26"/>
        <v>2.2359515321130372E-2</v>
      </c>
      <c r="S98" s="89">
        <f t="shared" si="26"/>
        <v>1.3144424826902479E-2</v>
      </c>
      <c r="T98" s="91">
        <v>31730</v>
      </c>
      <c r="U98" s="194">
        <v>538831</v>
      </c>
      <c r="V98" s="194">
        <v>17136.21040580079</v>
      </c>
      <c r="W98" s="201"/>
      <c r="X98" s="88">
        <v>0</v>
      </c>
      <c r="Y98" s="88">
        <f t="shared" si="27"/>
        <v>0</v>
      </c>
      <c r="Z98" s="1"/>
      <c r="AA98" s="1"/>
    </row>
    <row r="99" spans="2:27" x14ac:dyDescent="0.25">
      <c r="B99" s="85">
        <v>3002</v>
      </c>
      <c r="C99" s="85" t="s">
        <v>116</v>
      </c>
      <c r="D99" s="1">
        <v>1081269</v>
      </c>
      <c r="E99" s="85">
        <f t="shared" si="21"/>
        <v>21102.049180327867</v>
      </c>
      <c r="F99" s="86">
        <f t="shared" si="14"/>
        <v>0.90565213047905446</v>
      </c>
      <c r="G99" s="191">
        <f t="shared" si="15"/>
        <v>1319.8095875995139</v>
      </c>
      <c r="H99" s="191">
        <f t="shared" si="16"/>
        <v>67627.043268599096</v>
      </c>
      <c r="I99" s="191">
        <f t="shared" si="17"/>
        <v>0</v>
      </c>
      <c r="J99" s="87">
        <f t="shared" si="18"/>
        <v>0</v>
      </c>
      <c r="K99" s="191">
        <f t="shared" si="22"/>
        <v>-327.48230392691488</v>
      </c>
      <c r="L99" s="87">
        <f t="shared" si="19"/>
        <v>-16780.193253215119</v>
      </c>
      <c r="M99" s="88">
        <f t="shared" si="23"/>
        <v>50846.850015383978</v>
      </c>
      <c r="N99" s="88">
        <f t="shared" si="24"/>
        <v>1132115.8500153839</v>
      </c>
      <c r="O99" s="88">
        <f t="shared" si="25"/>
        <v>22094.376464000467</v>
      </c>
      <c r="P99" s="89">
        <f t="shared" si="20"/>
        <v>0.94824056873501217</v>
      </c>
      <c r="Q99" s="199">
        <v>8880.8445117226656</v>
      </c>
      <c r="R99" s="89">
        <f t="shared" si="26"/>
        <v>1.8219811078225217E-2</v>
      </c>
      <c r="S99" s="89">
        <f t="shared" si="26"/>
        <v>-6.5819088360766567E-4</v>
      </c>
      <c r="T99" s="91">
        <v>51240</v>
      </c>
      <c r="U99" s="194">
        <v>1061921</v>
      </c>
      <c r="V99" s="194">
        <v>21115.94750447405</v>
      </c>
      <c r="W99" s="201"/>
      <c r="X99" s="88">
        <v>0</v>
      </c>
      <c r="Y99" s="88">
        <f t="shared" si="27"/>
        <v>0</v>
      </c>
      <c r="Z99" s="1"/>
      <c r="AA99" s="1"/>
    </row>
    <row r="100" spans="2:27" x14ac:dyDescent="0.25">
      <c r="B100" s="85">
        <v>3003</v>
      </c>
      <c r="C100" s="85" t="s">
        <v>117</v>
      </c>
      <c r="D100" s="1">
        <v>1061538</v>
      </c>
      <c r="E100" s="85">
        <f t="shared" si="21"/>
        <v>17980.588773332427</v>
      </c>
      <c r="F100" s="86">
        <f t="shared" si="14"/>
        <v>0.77168612349823318</v>
      </c>
      <c r="G100" s="191">
        <f t="shared" si="15"/>
        <v>3192.6858317967781</v>
      </c>
      <c r="H100" s="191">
        <f t="shared" si="16"/>
        <v>188489.78613761818</v>
      </c>
      <c r="I100" s="191">
        <f t="shared" si="17"/>
        <v>1046.8394546266738</v>
      </c>
      <c r="J100" s="87">
        <f t="shared" si="18"/>
        <v>61803.30772224957</v>
      </c>
      <c r="K100" s="191">
        <f t="shared" si="22"/>
        <v>719.3571506997589</v>
      </c>
      <c r="L100" s="87">
        <f t="shared" si="19"/>
        <v>42469.407463012365</v>
      </c>
      <c r="M100" s="88">
        <f t="shared" si="23"/>
        <v>230959.19360063056</v>
      </c>
      <c r="N100" s="88">
        <f t="shared" si="24"/>
        <v>1292497.1936006306</v>
      </c>
      <c r="O100" s="88">
        <f t="shared" si="25"/>
        <v>21892.63175582897</v>
      </c>
      <c r="P100" s="89">
        <f t="shared" si="20"/>
        <v>0.93958214304341059</v>
      </c>
      <c r="Q100" s="199">
        <v>34729.818118068943</v>
      </c>
      <c r="R100" s="89">
        <f t="shared" si="26"/>
        <v>1.3906691449103992E-2</v>
      </c>
      <c r="S100" s="89">
        <f t="shared" si="26"/>
        <v>-7.9407971320583374E-4</v>
      </c>
      <c r="T100" s="91">
        <v>59038</v>
      </c>
      <c r="U100" s="194">
        <v>1046978</v>
      </c>
      <c r="V100" s="194">
        <v>17994.878141005811</v>
      </c>
      <c r="W100" s="201"/>
      <c r="X100" s="88">
        <v>0</v>
      </c>
      <c r="Y100" s="88">
        <f t="shared" si="27"/>
        <v>0</v>
      </c>
      <c r="Z100" s="1"/>
      <c r="AA100" s="1"/>
    </row>
    <row r="101" spans="2:27" x14ac:dyDescent="0.25">
      <c r="B101" s="85">
        <v>3004</v>
      </c>
      <c r="C101" s="85" t="s">
        <v>118</v>
      </c>
      <c r="D101" s="1">
        <v>1612457</v>
      </c>
      <c r="E101" s="85">
        <f t="shared" si="21"/>
        <v>19094.986026242244</v>
      </c>
      <c r="F101" s="86">
        <f t="shared" si="14"/>
        <v>0.81951352820538592</v>
      </c>
      <c r="G101" s="191">
        <f t="shared" si="15"/>
        <v>2524.0474800508878</v>
      </c>
      <c r="H101" s="191">
        <f t="shared" si="16"/>
        <v>213140.66540541718</v>
      </c>
      <c r="I101" s="191">
        <f t="shared" si="17"/>
        <v>656.80041610823764</v>
      </c>
      <c r="J101" s="87">
        <f t="shared" si="18"/>
        <v>55462.854337844023</v>
      </c>
      <c r="K101" s="191">
        <f t="shared" si="22"/>
        <v>329.31811218132276</v>
      </c>
      <c r="L101" s="87">
        <f t="shared" si="19"/>
        <v>27808.938665039619</v>
      </c>
      <c r="M101" s="88">
        <f t="shared" si="23"/>
        <v>240949.60407045681</v>
      </c>
      <c r="N101" s="88">
        <f t="shared" si="24"/>
        <v>1853406.6040704567</v>
      </c>
      <c r="O101" s="88">
        <f t="shared" si="25"/>
        <v>21948.351618474455</v>
      </c>
      <c r="P101" s="89">
        <f t="shared" si="20"/>
        <v>0.94197351327876799</v>
      </c>
      <c r="Q101" s="199">
        <v>32062.966068670794</v>
      </c>
      <c r="R101" s="89">
        <f t="shared" si="26"/>
        <v>2.4345043116712596E-3</v>
      </c>
      <c r="S101" s="89">
        <f t="shared" si="26"/>
        <v>-4.1182862522533377E-3</v>
      </c>
      <c r="T101" s="91">
        <v>84444</v>
      </c>
      <c r="U101" s="194">
        <v>1608541</v>
      </c>
      <c r="V101" s="194">
        <v>19173.949840270827</v>
      </c>
      <c r="W101" s="201"/>
      <c r="X101" s="88">
        <v>0</v>
      </c>
      <c r="Y101" s="88">
        <f t="shared" si="27"/>
        <v>0</v>
      </c>
      <c r="Z101" s="1"/>
      <c r="AA101" s="1"/>
    </row>
    <row r="102" spans="2:27" x14ac:dyDescent="0.25">
      <c r="B102" s="85">
        <v>3005</v>
      </c>
      <c r="C102" s="85" t="s">
        <v>119</v>
      </c>
      <c r="D102" s="1">
        <v>2181273</v>
      </c>
      <c r="E102" s="85">
        <f t="shared" si="21"/>
        <v>21117.745011666069</v>
      </c>
      <c r="F102" s="86">
        <f t="shared" si="14"/>
        <v>0.9063257599910326</v>
      </c>
      <c r="G102" s="191">
        <f t="shared" si="15"/>
        <v>1310.3920887965926</v>
      </c>
      <c r="H102" s="191">
        <f t="shared" si="16"/>
        <v>135351.70924388885</v>
      </c>
      <c r="I102" s="191">
        <f t="shared" si="17"/>
        <v>0</v>
      </c>
      <c r="J102" s="87">
        <f t="shared" si="18"/>
        <v>0</v>
      </c>
      <c r="K102" s="191">
        <f t="shared" si="22"/>
        <v>-327.48230392691488</v>
      </c>
      <c r="L102" s="87">
        <f t="shared" si="19"/>
        <v>-33825.974654914971</v>
      </c>
      <c r="M102" s="88">
        <f t="shared" si="23"/>
        <v>101525.73458897388</v>
      </c>
      <c r="N102" s="88">
        <f t="shared" si="24"/>
        <v>2282798.7345889737</v>
      </c>
      <c r="O102" s="88">
        <f t="shared" si="25"/>
        <v>22100.654796535746</v>
      </c>
      <c r="P102" s="89">
        <f t="shared" si="20"/>
        <v>0.94851002053980338</v>
      </c>
      <c r="Q102" s="199">
        <v>9015.9872465945955</v>
      </c>
      <c r="R102" s="89">
        <f t="shared" si="26"/>
        <v>1.962521192788819E-2</v>
      </c>
      <c r="S102" s="89">
        <f t="shared" si="26"/>
        <v>9.5761421566342552E-3</v>
      </c>
      <c r="T102" s="91">
        <v>103291</v>
      </c>
      <c r="U102" s="194">
        <v>2139289</v>
      </c>
      <c r="V102" s="194">
        <v>20917.436664613339</v>
      </c>
      <c r="W102" s="201"/>
      <c r="X102" s="88">
        <v>0</v>
      </c>
      <c r="Y102" s="88">
        <f t="shared" si="27"/>
        <v>0</v>
      </c>
      <c r="Z102" s="1"/>
      <c r="AA102" s="1"/>
    </row>
    <row r="103" spans="2:27" x14ac:dyDescent="0.25">
      <c r="B103" s="85">
        <v>3006</v>
      </c>
      <c r="C103" s="85" t="s">
        <v>120</v>
      </c>
      <c r="D103" s="1">
        <v>655678</v>
      </c>
      <c r="E103" s="85">
        <f t="shared" si="21"/>
        <v>22772.132115444725</v>
      </c>
      <c r="F103" s="86">
        <f t="shared" si="14"/>
        <v>0.97732830540121884</v>
      </c>
      <c r="G103" s="191">
        <f t="shared" si="15"/>
        <v>317.75982652939928</v>
      </c>
      <c r="H103" s="191">
        <f t="shared" si="16"/>
        <v>9149.2586852609929</v>
      </c>
      <c r="I103" s="191">
        <f t="shared" si="17"/>
        <v>0</v>
      </c>
      <c r="J103" s="87">
        <f t="shared" si="18"/>
        <v>0</v>
      </c>
      <c r="K103" s="191">
        <f t="shared" si="22"/>
        <v>-327.48230392691488</v>
      </c>
      <c r="L103" s="87">
        <f t="shared" si="19"/>
        <v>-9429.19797696766</v>
      </c>
      <c r="M103" s="88">
        <f t="shared" si="23"/>
        <v>-279.93929170666706</v>
      </c>
      <c r="N103" s="88">
        <f t="shared" si="24"/>
        <v>655398.06070829334</v>
      </c>
      <c r="O103" s="88">
        <f t="shared" si="25"/>
        <v>22762.409638047211</v>
      </c>
      <c r="P103" s="89">
        <f t="shared" si="20"/>
        <v>0.97691103870387797</v>
      </c>
      <c r="Q103" s="199">
        <v>-4508.0027317324511</v>
      </c>
      <c r="R103" s="89">
        <f t="shared" si="26"/>
        <v>2.7450796038611006E-2</v>
      </c>
      <c r="S103" s="89">
        <f t="shared" si="26"/>
        <v>-5.1644238960708092E-3</v>
      </c>
      <c r="T103" s="91">
        <v>28793</v>
      </c>
      <c r="U103" s="194">
        <v>638160</v>
      </c>
      <c r="V103" s="194">
        <v>22890.347573442377</v>
      </c>
      <c r="W103" s="201"/>
      <c r="X103" s="88">
        <v>0</v>
      </c>
      <c r="Y103" s="88">
        <f t="shared" si="27"/>
        <v>0</v>
      </c>
      <c r="Z103" s="1"/>
      <c r="AA103" s="1"/>
    </row>
    <row r="104" spans="2:27" x14ac:dyDescent="0.25">
      <c r="B104" s="85">
        <v>3007</v>
      </c>
      <c r="C104" s="85" t="s">
        <v>121</v>
      </c>
      <c r="D104" s="1">
        <v>616607</v>
      </c>
      <c r="E104" s="85">
        <f t="shared" si="21"/>
        <v>19609.687062714667</v>
      </c>
      <c r="F104" s="86">
        <f t="shared" si="14"/>
        <v>0.8416033303026903</v>
      </c>
      <c r="G104" s="191">
        <f t="shared" si="15"/>
        <v>2215.2268581674339</v>
      </c>
      <c r="H104" s="191">
        <f t="shared" si="16"/>
        <v>69655.593328216797</v>
      </c>
      <c r="I104" s="191">
        <f t="shared" si="17"/>
        <v>476.65505334288969</v>
      </c>
      <c r="J104" s="87">
        <f t="shared" si="18"/>
        <v>14987.941497313823</v>
      </c>
      <c r="K104" s="191">
        <f t="shared" si="22"/>
        <v>149.17274941597481</v>
      </c>
      <c r="L104" s="87">
        <f t="shared" si="19"/>
        <v>4690.5879326359118</v>
      </c>
      <c r="M104" s="88">
        <f t="shared" si="23"/>
        <v>74346.181260852711</v>
      </c>
      <c r="N104" s="88">
        <f t="shared" si="24"/>
        <v>690953.18126085273</v>
      </c>
      <c r="O104" s="88">
        <f t="shared" si="25"/>
        <v>21974.086670298078</v>
      </c>
      <c r="P104" s="89">
        <f t="shared" si="20"/>
        <v>0.94307800338363323</v>
      </c>
      <c r="Q104" s="199">
        <v>9799.8615350207256</v>
      </c>
      <c r="R104" s="89">
        <f t="shared" si="26"/>
        <v>-2.1885965190576201E-2</v>
      </c>
      <c r="S104" s="89">
        <f t="shared" si="26"/>
        <v>-3.5355096887322197E-2</v>
      </c>
      <c r="T104" s="91">
        <v>31444</v>
      </c>
      <c r="U104" s="194">
        <v>630404</v>
      </c>
      <c r="V104" s="194">
        <v>20328.399600141885</v>
      </c>
      <c r="W104" s="201"/>
      <c r="X104" s="88">
        <v>0</v>
      </c>
      <c r="Y104" s="88">
        <f t="shared" si="27"/>
        <v>0</v>
      </c>
      <c r="Z104" s="1"/>
      <c r="AA104" s="1"/>
    </row>
    <row r="105" spans="2:27" x14ac:dyDescent="0.25">
      <c r="B105" s="85">
        <v>3011</v>
      </c>
      <c r="C105" s="85" t="s">
        <v>122</v>
      </c>
      <c r="D105" s="1">
        <v>114658</v>
      </c>
      <c r="E105" s="85">
        <f t="shared" si="21"/>
        <v>24077.698446031078</v>
      </c>
      <c r="F105" s="86">
        <f t="shared" si="14"/>
        <v>1.0333602537050603</v>
      </c>
      <c r="G105" s="191">
        <f t="shared" si="15"/>
        <v>-465.57997182241229</v>
      </c>
      <c r="H105" s="191">
        <f t="shared" si="16"/>
        <v>-2217.0918258183274</v>
      </c>
      <c r="I105" s="191">
        <f t="shared" si="17"/>
        <v>0</v>
      </c>
      <c r="J105" s="87">
        <f t="shared" si="18"/>
        <v>0</v>
      </c>
      <c r="K105" s="191">
        <f t="shared" si="22"/>
        <v>-327.48230392691488</v>
      </c>
      <c r="L105" s="87">
        <f t="shared" si="19"/>
        <v>-1559.4707312999687</v>
      </c>
      <c r="M105" s="88">
        <f t="shared" si="23"/>
        <v>-3776.5625571182964</v>
      </c>
      <c r="N105" s="88">
        <f t="shared" si="24"/>
        <v>110881.43744288171</v>
      </c>
      <c r="O105" s="88">
        <f t="shared" si="25"/>
        <v>23284.636170281752</v>
      </c>
      <c r="P105" s="89">
        <f t="shared" si="20"/>
        <v>0.99932381802541459</v>
      </c>
      <c r="Q105" s="199">
        <v>-1096.602077189239</v>
      </c>
      <c r="R105" s="89">
        <f t="shared" si="26"/>
        <v>-1.3949088407292741E-2</v>
      </c>
      <c r="S105" s="89">
        <f t="shared" si="26"/>
        <v>-1.8297485959465655E-2</v>
      </c>
      <c r="T105" s="91">
        <v>4762</v>
      </c>
      <c r="U105" s="194">
        <v>116280</v>
      </c>
      <c r="V105" s="194">
        <v>24526.471208605781</v>
      </c>
      <c r="W105" s="201"/>
      <c r="X105" s="88">
        <v>0</v>
      </c>
      <c r="Y105" s="88">
        <f t="shared" si="27"/>
        <v>0</v>
      </c>
      <c r="Z105" s="1"/>
      <c r="AA105" s="1"/>
    </row>
    <row r="106" spans="2:27" x14ac:dyDescent="0.25">
      <c r="B106" s="85">
        <v>3012</v>
      </c>
      <c r="C106" s="85" t="s">
        <v>123</v>
      </c>
      <c r="D106" s="1">
        <v>24307</v>
      </c>
      <c r="E106" s="85">
        <f t="shared" si="21"/>
        <v>18289.691497366442</v>
      </c>
      <c r="F106" s="86">
        <f t="shared" si="14"/>
        <v>0.78495211194163306</v>
      </c>
      <c r="G106" s="191">
        <f t="shared" si="15"/>
        <v>3007.2241973763689</v>
      </c>
      <c r="H106" s="191">
        <f t="shared" si="16"/>
        <v>3996.600958313194</v>
      </c>
      <c r="I106" s="191">
        <f t="shared" si="17"/>
        <v>938.65350121476831</v>
      </c>
      <c r="J106" s="87">
        <f t="shared" si="18"/>
        <v>1247.4705031144269</v>
      </c>
      <c r="K106" s="191">
        <f t="shared" si="22"/>
        <v>611.17119728785337</v>
      </c>
      <c r="L106" s="87">
        <f t="shared" si="19"/>
        <v>812.24652119555708</v>
      </c>
      <c r="M106" s="88">
        <f t="shared" si="23"/>
        <v>4808.8474795087513</v>
      </c>
      <c r="N106" s="88">
        <f t="shared" si="24"/>
        <v>29115.847479508753</v>
      </c>
      <c r="O106" s="88">
        <f t="shared" si="25"/>
        <v>21908.086892030664</v>
      </c>
      <c r="P106" s="89">
        <f t="shared" si="20"/>
        <v>0.94024544246558028</v>
      </c>
      <c r="Q106" s="199">
        <v>741.60734575888955</v>
      </c>
      <c r="R106" s="89">
        <f t="shared" si="26"/>
        <v>2.2376445846477393E-2</v>
      </c>
      <c r="S106" s="89">
        <f t="shared" si="26"/>
        <v>1.1606490811224906E-2</v>
      </c>
      <c r="T106" s="91">
        <v>1329</v>
      </c>
      <c r="U106" s="194">
        <v>23775</v>
      </c>
      <c r="V106" s="194">
        <v>18079.847908745247</v>
      </c>
      <c r="W106" s="201"/>
      <c r="X106" s="88">
        <v>0</v>
      </c>
      <c r="Y106" s="88">
        <f t="shared" si="27"/>
        <v>0</v>
      </c>
      <c r="Z106" s="1"/>
      <c r="AA106" s="1"/>
    </row>
    <row r="107" spans="2:27" x14ac:dyDescent="0.25">
      <c r="B107" s="85">
        <v>3013</v>
      </c>
      <c r="C107" s="85" t="s">
        <v>124</v>
      </c>
      <c r="D107" s="1">
        <v>66007</v>
      </c>
      <c r="E107" s="85">
        <f t="shared" si="21"/>
        <v>18138.774388568287</v>
      </c>
      <c r="F107" s="86">
        <f t="shared" si="14"/>
        <v>0.77847509163233508</v>
      </c>
      <c r="G107" s="191">
        <f t="shared" si="15"/>
        <v>3097.7744626552621</v>
      </c>
      <c r="H107" s="191">
        <f t="shared" si="16"/>
        <v>11272.801269602498</v>
      </c>
      <c r="I107" s="191">
        <f t="shared" si="17"/>
        <v>991.47448929412292</v>
      </c>
      <c r="J107" s="87">
        <f t="shared" si="18"/>
        <v>3607.9756665413133</v>
      </c>
      <c r="K107" s="191">
        <f t="shared" si="22"/>
        <v>663.99218536720809</v>
      </c>
      <c r="L107" s="87">
        <f t="shared" si="19"/>
        <v>2416.2675625512702</v>
      </c>
      <c r="M107" s="88">
        <f t="shared" si="23"/>
        <v>13689.068832153767</v>
      </c>
      <c r="N107" s="88">
        <f t="shared" si="24"/>
        <v>79696.068832153775</v>
      </c>
      <c r="O107" s="88">
        <f t="shared" si="25"/>
        <v>21900.541036590759</v>
      </c>
      <c r="P107" s="89">
        <f t="shared" si="20"/>
        <v>0.93992159145011556</v>
      </c>
      <c r="Q107" s="199">
        <v>2578.290316942519</v>
      </c>
      <c r="R107" s="89">
        <f t="shared" si="26"/>
        <v>2.4047039111345547E-2</v>
      </c>
      <c r="S107" s="89">
        <f t="shared" si="26"/>
        <v>6.8810953394872146E-3</v>
      </c>
      <c r="T107" s="91">
        <v>3639</v>
      </c>
      <c r="U107" s="194">
        <v>64457</v>
      </c>
      <c r="V107" s="194">
        <v>18014.812744550029</v>
      </c>
      <c r="W107" s="201"/>
      <c r="X107" s="88">
        <v>0</v>
      </c>
      <c r="Y107" s="88">
        <f t="shared" si="27"/>
        <v>0</v>
      </c>
      <c r="Z107" s="1"/>
      <c r="AA107" s="1"/>
    </row>
    <row r="108" spans="2:27" x14ac:dyDescent="0.25">
      <c r="B108" s="85">
        <v>3014</v>
      </c>
      <c r="C108" s="85" t="s">
        <v>125</v>
      </c>
      <c r="D108" s="1">
        <v>907794</v>
      </c>
      <c r="E108" s="85">
        <f t="shared" si="21"/>
        <v>19572.118494243459</v>
      </c>
      <c r="F108" s="86">
        <f t="shared" si="14"/>
        <v>0.83999097247979626</v>
      </c>
      <c r="G108" s="191">
        <f t="shared" si="15"/>
        <v>2237.7679992501585</v>
      </c>
      <c r="H108" s="191">
        <f t="shared" si="16"/>
        <v>103792.15534122086</v>
      </c>
      <c r="I108" s="191">
        <f t="shared" si="17"/>
        <v>489.80405230781247</v>
      </c>
      <c r="J108" s="87">
        <f t="shared" si="18"/>
        <v>22718.091554140959</v>
      </c>
      <c r="K108" s="191">
        <f t="shared" si="22"/>
        <v>162.32174838089759</v>
      </c>
      <c r="L108" s="87">
        <f t="shared" si="19"/>
        <v>7528.8073334027922</v>
      </c>
      <c r="M108" s="88">
        <f t="shared" si="23"/>
        <v>111320.96267462365</v>
      </c>
      <c r="N108" s="88">
        <f t="shared" si="24"/>
        <v>1019114.9626746236</v>
      </c>
      <c r="O108" s="88">
        <f t="shared" si="25"/>
        <v>21972.208241874512</v>
      </c>
      <c r="P108" s="89">
        <f t="shared" si="20"/>
        <v>0.94299738549248835</v>
      </c>
      <c r="Q108" s="199">
        <v>23637.05474867468</v>
      </c>
      <c r="R108" s="89">
        <f t="shared" si="26"/>
        <v>5.0643723178200907E-2</v>
      </c>
      <c r="S108" s="89">
        <f t="shared" si="26"/>
        <v>3.3111097553175609E-2</v>
      </c>
      <c r="T108" s="91">
        <v>46382</v>
      </c>
      <c r="U108" s="194">
        <v>864036</v>
      </c>
      <c r="V108" s="194">
        <v>18944.834239607088</v>
      </c>
      <c r="W108" s="201"/>
      <c r="X108" s="88">
        <v>0</v>
      </c>
      <c r="Y108" s="88">
        <f t="shared" si="27"/>
        <v>0</v>
      </c>
      <c r="Z108" s="1"/>
      <c r="AA108" s="1"/>
    </row>
    <row r="109" spans="2:27" x14ac:dyDescent="0.25">
      <c r="B109" s="85">
        <v>3015</v>
      </c>
      <c r="C109" s="85" t="s">
        <v>126</v>
      </c>
      <c r="D109" s="1">
        <v>70705</v>
      </c>
      <c r="E109" s="85">
        <f t="shared" si="21"/>
        <v>18194.80185280494</v>
      </c>
      <c r="F109" s="86">
        <f t="shared" si="14"/>
        <v>0.78087966343091497</v>
      </c>
      <c r="G109" s="191">
        <f t="shared" si="15"/>
        <v>3064.1579841132702</v>
      </c>
      <c r="H109" s="191">
        <f t="shared" si="16"/>
        <v>11907.317926264168</v>
      </c>
      <c r="I109" s="191">
        <f t="shared" si="17"/>
        <v>971.86487681129427</v>
      </c>
      <c r="J109" s="87">
        <f t="shared" si="18"/>
        <v>3776.6669112886893</v>
      </c>
      <c r="K109" s="191">
        <f t="shared" si="22"/>
        <v>644.38257288437944</v>
      </c>
      <c r="L109" s="87">
        <f t="shared" si="19"/>
        <v>2504.0706782286989</v>
      </c>
      <c r="M109" s="88">
        <f t="shared" si="23"/>
        <v>14411.388604492866</v>
      </c>
      <c r="N109" s="88">
        <f t="shared" si="24"/>
        <v>85116.388604492866</v>
      </c>
      <c r="O109" s="88">
        <f t="shared" si="25"/>
        <v>21903.34240980259</v>
      </c>
      <c r="P109" s="89">
        <f t="shared" si="20"/>
        <v>0.94004182004004444</v>
      </c>
      <c r="Q109" s="199">
        <v>2849.2375437314149</v>
      </c>
      <c r="R109" s="89">
        <f t="shared" si="26"/>
        <v>2.8750600183328725E-2</v>
      </c>
      <c r="S109" s="89">
        <f t="shared" si="26"/>
        <v>1.8161299100638718E-2</v>
      </c>
      <c r="T109" s="91">
        <v>3886</v>
      </c>
      <c r="U109" s="194">
        <v>68729</v>
      </c>
      <c r="V109" s="194">
        <v>17870.254810192408</v>
      </c>
      <c r="W109" s="201"/>
      <c r="X109" s="88">
        <v>0</v>
      </c>
      <c r="Y109" s="88">
        <f t="shared" si="27"/>
        <v>0</v>
      </c>
      <c r="Z109" s="1"/>
      <c r="AA109" s="1"/>
    </row>
    <row r="110" spans="2:27" x14ac:dyDescent="0.25">
      <c r="B110" s="85">
        <v>3016</v>
      </c>
      <c r="C110" s="85" t="s">
        <v>127</v>
      </c>
      <c r="D110" s="1">
        <v>151346</v>
      </c>
      <c r="E110" s="85">
        <f t="shared" si="21"/>
        <v>18079.799307131765</v>
      </c>
      <c r="F110" s="86">
        <f t="shared" si="14"/>
        <v>0.77594401478326991</v>
      </c>
      <c r="G110" s="191">
        <f t="shared" si="15"/>
        <v>3133.1595115171754</v>
      </c>
      <c r="H110" s="191">
        <f t="shared" si="16"/>
        <v>26227.678270910274</v>
      </c>
      <c r="I110" s="191">
        <f t="shared" si="17"/>
        <v>1012.1157677969054</v>
      </c>
      <c r="J110" s="87">
        <f t="shared" si="18"/>
        <v>8472.4210922278944</v>
      </c>
      <c r="K110" s="191">
        <f t="shared" si="22"/>
        <v>684.63346386999046</v>
      </c>
      <c r="L110" s="87">
        <f t="shared" si="19"/>
        <v>5731.0667260556902</v>
      </c>
      <c r="M110" s="88">
        <f t="shared" si="23"/>
        <v>31958.744996965965</v>
      </c>
      <c r="N110" s="88">
        <f t="shared" si="24"/>
        <v>183304.74499696598</v>
      </c>
      <c r="O110" s="88">
        <f t="shared" si="25"/>
        <v>21897.592282518934</v>
      </c>
      <c r="P110" s="89">
        <f t="shared" si="20"/>
        <v>0.93979503760766225</v>
      </c>
      <c r="Q110" s="199">
        <v>3605.8187670035077</v>
      </c>
      <c r="R110" s="89">
        <f t="shared" si="26"/>
        <v>3.3064395025323885E-2</v>
      </c>
      <c r="S110" s="89">
        <f t="shared" si="26"/>
        <v>2.5783210064567186E-2</v>
      </c>
      <c r="T110" s="91">
        <v>8371</v>
      </c>
      <c r="U110" s="194">
        <v>146502</v>
      </c>
      <c r="V110" s="194">
        <v>17625.360923965352</v>
      </c>
      <c r="W110" s="201"/>
      <c r="X110" s="88">
        <v>0</v>
      </c>
      <c r="Y110" s="88">
        <f t="shared" si="27"/>
        <v>0</v>
      </c>
      <c r="Z110" s="1"/>
      <c r="AA110" s="1"/>
    </row>
    <row r="111" spans="2:27" x14ac:dyDescent="0.25">
      <c r="B111" s="85">
        <v>3017</v>
      </c>
      <c r="C111" s="85" t="s">
        <v>128</v>
      </c>
      <c r="D111" s="1">
        <v>149229</v>
      </c>
      <c r="E111" s="85">
        <f t="shared" si="21"/>
        <v>17942.64758927498</v>
      </c>
      <c r="F111" s="86">
        <f t="shared" si="14"/>
        <v>0.77005777385877938</v>
      </c>
      <c r="G111" s="191">
        <f t="shared" si="15"/>
        <v>3215.4505422312459</v>
      </c>
      <c r="H111" s="191">
        <f t="shared" si="16"/>
        <v>26742.90215973727</v>
      </c>
      <c r="I111" s="191">
        <f t="shared" si="17"/>
        <v>1060.11886904678</v>
      </c>
      <c r="J111" s="87">
        <f t="shared" si="18"/>
        <v>8817.0086338620695</v>
      </c>
      <c r="K111" s="191">
        <f t="shared" si="22"/>
        <v>732.63656511986505</v>
      </c>
      <c r="L111" s="87">
        <f t="shared" si="19"/>
        <v>6093.3383121019169</v>
      </c>
      <c r="M111" s="88">
        <f t="shared" si="23"/>
        <v>32836.240471839184</v>
      </c>
      <c r="N111" s="88">
        <f t="shared" si="24"/>
        <v>182065.24047183918</v>
      </c>
      <c r="O111" s="88">
        <f t="shared" si="25"/>
        <v>21890.734696626088</v>
      </c>
      <c r="P111" s="89">
        <f t="shared" si="20"/>
        <v>0.93950072556143749</v>
      </c>
      <c r="Q111" s="199">
        <v>4328.8448793654461</v>
      </c>
      <c r="R111" s="89">
        <f t="shared" si="26"/>
        <v>1.0399951250228514E-2</v>
      </c>
      <c r="S111" s="89">
        <f t="shared" si="26"/>
        <v>-7.2696545882770719E-2</v>
      </c>
      <c r="T111" s="91">
        <v>8317</v>
      </c>
      <c r="U111" s="194">
        <v>147693</v>
      </c>
      <c r="V111" s="194">
        <v>19349.272894012836</v>
      </c>
      <c r="W111" s="201"/>
      <c r="X111" s="88">
        <v>0</v>
      </c>
      <c r="Y111" s="88">
        <f t="shared" si="27"/>
        <v>0</v>
      </c>
      <c r="Z111" s="1"/>
      <c r="AA111" s="1"/>
    </row>
    <row r="112" spans="2:27" x14ac:dyDescent="0.25">
      <c r="B112" s="85">
        <v>3018</v>
      </c>
      <c r="C112" s="85" t="s">
        <v>129</v>
      </c>
      <c r="D112" s="1">
        <v>110062</v>
      </c>
      <c r="E112" s="85">
        <f t="shared" si="21"/>
        <v>18273.617798439314</v>
      </c>
      <c r="F112" s="86">
        <f t="shared" si="14"/>
        <v>0.78426226520904163</v>
      </c>
      <c r="G112" s="191">
        <f t="shared" si="15"/>
        <v>3016.8684167326455</v>
      </c>
      <c r="H112" s="191">
        <f t="shared" si="16"/>
        <v>18170.598473980725</v>
      </c>
      <c r="I112" s="191">
        <f t="shared" si="17"/>
        <v>944.27929583926323</v>
      </c>
      <c r="J112" s="87">
        <f t="shared" si="18"/>
        <v>5687.3941988398819</v>
      </c>
      <c r="K112" s="191">
        <f t="shared" si="22"/>
        <v>616.7969919123484</v>
      </c>
      <c r="L112" s="87">
        <f t="shared" si="19"/>
        <v>3714.9682822880745</v>
      </c>
      <c r="M112" s="88">
        <f t="shared" si="23"/>
        <v>21885.5667562688</v>
      </c>
      <c r="N112" s="88">
        <f t="shared" si="24"/>
        <v>131947.56675626879</v>
      </c>
      <c r="O112" s="88">
        <f t="shared" si="25"/>
        <v>21907.283207084307</v>
      </c>
      <c r="P112" s="89">
        <f t="shared" si="20"/>
        <v>0.94021095012895073</v>
      </c>
      <c r="Q112" s="199">
        <v>3251.4708378523828</v>
      </c>
      <c r="R112" s="89">
        <f t="shared" si="26"/>
        <v>1.1580669472987628E-2</v>
      </c>
      <c r="S112" s="89">
        <f t="shared" si="26"/>
        <v>-6.8941559698198892E-3</v>
      </c>
      <c r="T112" s="91">
        <v>6023</v>
      </c>
      <c r="U112" s="194">
        <v>108802</v>
      </c>
      <c r="V112" s="194">
        <v>18400.473532893626</v>
      </c>
      <c r="W112" s="201"/>
      <c r="X112" s="88">
        <v>0</v>
      </c>
      <c r="Y112" s="88">
        <f t="shared" si="27"/>
        <v>0</v>
      </c>
      <c r="Z112" s="1"/>
      <c r="AA112" s="1"/>
    </row>
    <row r="113" spans="2:27" x14ac:dyDescent="0.25">
      <c r="B113" s="85">
        <v>3019</v>
      </c>
      <c r="C113" s="85" t="s">
        <v>130</v>
      </c>
      <c r="D113" s="1">
        <v>404500</v>
      </c>
      <c r="E113" s="85">
        <f t="shared" si="21"/>
        <v>21190.214259521192</v>
      </c>
      <c r="F113" s="86">
        <f t="shared" si="14"/>
        <v>0.90943597588302238</v>
      </c>
      <c r="G113" s="191">
        <f t="shared" si="15"/>
        <v>1266.9105400835192</v>
      </c>
      <c r="H113" s="191">
        <f t="shared" si="16"/>
        <v>24184.055299654297</v>
      </c>
      <c r="I113" s="191">
        <f t="shared" si="17"/>
        <v>0</v>
      </c>
      <c r="J113" s="87">
        <f t="shared" si="18"/>
        <v>0</v>
      </c>
      <c r="K113" s="191">
        <f t="shared" si="22"/>
        <v>-327.48230392691488</v>
      </c>
      <c r="L113" s="87">
        <f t="shared" si="19"/>
        <v>-6251.3096996608774</v>
      </c>
      <c r="M113" s="88">
        <f t="shared" si="23"/>
        <v>17932.745599993421</v>
      </c>
      <c r="N113" s="88">
        <f t="shared" si="24"/>
        <v>422432.74559999345</v>
      </c>
      <c r="O113" s="88">
        <f t="shared" si="25"/>
        <v>22129.642495677796</v>
      </c>
      <c r="P113" s="89">
        <f t="shared" si="20"/>
        <v>0.94975410689659934</v>
      </c>
      <c r="Q113" s="199">
        <v>2498.2523201458571</v>
      </c>
      <c r="R113" s="89">
        <f t="shared" si="26"/>
        <v>-1.1507138870917558E-3</v>
      </c>
      <c r="S113" s="89">
        <f t="shared" si="26"/>
        <v>-2.1557818585296581E-2</v>
      </c>
      <c r="T113" s="91">
        <v>19089</v>
      </c>
      <c r="U113" s="194">
        <v>404966</v>
      </c>
      <c r="V113" s="194">
        <v>21657.093962243969</v>
      </c>
      <c r="W113" s="201"/>
      <c r="X113" s="88">
        <v>0</v>
      </c>
      <c r="Y113" s="88">
        <f t="shared" si="27"/>
        <v>0</v>
      </c>
      <c r="Z113" s="1"/>
      <c r="AA113" s="1"/>
    </row>
    <row r="114" spans="2:27" x14ac:dyDescent="0.25">
      <c r="B114" s="85">
        <v>3020</v>
      </c>
      <c r="C114" s="85" t="s">
        <v>131</v>
      </c>
      <c r="D114" s="1">
        <v>1569610</v>
      </c>
      <c r="E114" s="85">
        <f t="shared" si="21"/>
        <v>25216.643907141137</v>
      </c>
      <c r="F114" s="86">
        <f t="shared" si="14"/>
        <v>1.0822412118783247</v>
      </c>
      <c r="G114" s="191">
        <f t="shared" si="15"/>
        <v>-1148.9472484884477</v>
      </c>
      <c r="H114" s="191">
        <f t="shared" si="16"/>
        <v>-71516.221482163426</v>
      </c>
      <c r="I114" s="191">
        <f t="shared" si="17"/>
        <v>0</v>
      </c>
      <c r="J114" s="87">
        <f t="shared" si="18"/>
        <v>0</v>
      </c>
      <c r="K114" s="191">
        <f t="shared" si="22"/>
        <v>-327.48230392691488</v>
      </c>
      <c r="L114" s="87">
        <f t="shared" si="19"/>
        <v>-20384.136007930814</v>
      </c>
      <c r="M114" s="88">
        <f t="shared" si="23"/>
        <v>-91900.357490094233</v>
      </c>
      <c r="N114" s="88">
        <f t="shared" si="24"/>
        <v>1477709.6425099059</v>
      </c>
      <c r="O114" s="88">
        <f t="shared" si="25"/>
        <v>23740.214354725777</v>
      </c>
      <c r="P114" s="89">
        <f t="shared" si="20"/>
        <v>1.0188762012947203</v>
      </c>
      <c r="Q114" s="199">
        <v>-12963.906193751463</v>
      </c>
      <c r="R114" s="92">
        <f t="shared" si="26"/>
        <v>1.1713004322441503E-2</v>
      </c>
      <c r="S114" s="93">
        <f t="shared" si="26"/>
        <v>-8.0027619920112567E-3</v>
      </c>
      <c r="T114" s="91">
        <v>62245</v>
      </c>
      <c r="U114" s="194">
        <v>1551438</v>
      </c>
      <c r="V114" s="194">
        <v>25420.074714903654</v>
      </c>
      <c r="W114" s="201"/>
      <c r="X114" s="88">
        <v>0</v>
      </c>
      <c r="Y114" s="88">
        <f t="shared" si="27"/>
        <v>0</v>
      </c>
      <c r="Z114" s="1"/>
      <c r="AA114" s="1"/>
    </row>
    <row r="115" spans="2:27" x14ac:dyDescent="0.25">
      <c r="B115" s="85">
        <v>3021</v>
      </c>
      <c r="C115" s="85" t="s">
        <v>132</v>
      </c>
      <c r="D115" s="1">
        <v>445174</v>
      </c>
      <c r="E115" s="85">
        <f t="shared" si="21"/>
        <v>20851.241217798593</v>
      </c>
      <c r="F115" s="86">
        <f t="shared" si="14"/>
        <v>0.89488802109495258</v>
      </c>
      <c r="G115" s="191">
        <f t="shared" si="15"/>
        <v>1470.2943651170783</v>
      </c>
      <c r="H115" s="191">
        <f t="shared" si="16"/>
        <v>31390.784695249622</v>
      </c>
      <c r="I115" s="191">
        <f t="shared" si="17"/>
        <v>42.111099063515574</v>
      </c>
      <c r="J115" s="87">
        <f t="shared" si="18"/>
        <v>899.07196500605755</v>
      </c>
      <c r="K115" s="191">
        <f t="shared" si="22"/>
        <v>-285.37120486339933</v>
      </c>
      <c r="L115" s="87">
        <f t="shared" si="19"/>
        <v>-6092.6752238335757</v>
      </c>
      <c r="M115" s="88">
        <f t="shared" si="23"/>
        <v>25298.109471416046</v>
      </c>
      <c r="N115" s="88">
        <f t="shared" si="24"/>
        <v>470472.10947141604</v>
      </c>
      <c r="O115" s="88">
        <f t="shared" si="25"/>
        <v>22036.164378052272</v>
      </c>
      <c r="P115" s="89">
        <f t="shared" si="20"/>
        <v>0.9457422379232463</v>
      </c>
      <c r="Q115" s="199">
        <v>3442.5092791214083</v>
      </c>
      <c r="R115" s="92">
        <f t="shared" si="26"/>
        <v>2.7503242871453039E-2</v>
      </c>
      <c r="S115" s="93">
        <f t="shared" si="26"/>
        <v>7.1071984486811081E-5</v>
      </c>
      <c r="T115" s="91">
        <v>21350</v>
      </c>
      <c r="U115" s="194">
        <v>433258</v>
      </c>
      <c r="V115" s="194">
        <v>20849.759384023098</v>
      </c>
      <c r="W115" s="201"/>
      <c r="X115" s="88">
        <v>0</v>
      </c>
      <c r="Y115" s="88">
        <f t="shared" si="27"/>
        <v>0</v>
      </c>
      <c r="Z115" s="1"/>
      <c r="AA115" s="1"/>
    </row>
    <row r="116" spans="2:27" x14ac:dyDescent="0.25">
      <c r="B116" s="85">
        <v>3022</v>
      </c>
      <c r="C116" s="85" t="s">
        <v>133</v>
      </c>
      <c r="D116" s="1">
        <v>445918</v>
      </c>
      <c r="E116" s="85">
        <f t="shared" si="21"/>
        <v>27686.45225381845</v>
      </c>
      <c r="F116" s="86">
        <f t="shared" si="14"/>
        <v>1.1882397891695045</v>
      </c>
      <c r="G116" s="191">
        <f t="shared" si="15"/>
        <v>-2630.8322564948357</v>
      </c>
      <c r="H116" s="191">
        <f t="shared" si="16"/>
        <v>-42372.18432310583</v>
      </c>
      <c r="I116" s="191">
        <f t="shared" si="17"/>
        <v>0</v>
      </c>
      <c r="J116" s="87">
        <f t="shared" si="18"/>
        <v>0</v>
      </c>
      <c r="K116" s="191">
        <f t="shared" si="22"/>
        <v>-327.48230392691488</v>
      </c>
      <c r="L116" s="87">
        <f t="shared" si="19"/>
        <v>-5274.4299870468913</v>
      </c>
      <c r="M116" s="88">
        <f t="shared" si="23"/>
        <v>-47646.61431015272</v>
      </c>
      <c r="N116" s="88">
        <f t="shared" si="24"/>
        <v>398271.38568984729</v>
      </c>
      <c r="O116" s="88">
        <f t="shared" si="25"/>
        <v>24728.137693396704</v>
      </c>
      <c r="P116" s="89">
        <f t="shared" si="20"/>
        <v>1.0612756322111923</v>
      </c>
      <c r="Q116" s="199">
        <v>-7358.0319729546027</v>
      </c>
      <c r="R116" s="92">
        <f t="shared" si="26"/>
        <v>3.4722925457102674E-3</v>
      </c>
      <c r="S116" s="92">
        <f t="shared" si="26"/>
        <v>2.1015989882778403E-3</v>
      </c>
      <c r="T116" s="91">
        <v>16106</v>
      </c>
      <c r="U116" s="194">
        <v>444375</v>
      </c>
      <c r="V116" s="194">
        <v>27628.388460581944</v>
      </c>
      <c r="W116" s="201"/>
      <c r="X116" s="88">
        <v>0</v>
      </c>
      <c r="Y116" s="88">
        <f t="shared" si="27"/>
        <v>0</v>
      </c>
      <c r="Z116" s="1"/>
      <c r="AA116" s="1"/>
    </row>
    <row r="117" spans="2:27" x14ac:dyDescent="0.25">
      <c r="B117" s="85">
        <v>3023</v>
      </c>
      <c r="C117" s="85" t="s">
        <v>134</v>
      </c>
      <c r="D117" s="1">
        <v>489397</v>
      </c>
      <c r="E117" s="85">
        <f t="shared" si="21"/>
        <v>24082.127743332348</v>
      </c>
      <c r="F117" s="86">
        <f t="shared" si="14"/>
        <v>1.0335503491077931</v>
      </c>
      <c r="G117" s="191">
        <f t="shared" si="15"/>
        <v>-468.23755020317475</v>
      </c>
      <c r="H117" s="191">
        <f t="shared" si="16"/>
        <v>-9515.5234952289156</v>
      </c>
      <c r="I117" s="191">
        <f t="shared" si="17"/>
        <v>0</v>
      </c>
      <c r="J117" s="87">
        <f t="shared" si="18"/>
        <v>0</v>
      </c>
      <c r="K117" s="191">
        <f t="shared" si="22"/>
        <v>-327.48230392691488</v>
      </c>
      <c r="L117" s="87">
        <f t="shared" si="19"/>
        <v>-6655.095380402764</v>
      </c>
      <c r="M117" s="88">
        <f t="shared" si="23"/>
        <v>-16170.618875631681</v>
      </c>
      <c r="N117" s="88">
        <f t="shared" si="24"/>
        <v>473226.38112436834</v>
      </c>
      <c r="O117" s="88">
        <f t="shared" si="25"/>
        <v>23286.407889202263</v>
      </c>
      <c r="P117" s="89">
        <f t="shared" si="20"/>
        <v>0.99939985618650773</v>
      </c>
      <c r="Q117" s="199">
        <v>-892.04632772777768</v>
      </c>
      <c r="R117" s="92">
        <f t="shared" si="26"/>
        <v>2.7721778427370242E-2</v>
      </c>
      <c r="S117" s="92">
        <f t="shared" si="26"/>
        <v>8.3527477641637277E-3</v>
      </c>
      <c r="T117" s="91">
        <v>20322</v>
      </c>
      <c r="U117" s="194">
        <v>476196</v>
      </c>
      <c r="V117" s="194">
        <v>23882.642058277746</v>
      </c>
      <c r="W117" s="201"/>
      <c r="X117" s="88">
        <v>0</v>
      </c>
      <c r="Y117" s="88">
        <f t="shared" si="27"/>
        <v>0</v>
      </c>
      <c r="Z117" s="1"/>
      <c r="AA117" s="1"/>
    </row>
    <row r="118" spans="2:27" x14ac:dyDescent="0.25">
      <c r="B118" s="85">
        <v>3024</v>
      </c>
      <c r="C118" s="85" t="s">
        <v>135</v>
      </c>
      <c r="D118" s="1">
        <v>5154563</v>
      </c>
      <c r="E118" s="85">
        <f t="shared" si="21"/>
        <v>39688.952369219398</v>
      </c>
      <c r="F118" s="86">
        <f t="shared" si="14"/>
        <v>1.7033598946956292</v>
      </c>
      <c r="G118" s="191">
        <f t="shared" si="15"/>
        <v>-9832.3323257354041</v>
      </c>
      <c r="H118" s="191">
        <f t="shared" si="16"/>
        <v>-1276964.32847256</v>
      </c>
      <c r="I118" s="191">
        <f t="shared" si="17"/>
        <v>0</v>
      </c>
      <c r="J118" s="87">
        <f t="shared" si="18"/>
        <v>0</v>
      </c>
      <c r="K118" s="191">
        <f t="shared" si="22"/>
        <v>-327.48230392691488</v>
      </c>
      <c r="L118" s="87">
        <f t="shared" si="19"/>
        <v>-42531.436740204139</v>
      </c>
      <c r="M118" s="88">
        <f t="shared" si="23"/>
        <v>-1319495.7652127643</v>
      </c>
      <c r="N118" s="88">
        <f t="shared" si="24"/>
        <v>3835067.234787236</v>
      </c>
      <c r="O118" s="88">
        <f t="shared" si="25"/>
        <v>29529.137739557078</v>
      </c>
      <c r="P118" s="89">
        <f t="shared" si="20"/>
        <v>1.2673236744216418</v>
      </c>
      <c r="Q118" s="199">
        <v>-163678.24589938601</v>
      </c>
      <c r="R118" s="92">
        <f t="shared" si="26"/>
        <v>1.653352991267917E-2</v>
      </c>
      <c r="S118" s="92">
        <f t="shared" si="26"/>
        <v>9.5517790720019667E-3</v>
      </c>
      <c r="T118" s="91">
        <v>129874</v>
      </c>
      <c r="U118" s="194">
        <v>5070726</v>
      </c>
      <c r="V118" s="194">
        <v>39313.439084523423</v>
      </c>
      <c r="W118" s="201"/>
      <c r="X118" s="88">
        <v>0</v>
      </c>
      <c r="Y118" s="88">
        <f t="shared" si="27"/>
        <v>0</v>
      </c>
      <c r="Z118" s="1"/>
      <c r="AA118" s="1"/>
    </row>
    <row r="119" spans="2:27" x14ac:dyDescent="0.25">
      <c r="B119" s="85">
        <v>3025</v>
      </c>
      <c r="C119" s="85" t="s">
        <v>136</v>
      </c>
      <c r="D119" s="1">
        <v>3080088</v>
      </c>
      <c r="E119" s="85">
        <f t="shared" si="21"/>
        <v>31498.895524830237</v>
      </c>
      <c r="F119" s="86">
        <f t="shared" si="14"/>
        <v>1.3518612148053211</v>
      </c>
      <c r="G119" s="191">
        <f t="shared" si="15"/>
        <v>-4918.2982191019082</v>
      </c>
      <c r="H119" s="191">
        <f t="shared" si="16"/>
        <v>-480930.87305666099</v>
      </c>
      <c r="I119" s="191">
        <f t="shared" si="17"/>
        <v>0</v>
      </c>
      <c r="J119" s="87">
        <f t="shared" si="18"/>
        <v>0</v>
      </c>
      <c r="K119" s="191">
        <f t="shared" si="22"/>
        <v>-327.48230392691488</v>
      </c>
      <c r="L119" s="87">
        <f t="shared" si="19"/>
        <v>-32022.529607189445</v>
      </c>
      <c r="M119" s="88">
        <f t="shared" si="23"/>
        <v>-512953.40266385046</v>
      </c>
      <c r="N119" s="88">
        <f t="shared" si="24"/>
        <v>2567134.5973361498</v>
      </c>
      <c r="O119" s="88">
        <f t="shared" si="25"/>
        <v>26253.11500180142</v>
      </c>
      <c r="P119" s="89">
        <f t="shared" si="20"/>
        <v>1.1267242024655189</v>
      </c>
      <c r="Q119" s="199">
        <v>-62809.294228448707</v>
      </c>
      <c r="R119" s="92">
        <f t="shared" si="26"/>
        <v>3.8058239469823535E-2</v>
      </c>
      <c r="S119" s="92">
        <f t="shared" si="26"/>
        <v>2.0053793199055179E-2</v>
      </c>
      <c r="T119" s="91">
        <v>97784</v>
      </c>
      <c r="U119" s="194">
        <v>2967163</v>
      </c>
      <c r="V119" s="194">
        <v>30879.64157855299</v>
      </c>
      <c r="W119" s="201"/>
      <c r="X119" s="88">
        <v>0</v>
      </c>
      <c r="Y119" s="88">
        <f t="shared" si="27"/>
        <v>0</v>
      </c>
      <c r="Z119" s="1"/>
      <c r="AA119" s="1"/>
    </row>
    <row r="120" spans="2:27" x14ac:dyDescent="0.25">
      <c r="B120" s="85">
        <v>3026</v>
      </c>
      <c r="C120" s="85" t="s">
        <v>137</v>
      </c>
      <c r="D120" s="1">
        <v>320849</v>
      </c>
      <c r="E120" s="85">
        <f t="shared" si="21"/>
        <v>17879.576483700195</v>
      </c>
      <c r="F120" s="86">
        <f t="shared" si="14"/>
        <v>0.76735090493589186</v>
      </c>
      <c r="G120" s="191">
        <f t="shared" si="15"/>
        <v>3253.2932055761171</v>
      </c>
      <c r="H120" s="191">
        <f t="shared" si="16"/>
        <v>58380.34657406342</v>
      </c>
      <c r="I120" s="191">
        <f t="shared" si="17"/>
        <v>1082.1937559979549</v>
      </c>
      <c r="J120" s="87">
        <f t="shared" si="18"/>
        <v>19419.9669513833</v>
      </c>
      <c r="K120" s="191">
        <f t="shared" si="22"/>
        <v>754.71145207103996</v>
      </c>
      <c r="L120" s="87">
        <f t="shared" si="19"/>
        <v>13543.297007414812</v>
      </c>
      <c r="M120" s="88">
        <f t="shared" si="23"/>
        <v>71923.643581478231</v>
      </c>
      <c r="N120" s="88">
        <f t="shared" si="24"/>
        <v>392772.64358147822</v>
      </c>
      <c r="O120" s="88">
        <f t="shared" si="25"/>
        <v>21887.581141347349</v>
      </c>
      <c r="P120" s="89">
        <f t="shared" si="20"/>
        <v>0.93936538211529308</v>
      </c>
      <c r="Q120" s="199">
        <v>12760.105808610431</v>
      </c>
      <c r="R120" s="92">
        <f t="shared" si="26"/>
        <v>3.1469812897833217E-2</v>
      </c>
      <c r="S120" s="92">
        <f t="shared" si="26"/>
        <v>2.0491226424526655E-2</v>
      </c>
      <c r="T120" s="91">
        <v>17945</v>
      </c>
      <c r="U120" s="194">
        <v>311060</v>
      </c>
      <c r="V120" s="194">
        <v>17520.558747324547</v>
      </c>
      <c r="W120" s="201"/>
      <c r="X120" s="88">
        <v>0</v>
      </c>
      <c r="Y120" s="88">
        <f t="shared" si="27"/>
        <v>0</v>
      </c>
      <c r="Z120" s="1"/>
      <c r="AA120" s="1"/>
    </row>
    <row r="121" spans="2:27" x14ac:dyDescent="0.25">
      <c r="B121" s="85">
        <v>3027</v>
      </c>
      <c r="C121" s="85" t="s">
        <v>138</v>
      </c>
      <c r="D121" s="1">
        <v>429003</v>
      </c>
      <c r="E121" s="85">
        <f t="shared" si="21"/>
        <v>21867.825466408402</v>
      </c>
      <c r="F121" s="86">
        <f t="shared" si="14"/>
        <v>0.93851751331617272</v>
      </c>
      <c r="G121" s="191">
        <f t="shared" si="15"/>
        <v>860.34381595119339</v>
      </c>
      <c r="H121" s="191">
        <f t="shared" si="16"/>
        <v>16878.22498133051</v>
      </c>
      <c r="I121" s="191">
        <f t="shared" si="17"/>
        <v>0</v>
      </c>
      <c r="J121" s="87">
        <f t="shared" si="18"/>
        <v>0</v>
      </c>
      <c r="K121" s="191">
        <f t="shared" si="22"/>
        <v>-327.48230392691488</v>
      </c>
      <c r="L121" s="87">
        <f t="shared" si="19"/>
        <v>-6424.5478384382168</v>
      </c>
      <c r="M121" s="88">
        <f t="shared" si="23"/>
        <v>10453.677142892293</v>
      </c>
      <c r="N121" s="88">
        <f t="shared" si="24"/>
        <v>439456.67714289227</v>
      </c>
      <c r="O121" s="88">
        <f t="shared" si="25"/>
        <v>22400.686978432677</v>
      </c>
      <c r="P121" s="89">
        <f t="shared" si="20"/>
        <v>0.96138672186985941</v>
      </c>
      <c r="Q121" s="199">
        <v>1585.0638491602767</v>
      </c>
      <c r="R121" s="92">
        <f t="shared" si="26"/>
        <v>1.8312888095554584E-2</v>
      </c>
      <c r="S121" s="92">
        <f t="shared" si="26"/>
        <v>-1.2519911146404874E-2</v>
      </c>
      <c r="T121" s="91">
        <v>19618</v>
      </c>
      <c r="U121" s="194">
        <v>421288</v>
      </c>
      <c r="V121" s="194">
        <v>22145.079899074855</v>
      </c>
      <c r="W121" s="201"/>
      <c r="X121" s="88">
        <v>0</v>
      </c>
      <c r="Y121" s="88">
        <f t="shared" si="27"/>
        <v>0</v>
      </c>
      <c r="Z121" s="1"/>
      <c r="AA121" s="1"/>
    </row>
    <row r="122" spans="2:27" x14ac:dyDescent="0.25">
      <c r="B122" s="85">
        <v>3028</v>
      </c>
      <c r="C122" s="85" t="s">
        <v>139</v>
      </c>
      <c r="D122" s="1">
        <v>213167</v>
      </c>
      <c r="E122" s="85">
        <f t="shared" si="21"/>
        <v>18711.990870786518</v>
      </c>
      <c r="F122" s="86">
        <f t="shared" si="14"/>
        <v>0.80307624405646116</v>
      </c>
      <c r="G122" s="191">
        <f t="shared" si="15"/>
        <v>2753.8445733243234</v>
      </c>
      <c r="H122" s="191">
        <f t="shared" si="16"/>
        <v>31371.797379310694</v>
      </c>
      <c r="I122" s="191">
        <f t="shared" si="17"/>
        <v>790.84872051774198</v>
      </c>
      <c r="J122" s="87">
        <f t="shared" si="18"/>
        <v>9009.3486241381161</v>
      </c>
      <c r="K122" s="191">
        <f t="shared" si="22"/>
        <v>463.3664165908271</v>
      </c>
      <c r="L122" s="87">
        <f t="shared" si="19"/>
        <v>5278.6702178027026</v>
      </c>
      <c r="M122" s="88">
        <f t="shared" si="23"/>
        <v>36650.467597113398</v>
      </c>
      <c r="N122" s="88">
        <f t="shared" si="24"/>
        <v>249817.4675971134</v>
      </c>
      <c r="O122" s="88">
        <f t="shared" si="25"/>
        <v>21929.201860701669</v>
      </c>
      <c r="P122" s="89">
        <f t="shared" si="20"/>
        <v>0.94115164907132176</v>
      </c>
      <c r="Q122" s="199">
        <v>4307.3579254215583</v>
      </c>
      <c r="R122" s="92">
        <f t="shared" si="26"/>
        <v>2.0494432369809371E-2</v>
      </c>
      <c r="S122" s="92">
        <f t="shared" si="26"/>
        <v>7.6845040140436872E-3</v>
      </c>
      <c r="T122" s="91">
        <v>11392</v>
      </c>
      <c r="U122" s="194">
        <v>208886</v>
      </c>
      <c r="V122" s="194">
        <v>18569.295048448752</v>
      </c>
      <c r="W122" s="201"/>
      <c r="X122" s="88">
        <v>0</v>
      </c>
      <c r="Y122" s="88">
        <f t="shared" si="27"/>
        <v>0</v>
      </c>
      <c r="Z122" s="1"/>
      <c r="AA122" s="1"/>
    </row>
    <row r="123" spans="2:27" x14ac:dyDescent="0.25">
      <c r="B123" s="85">
        <v>3029</v>
      </c>
      <c r="C123" s="85" t="s">
        <v>140</v>
      </c>
      <c r="D123" s="1">
        <v>1054203</v>
      </c>
      <c r="E123" s="85">
        <f t="shared" si="21"/>
        <v>22527.149176229243</v>
      </c>
      <c r="F123" s="86">
        <f t="shared" si="14"/>
        <v>0.96681419281738701</v>
      </c>
      <c r="G123" s="191">
        <f t="shared" si="15"/>
        <v>464.74959005868874</v>
      </c>
      <c r="H123" s="191">
        <f t="shared" si="16"/>
        <v>21748.886565976456</v>
      </c>
      <c r="I123" s="191">
        <f t="shared" si="17"/>
        <v>0</v>
      </c>
      <c r="J123" s="87">
        <f t="shared" si="18"/>
        <v>0</v>
      </c>
      <c r="K123" s="191">
        <f t="shared" si="22"/>
        <v>-327.48230392691488</v>
      </c>
      <c r="L123" s="87">
        <f t="shared" si="19"/>
        <v>-15325.189376867836</v>
      </c>
      <c r="M123" s="88">
        <f t="shared" si="23"/>
        <v>6423.6971891086196</v>
      </c>
      <c r="N123" s="88">
        <f t="shared" si="24"/>
        <v>1060626.6971891087</v>
      </c>
      <c r="O123" s="88">
        <f t="shared" si="25"/>
        <v>22664.416462361023</v>
      </c>
      <c r="P123" s="89">
        <f t="shared" si="20"/>
        <v>0.97270539367034548</v>
      </c>
      <c r="Q123" s="199">
        <v>-1115.9158349904701</v>
      </c>
      <c r="R123" s="92">
        <f t="shared" si="26"/>
        <v>3.0010122248624312E-2</v>
      </c>
      <c r="S123" s="92">
        <f t="shared" si="26"/>
        <v>-1.6299284277672521E-2</v>
      </c>
      <c r="T123" s="91">
        <v>46797</v>
      </c>
      <c r="U123" s="194">
        <v>1023488</v>
      </c>
      <c r="V123" s="194">
        <v>22900.409460094423</v>
      </c>
      <c r="W123" s="201"/>
      <c r="X123" s="88">
        <v>0</v>
      </c>
      <c r="Y123" s="88">
        <f t="shared" si="27"/>
        <v>0</v>
      </c>
      <c r="Z123" s="1"/>
      <c r="AA123" s="1"/>
    </row>
    <row r="124" spans="2:27" x14ac:dyDescent="0.25">
      <c r="B124" s="85">
        <v>3030</v>
      </c>
      <c r="C124" s="85" t="s">
        <v>141</v>
      </c>
      <c r="D124" s="1">
        <v>2054227</v>
      </c>
      <c r="E124" s="85">
        <f t="shared" si="21"/>
        <v>22446.888488225974</v>
      </c>
      <c r="F124" s="86">
        <f t="shared" si="14"/>
        <v>0.9633695859707857</v>
      </c>
      <c r="G124" s="191">
        <f t="shared" si="15"/>
        <v>512.90600286065012</v>
      </c>
      <c r="H124" s="191">
        <f t="shared" si="16"/>
        <v>46938.592851792397</v>
      </c>
      <c r="I124" s="191">
        <f t="shared" si="17"/>
        <v>0</v>
      </c>
      <c r="J124" s="87">
        <f t="shared" si="18"/>
        <v>0</v>
      </c>
      <c r="K124" s="191">
        <f t="shared" si="22"/>
        <v>-327.48230392691488</v>
      </c>
      <c r="L124" s="87">
        <f t="shared" si="19"/>
        <v>-29969.543043871614</v>
      </c>
      <c r="M124" s="88">
        <f t="shared" si="23"/>
        <v>16969.049807920783</v>
      </c>
      <c r="N124" s="88">
        <f t="shared" si="24"/>
        <v>2071196.0498079208</v>
      </c>
      <c r="O124" s="88">
        <f t="shared" si="25"/>
        <v>22632.31218715971</v>
      </c>
      <c r="P124" s="89">
        <f t="shared" si="20"/>
        <v>0.97132755093170475</v>
      </c>
      <c r="Q124" s="199">
        <v>-177.59380385832264</v>
      </c>
      <c r="R124" s="92">
        <f t="shared" si="26"/>
        <v>3.9601189488131433E-2</v>
      </c>
      <c r="S124" s="92">
        <f t="shared" si="26"/>
        <v>1.2110233048626603E-2</v>
      </c>
      <c r="T124" s="91">
        <v>91515</v>
      </c>
      <c r="U124" s="194">
        <v>1975976</v>
      </c>
      <c r="V124" s="194">
        <v>22178.30405746675</v>
      </c>
      <c r="W124" s="201"/>
      <c r="X124" s="88">
        <v>0</v>
      </c>
      <c r="Y124" s="88">
        <f t="shared" si="27"/>
        <v>0</v>
      </c>
      <c r="Z124" s="1"/>
      <c r="AA124" s="1"/>
    </row>
    <row r="125" spans="2:27" x14ac:dyDescent="0.25">
      <c r="B125" s="85">
        <v>3031</v>
      </c>
      <c r="C125" s="85" t="s">
        <v>142</v>
      </c>
      <c r="D125" s="1">
        <v>604228</v>
      </c>
      <c r="E125" s="85">
        <f t="shared" si="21"/>
        <v>23751.100628930817</v>
      </c>
      <c r="F125" s="86">
        <f t="shared" si="14"/>
        <v>1.0193434155137058</v>
      </c>
      <c r="G125" s="191">
        <f t="shared" si="15"/>
        <v>-269.62128156225589</v>
      </c>
      <c r="H125" s="191">
        <f t="shared" si="16"/>
        <v>-6859.1654029437896</v>
      </c>
      <c r="I125" s="191">
        <f t="shared" si="17"/>
        <v>0</v>
      </c>
      <c r="J125" s="87">
        <f t="shared" si="18"/>
        <v>0</v>
      </c>
      <c r="K125" s="191">
        <f t="shared" si="22"/>
        <v>-327.48230392691488</v>
      </c>
      <c r="L125" s="87">
        <f t="shared" si="19"/>
        <v>-8331.1498119007138</v>
      </c>
      <c r="M125" s="88">
        <f t="shared" si="23"/>
        <v>-15190.315214844504</v>
      </c>
      <c r="N125" s="88">
        <f t="shared" si="24"/>
        <v>589037.68478515546</v>
      </c>
      <c r="O125" s="88">
        <f t="shared" si="25"/>
        <v>23153.997043441646</v>
      </c>
      <c r="P125" s="89">
        <f t="shared" si="20"/>
        <v>0.99371708274887272</v>
      </c>
      <c r="Q125" s="199">
        <v>-907.52684663885157</v>
      </c>
      <c r="R125" s="92">
        <f t="shared" si="26"/>
        <v>3.0379613003122374E-2</v>
      </c>
      <c r="S125" s="92">
        <f t="shared" si="26"/>
        <v>1.0411957766858888E-2</v>
      </c>
      <c r="T125" s="91">
        <v>25440</v>
      </c>
      <c r="U125" s="194">
        <v>586413</v>
      </c>
      <c r="V125" s="194">
        <v>23506.353469355035</v>
      </c>
      <c r="W125" s="201"/>
      <c r="X125" s="88">
        <v>0</v>
      </c>
      <c r="Y125" s="88">
        <f t="shared" si="27"/>
        <v>0</v>
      </c>
      <c r="Z125" s="1"/>
    </row>
    <row r="126" spans="2:27" x14ac:dyDescent="0.25">
      <c r="B126" s="85">
        <v>3032</v>
      </c>
      <c r="C126" s="85" t="s">
        <v>143</v>
      </c>
      <c r="D126" s="1">
        <v>178323</v>
      </c>
      <c r="E126" s="85">
        <f t="shared" si="21"/>
        <v>24478.105696636925</v>
      </c>
      <c r="F126" s="86">
        <f t="shared" si="14"/>
        <v>1.0505448255194652</v>
      </c>
      <c r="G126" s="191">
        <f t="shared" si="15"/>
        <v>-705.82432218592078</v>
      </c>
      <c r="H126" s="191">
        <f t="shared" si="16"/>
        <v>-5141.9301871244334</v>
      </c>
      <c r="I126" s="191">
        <f t="shared" si="17"/>
        <v>0</v>
      </c>
      <c r="J126" s="87">
        <f t="shared" si="18"/>
        <v>0</v>
      </c>
      <c r="K126" s="191">
        <f t="shared" si="22"/>
        <v>-327.48230392691488</v>
      </c>
      <c r="L126" s="87">
        <f t="shared" si="19"/>
        <v>-2385.708584107575</v>
      </c>
      <c r="M126" s="88">
        <f t="shared" si="23"/>
        <v>-7527.6387712320084</v>
      </c>
      <c r="N126" s="88">
        <f t="shared" si="24"/>
        <v>170795.36122876799</v>
      </c>
      <c r="O126" s="88">
        <f t="shared" si="25"/>
        <v>23444.799070524088</v>
      </c>
      <c r="P126" s="89">
        <f t="shared" si="20"/>
        <v>1.0061976467511764</v>
      </c>
      <c r="Q126" s="199">
        <v>-1169.2321571448174</v>
      </c>
      <c r="R126" s="92">
        <f t="shared" si="26"/>
        <v>6.0234731735159815E-2</v>
      </c>
      <c r="S126" s="92">
        <f t="shared" si="26"/>
        <v>1.7155873726428596E-2</v>
      </c>
      <c r="T126" s="91">
        <v>7285</v>
      </c>
      <c r="U126" s="194">
        <v>168192</v>
      </c>
      <c r="V126" s="194">
        <v>24065.245385605951</v>
      </c>
      <c r="W126" s="201"/>
      <c r="X126" s="88">
        <v>0</v>
      </c>
      <c r="Y126" s="88">
        <f t="shared" si="27"/>
        <v>0</v>
      </c>
      <c r="Z126" s="1"/>
    </row>
    <row r="127" spans="2:27" x14ac:dyDescent="0.25">
      <c r="B127" s="85">
        <v>3033</v>
      </c>
      <c r="C127" s="85" t="s">
        <v>144</v>
      </c>
      <c r="D127" s="1">
        <v>872802</v>
      </c>
      <c r="E127" s="85">
        <f t="shared" si="21"/>
        <v>20361.172024448279</v>
      </c>
      <c r="F127" s="86">
        <f t="shared" si="14"/>
        <v>0.87385536188507729</v>
      </c>
      <c r="G127" s="191">
        <f t="shared" si="15"/>
        <v>1764.3358811272672</v>
      </c>
      <c r="H127" s="191">
        <f t="shared" si="16"/>
        <v>75630.021880401429</v>
      </c>
      <c r="I127" s="191">
        <f t="shared" si="17"/>
        <v>213.63531673612579</v>
      </c>
      <c r="J127" s="87">
        <f t="shared" si="18"/>
        <v>9157.6914872107682</v>
      </c>
      <c r="K127" s="191">
        <f t="shared" si="22"/>
        <v>-113.84698719078909</v>
      </c>
      <c r="L127" s="87">
        <f t="shared" si="19"/>
        <v>-4880.1649529203651</v>
      </c>
      <c r="M127" s="88">
        <f t="shared" si="23"/>
        <v>70749.856927481058</v>
      </c>
      <c r="N127" s="88">
        <f t="shared" si="24"/>
        <v>943551.85692748101</v>
      </c>
      <c r="O127" s="88">
        <f t="shared" si="25"/>
        <v>22011.660918384754</v>
      </c>
      <c r="P127" s="89">
        <f t="shared" si="20"/>
        <v>0.94469060496275237</v>
      </c>
      <c r="Q127" s="199">
        <v>6926.6549535745871</v>
      </c>
      <c r="R127" s="92">
        <f t="shared" si="26"/>
        <v>3.3634493564076787E-2</v>
      </c>
      <c r="S127" s="92">
        <f t="shared" si="26"/>
        <v>2.2632791720908437E-3</v>
      </c>
      <c r="T127" s="91">
        <v>42866</v>
      </c>
      <c r="U127" s="194">
        <v>844401</v>
      </c>
      <c r="V127" s="194">
        <v>20315.193071093468</v>
      </c>
      <c r="W127" s="201"/>
      <c r="X127" s="88">
        <v>0</v>
      </c>
      <c r="Y127" s="88">
        <f t="shared" si="27"/>
        <v>0</v>
      </c>
      <c r="Z127" s="1"/>
    </row>
    <row r="128" spans="2:27" x14ac:dyDescent="0.25">
      <c r="B128" s="85">
        <v>3034</v>
      </c>
      <c r="C128" s="85" t="s">
        <v>145</v>
      </c>
      <c r="D128" s="1">
        <v>448630</v>
      </c>
      <c r="E128" s="85">
        <f t="shared" si="21"/>
        <v>18475.064860190258</v>
      </c>
      <c r="F128" s="86">
        <f t="shared" si="14"/>
        <v>0.79290791659078352</v>
      </c>
      <c r="G128" s="191">
        <f t="shared" si="15"/>
        <v>2896.0001796820798</v>
      </c>
      <c r="H128" s="191">
        <f t="shared" si="16"/>
        <v>70323.572363219952</v>
      </c>
      <c r="I128" s="191">
        <f t="shared" si="17"/>
        <v>873.77282422643304</v>
      </c>
      <c r="J128" s="87">
        <f t="shared" si="18"/>
        <v>21217.825490690473</v>
      </c>
      <c r="K128" s="191">
        <f t="shared" si="22"/>
        <v>546.29052029951822</v>
      </c>
      <c r="L128" s="87">
        <f t="shared" si="19"/>
        <v>13265.572704433202</v>
      </c>
      <c r="M128" s="88">
        <f t="shared" si="23"/>
        <v>83589.145067653153</v>
      </c>
      <c r="N128" s="88">
        <f t="shared" si="24"/>
        <v>532219.14506765315</v>
      </c>
      <c r="O128" s="88">
        <f t="shared" si="25"/>
        <v>21917.355560171854</v>
      </c>
      <c r="P128" s="89">
        <f t="shared" si="20"/>
        <v>0.94064323269803785</v>
      </c>
      <c r="Q128" s="199">
        <v>13518.174324351479</v>
      </c>
      <c r="R128" s="92">
        <f t="shared" si="26"/>
        <v>9.4366792969066415E-3</v>
      </c>
      <c r="S128" s="93">
        <f t="shared" si="26"/>
        <v>-6.5676497204842626E-3</v>
      </c>
      <c r="T128" s="91">
        <v>24283</v>
      </c>
      <c r="U128" s="194">
        <v>444436</v>
      </c>
      <c r="V128" s="194">
        <v>18597.204787011462</v>
      </c>
      <c r="W128" s="201"/>
      <c r="X128" s="88">
        <v>0</v>
      </c>
      <c r="Y128" s="88">
        <f t="shared" si="27"/>
        <v>0</v>
      </c>
      <c r="Z128" s="1"/>
    </row>
    <row r="129" spans="2:25" x14ac:dyDescent="0.25">
      <c r="B129" s="85">
        <v>3035</v>
      </c>
      <c r="C129" s="85" t="s">
        <v>146</v>
      </c>
      <c r="D129" s="1">
        <v>494093</v>
      </c>
      <c r="E129" s="85">
        <f t="shared" si="21"/>
        <v>18073.487453361624</v>
      </c>
      <c r="F129" s="86">
        <f t="shared" si="14"/>
        <v>0.77567312432304247</v>
      </c>
      <c r="G129" s="191">
        <f t="shared" si="15"/>
        <v>3136.9466237792599</v>
      </c>
      <c r="H129" s="191">
        <f t="shared" si="16"/>
        <v>85757.846800877407</v>
      </c>
      <c r="I129" s="191">
        <f t="shared" si="17"/>
        <v>1014.3249166164549</v>
      </c>
      <c r="J129" s="87">
        <f t="shared" si="18"/>
        <v>27729.614570460642</v>
      </c>
      <c r="K129" s="191">
        <f t="shared" si="22"/>
        <v>686.84261268953992</v>
      </c>
      <c r="L129" s="87">
        <f t="shared" si="19"/>
        <v>18776.903345706643</v>
      </c>
      <c r="M129" s="88">
        <f t="shared" si="23"/>
        <v>104534.75014658405</v>
      </c>
      <c r="N129" s="88">
        <f t="shared" si="24"/>
        <v>598627.750146584</v>
      </c>
      <c r="O129" s="88">
        <f t="shared" si="25"/>
        <v>21897.276689830422</v>
      </c>
      <c r="P129" s="89">
        <f t="shared" si="20"/>
        <v>0.93978149308465075</v>
      </c>
      <c r="Q129" s="199">
        <v>15263.363708319346</v>
      </c>
      <c r="R129" s="89">
        <f t="shared" si="26"/>
        <v>3.4472434614386094E-2</v>
      </c>
      <c r="S129" s="89">
        <f t="shared" si="26"/>
        <v>1.0935897401344043E-2</v>
      </c>
      <c r="T129" s="91">
        <v>27338</v>
      </c>
      <c r="U129" s="194">
        <v>477628</v>
      </c>
      <c r="V129" s="194">
        <v>17877.975744871987</v>
      </c>
      <c r="W129" s="201"/>
      <c r="X129" s="88">
        <v>0</v>
      </c>
      <c r="Y129" s="88">
        <f t="shared" si="27"/>
        <v>0</v>
      </c>
    </row>
    <row r="130" spans="2:25" x14ac:dyDescent="0.25">
      <c r="B130" s="85">
        <v>3036</v>
      </c>
      <c r="C130" s="85" t="s">
        <v>147</v>
      </c>
      <c r="D130" s="1">
        <v>285126</v>
      </c>
      <c r="E130" s="85">
        <f t="shared" si="21"/>
        <v>18359.690920798454</v>
      </c>
      <c r="F130" s="86">
        <f t="shared" si="14"/>
        <v>0.78795632856636755</v>
      </c>
      <c r="G130" s="191">
        <f t="shared" si="15"/>
        <v>2965.224543317162</v>
      </c>
      <c r="H130" s="191">
        <f t="shared" si="16"/>
        <v>46049.937157715533</v>
      </c>
      <c r="I130" s="191">
        <f t="shared" si="17"/>
        <v>914.1537030135645</v>
      </c>
      <c r="J130" s="87">
        <f t="shared" si="18"/>
        <v>14196.807007800657</v>
      </c>
      <c r="K130" s="191">
        <f t="shared" si="22"/>
        <v>586.67139908664967</v>
      </c>
      <c r="L130" s="87">
        <f t="shared" si="19"/>
        <v>9111.0068278156687</v>
      </c>
      <c r="M130" s="88">
        <f t="shared" si="23"/>
        <v>55160.943985531201</v>
      </c>
      <c r="N130" s="88">
        <f t="shared" si="24"/>
        <v>340286.94398553122</v>
      </c>
      <c r="O130" s="88">
        <f t="shared" si="25"/>
        <v>21911.586863202268</v>
      </c>
      <c r="P130" s="89">
        <f t="shared" si="20"/>
        <v>0.94039565329681718</v>
      </c>
      <c r="Q130" s="199">
        <v>6652.4236114639352</v>
      </c>
      <c r="R130" s="89">
        <f t="shared" si="26"/>
        <v>2.2044907088781832E-2</v>
      </c>
      <c r="S130" s="89">
        <f t="shared" si="26"/>
        <v>-7.9649111747393878E-3</v>
      </c>
      <c r="T130" s="91">
        <v>15530</v>
      </c>
      <c r="U130" s="194">
        <v>278976</v>
      </c>
      <c r="V130" s="194">
        <v>18507.098314979434</v>
      </c>
      <c r="W130" s="201"/>
      <c r="X130" s="88">
        <v>0</v>
      </c>
      <c r="Y130" s="88">
        <f t="shared" si="27"/>
        <v>0</v>
      </c>
    </row>
    <row r="131" spans="2:25" x14ac:dyDescent="0.25">
      <c r="B131" s="85">
        <v>3037</v>
      </c>
      <c r="C131" s="85" t="s">
        <v>148</v>
      </c>
      <c r="D131" s="1">
        <v>50748</v>
      </c>
      <c r="E131" s="85">
        <f t="shared" si="21"/>
        <v>17237.771739130432</v>
      </c>
      <c r="F131" s="86">
        <f t="shared" si="14"/>
        <v>0.73980609972270728</v>
      </c>
      <c r="G131" s="191">
        <f t="shared" si="15"/>
        <v>3638.3760523179749</v>
      </c>
      <c r="H131" s="191">
        <f t="shared" si="16"/>
        <v>10711.379098024119</v>
      </c>
      <c r="I131" s="191">
        <f t="shared" si="17"/>
        <v>1306.8254165973719</v>
      </c>
      <c r="J131" s="87">
        <f t="shared" si="18"/>
        <v>3847.2940264626632</v>
      </c>
      <c r="K131" s="191">
        <f t="shared" si="22"/>
        <v>979.343112670457</v>
      </c>
      <c r="L131" s="87">
        <f t="shared" si="19"/>
        <v>2883.1861237018252</v>
      </c>
      <c r="M131" s="88">
        <f t="shared" si="23"/>
        <v>13594.565221725945</v>
      </c>
      <c r="N131" s="88">
        <f t="shared" si="24"/>
        <v>64342.565221725949</v>
      </c>
      <c r="O131" s="88">
        <f t="shared" si="25"/>
        <v>21855.490904118869</v>
      </c>
      <c r="P131" s="89">
        <f t="shared" si="20"/>
        <v>0.93798814185463431</v>
      </c>
      <c r="Q131" s="199">
        <v>1976.1430593786135</v>
      </c>
      <c r="R131" s="89">
        <f t="shared" si="26"/>
        <v>8.4521189066740748E-2</v>
      </c>
      <c r="S131" s="89">
        <f t="shared" si="26"/>
        <v>7.0154230380054888E-2</v>
      </c>
      <c r="T131" s="91">
        <v>2944</v>
      </c>
      <c r="U131" s="194">
        <v>46793</v>
      </c>
      <c r="V131" s="194">
        <v>16107.74526678141</v>
      </c>
      <c r="W131" s="201"/>
      <c r="X131" s="88">
        <v>0</v>
      </c>
      <c r="Y131" s="88">
        <f t="shared" si="27"/>
        <v>0</v>
      </c>
    </row>
    <row r="132" spans="2:25" x14ac:dyDescent="0.25">
      <c r="B132" s="85">
        <v>3038</v>
      </c>
      <c r="C132" s="85" t="s">
        <v>149</v>
      </c>
      <c r="D132" s="1">
        <v>173795</v>
      </c>
      <c r="E132" s="85">
        <f t="shared" si="21"/>
        <v>25231.562137049943</v>
      </c>
      <c r="F132" s="86">
        <f t="shared" si="14"/>
        <v>1.0828814684991122</v>
      </c>
      <c r="G132" s="191">
        <f t="shared" si="15"/>
        <v>-1157.8981864337313</v>
      </c>
      <c r="H132" s="191">
        <f t="shared" si="16"/>
        <v>-7975.6027081555421</v>
      </c>
      <c r="I132" s="191">
        <f t="shared" si="17"/>
        <v>0</v>
      </c>
      <c r="J132" s="87">
        <f t="shared" si="18"/>
        <v>0</v>
      </c>
      <c r="K132" s="191">
        <f t="shared" si="22"/>
        <v>-327.48230392691488</v>
      </c>
      <c r="L132" s="87">
        <f t="shared" si="19"/>
        <v>-2255.69810944859</v>
      </c>
      <c r="M132" s="88">
        <f t="shared" si="23"/>
        <v>-10231.300817604133</v>
      </c>
      <c r="N132" s="88">
        <f t="shared" si="24"/>
        <v>163563.69918239588</v>
      </c>
      <c r="O132" s="88">
        <f t="shared" si="25"/>
        <v>23746.181646689296</v>
      </c>
      <c r="P132" s="89">
        <f t="shared" si="20"/>
        <v>1.0191323039430351</v>
      </c>
      <c r="Q132" s="199">
        <v>-1128.0143443258221</v>
      </c>
      <c r="R132" s="89">
        <f t="shared" si="26"/>
        <v>3.5992536824096762E-2</v>
      </c>
      <c r="S132" s="89">
        <f t="shared" si="26"/>
        <v>3.1630779627828162E-2</v>
      </c>
      <c r="T132" s="91">
        <v>6888</v>
      </c>
      <c r="U132" s="194">
        <v>167757</v>
      </c>
      <c r="V132" s="194">
        <v>24457.938474996354</v>
      </c>
      <c r="W132" s="201"/>
      <c r="X132" s="88">
        <v>0</v>
      </c>
      <c r="Y132" s="88">
        <f t="shared" si="27"/>
        <v>0</v>
      </c>
    </row>
    <row r="133" spans="2:25" x14ac:dyDescent="0.25">
      <c r="B133" s="85">
        <v>3039</v>
      </c>
      <c r="C133" s="85" t="s">
        <v>150</v>
      </c>
      <c r="D133" s="1">
        <v>26934</v>
      </c>
      <c r="E133" s="85">
        <f t="shared" si="21"/>
        <v>24552.415679124886</v>
      </c>
      <c r="F133" s="86">
        <f t="shared" si="14"/>
        <v>1.0537340415705214</v>
      </c>
      <c r="G133" s="191">
        <f t="shared" si="15"/>
        <v>-750.41031167869733</v>
      </c>
      <c r="H133" s="191">
        <f t="shared" si="16"/>
        <v>-823.20011191153094</v>
      </c>
      <c r="I133" s="191">
        <f t="shared" si="17"/>
        <v>0</v>
      </c>
      <c r="J133" s="87">
        <f t="shared" si="18"/>
        <v>0</v>
      </c>
      <c r="K133" s="191">
        <f t="shared" si="22"/>
        <v>-327.48230392691488</v>
      </c>
      <c r="L133" s="87">
        <f t="shared" si="19"/>
        <v>-359.24808740782561</v>
      </c>
      <c r="M133" s="88">
        <f t="shared" si="23"/>
        <v>-1182.4481993193565</v>
      </c>
      <c r="N133" s="88">
        <f t="shared" si="24"/>
        <v>25751.551800680645</v>
      </c>
      <c r="O133" s="88">
        <f t="shared" si="25"/>
        <v>23474.523063519275</v>
      </c>
      <c r="P133" s="89">
        <f t="shared" si="20"/>
        <v>1.007473333171599</v>
      </c>
      <c r="Q133" s="199">
        <v>-310.70463642935727</v>
      </c>
      <c r="R133" s="89">
        <f t="shared" si="26"/>
        <v>9.0842817220849706E-2</v>
      </c>
      <c r="S133" s="89">
        <f t="shared" si="26"/>
        <v>5.10673270760603E-2</v>
      </c>
      <c r="T133" s="91">
        <v>1097</v>
      </c>
      <c r="U133" s="194">
        <v>24691</v>
      </c>
      <c r="V133" s="194">
        <v>23359.508041627247</v>
      </c>
      <c r="W133" s="201"/>
      <c r="X133" s="88">
        <v>0</v>
      </c>
      <c r="Y133" s="88">
        <f t="shared" si="27"/>
        <v>0</v>
      </c>
    </row>
    <row r="134" spans="2:25" x14ac:dyDescent="0.25">
      <c r="B134" s="85">
        <v>3040</v>
      </c>
      <c r="C134" s="85" t="s">
        <v>151</v>
      </c>
      <c r="D134" s="1">
        <v>79532</v>
      </c>
      <c r="E134" s="85">
        <f t="shared" si="21"/>
        <v>24107.911488329799</v>
      </c>
      <c r="F134" s="86">
        <f t="shared" si="14"/>
        <v>1.0346569290133332</v>
      </c>
      <c r="G134" s="191">
        <f t="shared" si="15"/>
        <v>-483.70779720164501</v>
      </c>
      <c r="H134" s="191">
        <f t="shared" si="16"/>
        <v>-1595.7520229682268</v>
      </c>
      <c r="I134" s="191">
        <f t="shared" si="17"/>
        <v>0</v>
      </c>
      <c r="J134" s="87">
        <f t="shared" si="18"/>
        <v>0</v>
      </c>
      <c r="K134" s="191">
        <f t="shared" si="22"/>
        <v>-327.48230392691488</v>
      </c>
      <c r="L134" s="87">
        <f t="shared" si="19"/>
        <v>-1080.3641206548921</v>
      </c>
      <c r="M134" s="88">
        <f t="shared" si="23"/>
        <v>-2676.1161436231187</v>
      </c>
      <c r="N134" s="88">
        <f t="shared" si="24"/>
        <v>76855.88385637688</v>
      </c>
      <c r="O134" s="88">
        <f t="shared" si="25"/>
        <v>23296.721387201236</v>
      </c>
      <c r="P134" s="89">
        <f t="shared" si="20"/>
        <v>0.99984248814872345</v>
      </c>
      <c r="Q134" s="199">
        <v>-506.56061584362578</v>
      </c>
      <c r="R134" s="89">
        <f t="shared" si="26"/>
        <v>5.5066926679136652E-2</v>
      </c>
      <c r="S134" s="89">
        <f t="shared" si="26"/>
        <v>4.6751758417949346E-2</v>
      </c>
      <c r="T134" s="91">
        <v>3299</v>
      </c>
      <c r="U134" s="194">
        <v>75381</v>
      </c>
      <c r="V134" s="194">
        <v>23031.164069660859</v>
      </c>
      <c r="W134" s="201"/>
      <c r="X134" s="88">
        <v>0</v>
      </c>
      <c r="Y134" s="88">
        <f t="shared" si="27"/>
        <v>0</v>
      </c>
    </row>
    <row r="135" spans="2:25" x14ac:dyDescent="0.25">
      <c r="B135" s="85">
        <v>3041</v>
      </c>
      <c r="C135" s="85" t="s">
        <v>152</v>
      </c>
      <c r="D135" s="1">
        <v>113635</v>
      </c>
      <c r="E135" s="85">
        <f t="shared" si="21"/>
        <v>23837.843507447033</v>
      </c>
      <c r="F135" s="86">
        <f t="shared" ref="F135:F198" si="28">E135/E$364</f>
        <v>1.0230662232875278</v>
      </c>
      <c r="G135" s="191">
        <f t="shared" ref="G135:G198" si="29">($E$364+$Y$364-E135-Y135)*0.6</f>
        <v>-321.66700867198523</v>
      </c>
      <c r="H135" s="191">
        <f t="shared" ref="H135:H198" si="30">G135*T135/1000</f>
        <v>-1533.3866303393536</v>
      </c>
      <c r="I135" s="191">
        <f t="shared" ref="I135:I198" si="31">IF(E135+Y135&lt;(E$364+Y$364)*0.9,((E$364+Y$364)*0.9-E135-Y135)*0.35,0)</f>
        <v>0</v>
      </c>
      <c r="J135" s="87">
        <f t="shared" ref="J135:J198" si="32">I135*T135/1000</f>
        <v>0</v>
      </c>
      <c r="K135" s="191">
        <f t="shared" si="22"/>
        <v>-327.48230392691488</v>
      </c>
      <c r="L135" s="87">
        <f t="shared" ref="L135:L198" si="33">K135*T135/1000</f>
        <v>-1561.1081428196032</v>
      </c>
      <c r="M135" s="88">
        <f t="shared" si="23"/>
        <v>-3094.4947731589568</v>
      </c>
      <c r="N135" s="88">
        <f t="shared" si="24"/>
        <v>110540.50522684104</v>
      </c>
      <c r="O135" s="88">
        <f t="shared" si="25"/>
        <v>23188.694194848129</v>
      </c>
      <c r="P135" s="89">
        <f t="shared" ref="P135:P198" si="34">O135/O$364</f>
        <v>0.99520620585840125</v>
      </c>
      <c r="Q135" s="199">
        <v>58.868731213530282</v>
      </c>
      <c r="R135" s="89">
        <f t="shared" si="26"/>
        <v>6.4426688648051178E-2</v>
      </c>
      <c r="S135" s="89">
        <f t="shared" si="26"/>
        <v>4.2097620289585823E-2</v>
      </c>
      <c r="T135" s="91">
        <v>4767</v>
      </c>
      <c r="U135" s="194">
        <v>106757</v>
      </c>
      <c r="V135" s="194">
        <v>22874.866080994212</v>
      </c>
      <c r="W135" s="201"/>
      <c r="X135" s="88">
        <v>0</v>
      </c>
      <c r="Y135" s="88">
        <f t="shared" si="27"/>
        <v>0</v>
      </c>
    </row>
    <row r="136" spans="2:25" x14ac:dyDescent="0.25">
      <c r="B136" s="85">
        <v>3042</v>
      </c>
      <c r="C136" s="85" t="s">
        <v>153</v>
      </c>
      <c r="D136" s="1">
        <v>80485</v>
      </c>
      <c r="E136" s="85">
        <f t="shared" ref="E136:E199" si="35">D136/T136*1000</f>
        <v>30429.111531190927</v>
      </c>
      <c r="F136" s="86">
        <f t="shared" si="28"/>
        <v>1.305948510085865</v>
      </c>
      <c r="G136" s="191">
        <f t="shared" si="29"/>
        <v>-4276.4278229183219</v>
      </c>
      <c r="H136" s="191">
        <f t="shared" si="30"/>
        <v>-11311.15159161896</v>
      </c>
      <c r="I136" s="191">
        <f t="shared" si="31"/>
        <v>0</v>
      </c>
      <c r="J136" s="87">
        <f t="shared" si="32"/>
        <v>0</v>
      </c>
      <c r="K136" s="191">
        <f t="shared" ref="K136:K199" si="36">I136+J$366</f>
        <v>-327.48230392691488</v>
      </c>
      <c r="L136" s="87">
        <f t="shared" si="33"/>
        <v>-866.19069388668981</v>
      </c>
      <c r="M136" s="88">
        <f t="shared" ref="M136:M199" si="37">+H136+L136</f>
        <v>-12177.342285505651</v>
      </c>
      <c r="N136" s="88">
        <f t="shared" ref="N136:N199" si="38">D136+M136</f>
        <v>68307.657714494344</v>
      </c>
      <c r="O136" s="88">
        <f t="shared" ref="O136:O199" si="39">N136/T136*1000</f>
        <v>25825.201404345687</v>
      </c>
      <c r="P136" s="89">
        <f t="shared" si="34"/>
        <v>1.1083591205777361</v>
      </c>
      <c r="Q136" s="199">
        <v>-786.54235492767111</v>
      </c>
      <c r="R136" s="89">
        <f t="shared" ref="R136:S199" si="40">(D136-U136)/U136</f>
        <v>0.13541460937279576</v>
      </c>
      <c r="S136" s="89">
        <f t="shared" si="40"/>
        <v>0.12081948774002645</v>
      </c>
      <c r="T136" s="91">
        <v>2645</v>
      </c>
      <c r="U136" s="194">
        <v>70886</v>
      </c>
      <c r="V136" s="194">
        <v>27148.985063194177</v>
      </c>
      <c r="W136" s="201"/>
      <c r="X136" s="88">
        <v>0</v>
      </c>
      <c r="Y136" s="88">
        <f t="shared" ref="Y136:Y199" si="41">X136*1000/T136</f>
        <v>0</v>
      </c>
    </row>
    <row r="137" spans="2:25" x14ac:dyDescent="0.25">
      <c r="B137" s="85">
        <v>3043</v>
      </c>
      <c r="C137" s="85" t="s">
        <v>154</v>
      </c>
      <c r="D137" s="1">
        <v>111430</v>
      </c>
      <c r="E137" s="85">
        <f t="shared" si="35"/>
        <v>22918.552036199097</v>
      </c>
      <c r="F137" s="86">
        <f t="shared" si="28"/>
        <v>0.98361231659096571</v>
      </c>
      <c r="G137" s="191">
        <f t="shared" si="29"/>
        <v>229.90787407677635</v>
      </c>
      <c r="H137" s="191">
        <f t="shared" si="30"/>
        <v>1117.8120837612867</v>
      </c>
      <c r="I137" s="191">
        <f t="shared" si="31"/>
        <v>0</v>
      </c>
      <c r="J137" s="87">
        <f t="shared" si="32"/>
        <v>0</v>
      </c>
      <c r="K137" s="191">
        <f t="shared" si="36"/>
        <v>-327.48230392691488</v>
      </c>
      <c r="L137" s="87">
        <f t="shared" si="33"/>
        <v>-1592.2189616926601</v>
      </c>
      <c r="M137" s="88">
        <f t="shared" si="37"/>
        <v>-474.4068779313734</v>
      </c>
      <c r="N137" s="88">
        <f t="shared" si="38"/>
        <v>110955.59312206863</v>
      </c>
      <c r="O137" s="88">
        <f t="shared" si="39"/>
        <v>22820.977606348959</v>
      </c>
      <c r="P137" s="89">
        <f t="shared" si="34"/>
        <v>0.97942464317977673</v>
      </c>
      <c r="Q137" s="199">
        <v>1045.2140908664257</v>
      </c>
      <c r="R137" s="89">
        <f t="shared" si="40"/>
        <v>6.3293796578146322E-2</v>
      </c>
      <c r="S137" s="89">
        <f t="shared" si="40"/>
        <v>1.6930512975808502E-2</v>
      </c>
      <c r="T137" s="91">
        <v>4862</v>
      </c>
      <c r="U137" s="194">
        <v>104797</v>
      </c>
      <c r="V137" s="194">
        <v>22536.989247311827</v>
      </c>
      <c r="W137" s="201"/>
      <c r="X137" s="88">
        <v>0</v>
      </c>
      <c r="Y137" s="88">
        <f t="shared" si="41"/>
        <v>0</v>
      </c>
    </row>
    <row r="138" spans="2:25" x14ac:dyDescent="0.25">
      <c r="B138" s="85">
        <v>3044</v>
      </c>
      <c r="C138" s="85" t="s">
        <v>155</v>
      </c>
      <c r="D138" s="1">
        <v>163057</v>
      </c>
      <c r="E138" s="85">
        <f t="shared" si="35"/>
        <v>36186.640035508215</v>
      </c>
      <c r="F138" s="86">
        <f t="shared" si="28"/>
        <v>1.5530485860865324</v>
      </c>
      <c r="G138" s="191">
        <f t="shared" si="29"/>
        <v>-7730.9449255086947</v>
      </c>
      <c r="H138" s="191">
        <f t="shared" si="30"/>
        <v>-34835.637834342182</v>
      </c>
      <c r="I138" s="191">
        <f t="shared" si="31"/>
        <v>0</v>
      </c>
      <c r="J138" s="87">
        <f t="shared" si="32"/>
        <v>0</v>
      </c>
      <c r="K138" s="191">
        <f t="shared" si="36"/>
        <v>-327.48230392691488</v>
      </c>
      <c r="L138" s="87">
        <f t="shared" si="33"/>
        <v>-1475.6352614946784</v>
      </c>
      <c r="M138" s="88">
        <f t="shared" si="37"/>
        <v>-36311.273095836863</v>
      </c>
      <c r="N138" s="88">
        <f t="shared" si="38"/>
        <v>126745.72690416314</v>
      </c>
      <c r="O138" s="88">
        <f t="shared" si="39"/>
        <v>28128.212806072599</v>
      </c>
      <c r="P138" s="89">
        <f t="shared" si="34"/>
        <v>1.2071991509780029</v>
      </c>
      <c r="Q138" s="199">
        <v>-2494.1074674117554</v>
      </c>
      <c r="R138" s="89">
        <f t="shared" si="40"/>
        <v>6.5488286993171496E-2</v>
      </c>
      <c r="S138" s="89">
        <f t="shared" si="40"/>
        <v>6.5015367203116972E-2</v>
      </c>
      <c r="T138" s="91">
        <v>4506</v>
      </c>
      <c r="U138" s="194">
        <v>153035</v>
      </c>
      <c r="V138" s="194">
        <v>33977.575488454706</v>
      </c>
      <c r="W138" s="201"/>
      <c r="X138" s="88">
        <v>0</v>
      </c>
      <c r="Y138" s="88">
        <f t="shared" si="41"/>
        <v>0</v>
      </c>
    </row>
    <row r="139" spans="2:25" x14ac:dyDescent="0.25">
      <c r="B139" s="85">
        <v>3045</v>
      </c>
      <c r="C139" s="85" t="s">
        <v>156</v>
      </c>
      <c r="D139" s="1">
        <v>75619</v>
      </c>
      <c r="E139" s="85">
        <f t="shared" si="35"/>
        <v>21735.843633227942</v>
      </c>
      <c r="F139" s="86">
        <f t="shared" si="28"/>
        <v>0.93285315212627251</v>
      </c>
      <c r="G139" s="191">
        <f t="shared" si="29"/>
        <v>939.53291585946931</v>
      </c>
      <c r="H139" s="191">
        <f t="shared" si="30"/>
        <v>3268.6350142750935</v>
      </c>
      <c r="I139" s="191">
        <f t="shared" si="31"/>
        <v>0</v>
      </c>
      <c r="J139" s="87">
        <f t="shared" si="32"/>
        <v>0</v>
      </c>
      <c r="K139" s="191">
        <f t="shared" si="36"/>
        <v>-327.48230392691488</v>
      </c>
      <c r="L139" s="87">
        <f t="shared" si="33"/>
        <v>-1139.3109353617369</v>
      </c>
      <c r="M139" s="88">
        <f t="shared" si="37"/>
        <v>2129.3240789133565</v>
      </c>
      <c r="N139" s="88">
        <f t="shared" si="38"/>
        <v>77748.324078913356</v>
      </c>
      <c r="O139" s="88">
        <f t="shared" si="39"/>
        <v>22347.894245160493</v>
      </c>
      <c r="P139" s="89">
        <f t="shared" si="34"/>
        <v>0.95912097739389923</v>
      </c>
      <c r="Q139" s="199">
        <v>-289.21151334342085</v>
      </c>
      <c r="R139" s="89">
        <f t="shared" si="40"/>
        <v>-2.5515792729287747E-2</v>
      </c>
      <c r="S139" s="89">
        <f t="shared" si="40"/>
        <v>-2.1874431793811995E-2</v>
      </c>
      <c r="T139" s="91">
        <v>3479</v>
      </c>
      <c r="U139" s="194">
        <v>77599</v>
      </c>
      <c r="V139" s="194">
        <v>22221.935853379149</v>
      </c>
      <c r="W139" s="201"/>
      <c r="X139" s="88">
        <v>0</v>
      </c>
      <c r="Y139" s="88">
        <f t="shared" si="41"/>
        <v>0</v>
      </c>
    </row>
    <row r="140" spans="2:25" x14ac:dyDescent="0.25">
      <c r="B140" s="85">
        <v>3046</v>
      </c>
      <c r="C140" s="85" t="s">
        <v>157</v>
      </c>
      <c r="D140" s="1">
        <v>52098</v>
      </c>
      <c r="E140" s="85">
        <f t="shared" si="35"/>
        <v>23563.093622795117</v>
      </c>
      <c r="F140" s="86">
        <f t="shared" si="28"/>
        <v>1.0112745808618315</v>
      </c>
      <c r="G140" s="191">
        <f t="shared" si="29"/>
        <v>-156.81707788083585</v>
      </c>
      <c r="H140" s="191">
        <f t="shared" si="30"/>
        <v>-346.72255919452812</v>
      </c>
      <c r="I140" s="191">
        <f t="shared" si="31"/>
        <v>0</v>
      </c>
      <c r="J140" s="87">
        <f t="shared" si="32"/>
        <v>0</v>
      </c>
      <c r="K140" s="191">
        <f t="shared" si="36"/>
        <v>-327.48230392691488</v>
      </c>
      <c r="L140" s="87">
        <f t="shared" si="33"/>
        <v>-724.06337398240873</v>
      </c>
      <c r="M140" s="88">
        <f t="shared" si="37"/>
        <v>-1070.7859331769369</v>
      </c>
      <c r="N140" s="88">
        <f t="shared" si="38"/>
        <v>51027.214066823064</v>
      </c>
      <c r="O140" s="88">
        <f t="shared" si="39"/>
        <v>23078.794240987365</v>
      </c>
      <c r="P140" s="89">
        <f t="shared" si="34"/>
        <v>0.99048954888812291</v>
      </c>
      <c r="Q140" s="199">
        <v>-201.60852428925045</v>
      </c>
      <c r="R140" s="89">
        <f t="shared" si="40"/>
        <v>-0.23316504511399933</v>
      </c>
      <c r="S140" s="89">
        <f t="shared" si="40"/>
        <v>-0.2407952436700789</v>
      </c>
      <c r="T140" s="91">
        <v>2211</v>
      </c>
      <c r="U140" s="194">
        <v>67939</v>
      </c>
      <c r="V140" s="194">
        <v>31036.546368204661</v>
      </c>
      <c r="W140" s="201"/>
      <c r="X140" s="88">
        <v>0</v>
      </c>
      <c r="Y140" s="88">
        <f t="shared" si="41"/>
        <v>0</v>
      </c>
    </row>
    <row r="141" spans="2:25" x14ac:dyDescent="0.25">
      <c r="B141" s="85">
        <v>3047</v>
      </c>
      <c r="C141" s="85" t="s">
        <v>158</v>
      </c>
      <c r="D141" s="1">
        <v>271317</v>
      </c>
      <c r="E141" s="85">
        <f t="shared" si="35"/>
        <v>18676.739863702071</v>
      </c>
      <c r="F141" s="86">
        <f t="shared" si="28"/>
        <v>0.80156335071635254</v>
      </c>
      <c r="G141" s="191">
        <f t="shared" si="29"/>
        <v>2774.9951775749919</v>
      </c>
      <c r="H141" s="191">
        <f t="shared" si="30"/>
        <v>40312.354944631901</v>
      </c>
      <c r="I141" s="191">
        <f t="shared" si="31"/>
        <v>803.18657299729853</v>
      </c>
      <c r="J141" s="87">
        <f t="shared" si="32"/>
        <v>11667.891345931755</v>
      </c>
      <c r="K141" s="191">
        <f t="shared" si="36"/>
        <v>475.70426907038365</v>
      </c>
      <c r="L141" s="87">
        <f t="shared" si="33"/>
        <v>6910.5559167854626</v>
      </c>
      <c r="M141" s="88">
        <f t="shared" si="37"/>
        <v>47222.91086141736</v>
      </c>
      <c r="N141" s="88">
        <f t="shared" si="38"/>
        <v>318539.91086141736</v>
      </c>
      <c r="O141" s="88">
        <f t="shared" si="39"/>
        <v>21927.439310347447</v>
      </c>
      <c r="P141" s="89">
        <f t="shared" si="34"/>
        <v>0.94107600440431627</v>
      </c>
      <c r="Q141" s="199">
        <v>6972.4919577422115</v>
      </c>
      <c r="R141" s="89">
        <f t="shared" si="40"/>
        <v>-4.0233028526538749E-3</v>
      </c>
      <c r="S141" s="89">
        <f t="shared" si="40"/>
        <v>-2.1437640367311141E-2</v>
      </c>
      <c r="T141" s="91">
        <v>14527</v>
      </c>
      <c r="U141" s="194">
        <v>272413</v>
      </c>
      <c r="V141" s="194">
        <v>19085.896447838575</v>
      </c>
      <c r="W141" s="201"/>
      <c r="X141" s="88">
        <v>0</v>
      </c>
      <c r="Y141" s="88">
        <f t="shared" si="41"/>
        <v>0</v>
      </c>
    </row>
    <row r="142" spans="2:25" x14ac:dyDescent="0.25">
      <c r="B142" s="85">
        <v>3048</v>
      </c>
      <c r="C142" s="85" t="s">
        <v>159</v>
      </c>
      <c r="D142" s="1">
        <v>424892</v>
      </c>
      <c r="E142" s="85">
        <f t="shared" si="35"/>
        <v>20731.495486704072</v>
      </c>
      <c r="F142" s="86">
        <f t="shared" si="28"/>
        <v>0.88974880567777759</v>
      </c>
      <c r="G142" s="191">
        <f t="shared" si="29"/>
        <v>1542.1418037737908</v>
      </c>
      <c r="H142" s="191">
        <f t="shared" si="30"/>
        <v>31606.196268343843</v>
      </c>
      <c r="I142" s="191">
        <f t="shared" si="31"/>
        <v>84.022104946597935</v>
      </c>
      <c r="J142" s="87">
        <f t="shared" si="32"/>
        <v>1722.0330408805248</v>
      </c>
      <c r="K142" s="191">
        <f t="shared" si="36"/>
        <v>-243.46019898031693</v>
      </c>
      <c r="L142" s="87">
        <f t="shared" si="33"/>
        <v>-4989.7167781015951</v>
      </c>
      <c r="M142" s="88">
        <f t="shared" si="37"/>
        <v>26616.479490242247</v>
      </c>
      <c r="N142" s="88">
        <f t="shared" si="38"/>
        <v>451508.47949024226</v>
      </c>
      <c r="O142" s="88">
        <f t="shared" si="39"/>
        <v>22030.17709149755</v>
      </c>
      <c r="P142" s="89">
        <f t="shared" si="34"/>
        <v>0.94548527715238773</v>
      </c>
      <c r="Q142" s="199">
        <v>-216.47727514786311</v>
      </c>
      <c r="R142" s="89">
        <f t="shared" si="40"/>
        <v>-1.3988675392184164E-2</v>
      </c>
      <c r="S142" s="89">
        <f t="shared" si="40"/>
        <v>-3.5686216616781792E-2</v>
      </c>
      <c r="T142" s="91">
        <v>20495</v>
      </c>
      <c r="U142" s="194">
        <v>430920</v>
      </c>
      <c r="V142" s="194">
        <v>21498.702853721814</v>
      </c>
      <c r="W142" s="201"/>
      <c r="X142" s="88">
        <v>0</v>
      </c>
      <c r="Y142" s="88">
        <f t="shared" si="41"/>
        <v>0</v>
      </c>
    </row>
    <row r="143" spans="2:25" x14ac:dyDescent="0.25">
      <c r="B143" s="85">
        <v>3049</v>
      </c>
      <c r="C143" s="85" t="s">
        <v>160</v>
      </c>
      <c r="D143" s="1">
        <v>710858</v>
      </c>
      <c r="E143" s="85">
        <f t="shared" si="35"/>
        <v>25237.263464337702</v>
      </c>
      <c r="F143" s="86">
        <f t="shared" si="28"/>
        <v>1.0831261565462582</v>
      </c>
      <c r="G143" s="191">
        <f t="shared" si="29"/>
        <v>-1161.3189828063871</v>
      </c>
      <c r="H143" s="191">
        <f t="shared" si="30"/>
        <v>-32710.871788707507</v>
      </c>
      <c r="I143" s="191">
        <f t="shared" si="31"/>
        <v>0</v>
      </c>
      <c r="J143" s="87">
        <f t="shared" si="32"/>
        <v>0</v>
      </c>
      <c r="K143" s="191">
        <f t="shared" si="36"/>
        <v>-327.48230392691488</v>
      </c>
      <c r="L143" s="87">
        <f t="shared" si="33"/>
        <v>-9224.1940547094127</v>
      </c>
      <c r="M143" s="88">
        <f t="shared" si="37"/>
        <v>-41935.065843416916</v>
      </c>
      <c r="N143" s="88">
        <f t="shared" si="38"/>
        <v>668922.93415658304</v>
      </c>
      <c r="O143" s="88">
        <f t="shared" si="39"/>
        <v>23748.462177604397</v>
      </c>
      <c r="P143" s="89">
        <f t="shared" si="34"/>
        <v>1.0192301791618936</v>
      </c>
      <c r="Q143" s="199">
        <v>-8343.3479437609494</v>
      </c>
      <c r="R143" s="89">
        <f t="shared" si="40"/>
        <v>3.5819407934999915E-2</v>
      </c>
      <c r="S143" s="89">
        <f t="shared" si="40"/>
        <v>1.4380038643768942E-2</v>
      </c>
      <c r="T143" s="91">
        <v>28167</v>
      </c>
      <c r="U143" s="194">
        <v>686276</v>
      </c>
      <c r="V143" s="194">
        <v>24879.495359628771</v>
      </c>
      <c r="W143" s="201"/>
      <c r="X143" s="88">
        <v>0</v>
      </c>
      <c r="Y143" s="88">
        <f t="shared" si="41"/>
        <v>0</v>
      </c>
    </row>
    <row r="144" spans="2:25" x14ac:dyDescent="0.25">
      <c r="B144" s="85">
        <v>3050</v>
      </c>
      <c r="C144" s="85" t="s">
        <v>161</v>
      </c>
      <c r="D144" s="1">
        <v>58353</v>
      </c>
      <c r="E144" s="85">
        <f t="shared" si="35"/>
        <v>21320.058458165873</v>
      </c>
      <c r="F144" s="86">
        <f t="shared" si="28"/>
        <v>0.91500859464284057</v>
      </c>
      <c r="G144" s="191">
        <f t="shared" si="29"/>
        <v>1189.0040208967105</v>
      </c>
      <c r="H144" s="191">
        <f t="shared" si="30"/>
        <v>3254.3040051942967</v>
      </c>
      <c r="I144" s="191">
        <f t="shared" si="31"/>
        <v>0</v>
      </c>
      <c r="J144" s="87">
        <f t="shared" si="32"/>
        <v>0</v>
      </c>
      <c r="K144" s="191">
        <f t="shared" si="36"/>
        <v>-327.48230392691488</v>
      </c>
      <c r="L144" s="87">
        <f t="shared" si="33"/>
        <v>-896.31906584796604</v>
      </c>
      <c r="M144" s="88">
        <f t="shared" si="37"/>
        <v>2357.9849393463305</v>
      </c>
      <c r="N144" s="88">
        <f t="shared" si="38"/>
        <v>60710.98493934633</v>
      </c>
      <c r="O144" s="88">
        <f t="shared" si="39"/>
        <v>22181.58017513567</v>
      </c>
      <c r="P144" s="89">
        <f t="shared" si="34"/>
        <v>0.95198315440052672</v>
      </c>
      <c r="Q144" s="199">
        <v>27.794144639221031</v>
      </c>
      <c r="R144" s="89">
        <f t="shared" si="40"/>
        <v>-5.8267314081267571E-3</v>
      </c>
      <c r="S144" s="89">
        <f t="shared" si="40"/>
        <v>-1.2001720654039131E-2</v>
      </c>
      <c r="T144" s="91">
        <v>2737</v>
      </c>
      <c r="U144" s="194">
        <v>58695</v>
      </c>
      <c r="V144" s="194">
        <v>21579.044117647059</v>
      </c>
      <c r="W144" s="201"/>
      <c r="X144" s="88">
        <v>0</v>
      </c>
      <c r="Y144" s="88">
        <f t="shared" si="41"/>
        <v>0</v>
      </c>
    </row>
    <row r="145" spans="2:25" x14ac:dyDescent="0.25">
      <c r="B145" s="85">
        <v>3051</v>
      </c>
      <c r="C145" s="85" t="s">
        <v>162</v>
      </c>
      <c r="D145" s="1">
        <v>28744</v>
      </c>
      <c r="E145" s="85">
        <f t="shared" si="35"/>
        <v>21042.459736456811</v>
      </c>
      <c r="F145" s="86">
        <f t="shared" si="28"/>
        <v>0.90309468658653458</v>
      </c>
      <c r="G145" s="191">
        <f t="shared" si="29"/>
        <v>1355.5632539221479</v>
      </c>
      <c r="H145" s="191">
        <f t="shared" si="30"/>
        <v>1851.6994048576539</v>
      </c>
      <c r="I145" s="191">
        <f t="shared" si="31"/>
        <v>0</v>
      </c>
      <c r="J145" s="87">
        <f t="shared" si="32"/>
        <v>0</v>
      </c>
      <c r="K145" s="191">
        <f t="shared" si="36"/>
        <v>-327.48230392691488</v>
      </c>
      <c r="L145" s="87">
        <f t="shared" si="33"/>
        <v>-447.34082716416572</v>
      </c>
      <c r="M145" s="88">
        <f t="shared" si="37"/>
        <v>1404.3585776934883</v>
      </c>
      <c r="N145" s="88">
        <f t="shared" si="38"/>
        <v>30148.358577693489</v>
      </c>
      <c r="O145" s="88">
        <f t="shared" si="39"/>
        <v>22070.540686452041</v>
      </c>
      <c r="P145" s="89">
        <f t="shared" si="34"/>
        <v>0.94721759117800408</v>
      </c>
      <c r="Q145" s="199">
        <v>457.42485564037963</v>
      </c>
      <c r="R145" s="89">
        <f t="shared" si="40"/>
        <v>-1.1520341139654045E-2</v>
      </c>
      <c r="S145" s="89">
        <f t="shared" si="40"/>
        <v>-8.625817980472952E-3</v>
      </c>
      <c r="T145" s="91">
        <v>1366</v>
      </c>
      <c r="U145" s="194">
        <v>29079</v>
      </c>
      <c r="V145" s="194">
        <v>21225.547445255477</v>
      </c>
      <c r="W145" s="201"/>
      <c r="X145" s="88">
        <v>0</v>
      </c>
      <c r="Y145" s="88">
        <f t="shared" si="41"/>
        <v>0</v>
      </c>
    </row>
    <row r="146" spans="2:25" x14ac:dyDescent="0.25">
      <c r="B146" s="85">
        <v>3052</v>
      </c>
      <c r="C146" s="85" t="s">
        <v>163</v>
      </c>
      <c r="D146" s="1">
        <v>72206</v>
      </c>
      <c r="E146" s="85">
        <f t="shared" si="35"/>
        <v>29045.0522928399</v>
      </c>
      <c r="F146" s="86">
        <f t="shared" si="28"/>
        <v>1.2465478240572132</v>
      </c>
      <c r="G146" s="191">
        <f t="shared" si="29"/>
        <v>-3445.9922799077058</v>
      </c>
      <c r="H146" s="191">
        <f t="shared" si="30"/>
        <v>-8566.7368078505569</v>
      </c>
      <c r="I146" s="191">
        <f t="shared" si="31"/>
        <v>0</v>
      </c>
      <c r="J146" s="87">
        <f t="shared" si="32"/>
        <v>0</v>
      </c>
      <c r="K146" s="191">
        <f t="shared" si="36"/>
        <v>-327.48230392691488</v>
      </c>
      <c r="L146" s="87">
        <f t="shared" si="33"/>
        <v>-814.12100756231041</v>
      </c>
      <c r="M146" s="88">
        <f t="shared" si="37"/>
        <v>-9380.8578154128681</v>
      </c>
      <c r="N146" s="88">
        <f t="shared" si="38"/>
        <v>62825.14218458713</v>
      </c>
      <c r="O146" s="88">
        <f t="shared" si="39"/>
        <v>25271.577709005283</v>
      </c>
      <c r="P146" s="89">
        <f t="shared" si="34"/>
        <v>1.0845988461662757</v>
      </c>
      <c r="Q146" s="199">
        <v>652.88593786382444</v>
      </c>
      <c r="R146" s="89">
        <f t="shared" si="40"/>
        <v>3.194180446184848E-2</v>
      </c>
      <c r="S146" s="89">
        <f t="shared" si="40"/>
        <v>1.9073664502750456E-2</v>
      </c>
      <c r="T146" s="91">
        <v>2486</v>
      </c>
      <c r="U146" s="194">
        <v>69971</v>
      </c>
      <c r="V146" s="194">
        <v>28501.425661914462</v>
      </c>
      <c r="W146" s="201"/>
      <c r="X146" s="88">
        <v>0</v>
      </c>
      <c r="Y146" s="88">
        <f t="shared" si="41"/>
        <v>0</v>
      </c>
    </row>
    <row r="147" spans="2:25" x14ac:dyDescent="0.25">
      <c r="B147" s="85">
        <v>3053</v>
      </c>
      <c r="C147" s="85" t="s">
        <v>164</v>
      </c>
      <c r="D147" s="1">
        <v>132472</v>
      </c>
      <c r="E147" s="85">
        <f t="shared" si="35"/>
        <v>18951.6452074392</v>
      </c>
      <c r="F147" s="86">
        <f t="shared" si="28"/>
        <v>0.81336166509369301</v>
      </c>
      <c r="G147" s="191">
        <f t="shared" si="29"/>
        <v>2610.0519713327144</v>
      </c>
      <c r="H147" s="191">
        <f t="shared" si="30"/>
        <v>18244.263279615676</v>
      </c>
      <c r="I147" s="191">
        <f t="shared" si="31"/>
        <v>706.96970268930318</v>
      </c>
      <c r="J147" s="87">
        <f t="shared" si="32"/>
        <v>4941.718221798229</v>
      </c>
      <c r="K147" s="191">
        <f t="shared" si="36"/>
        <v>379.4873987623883</v>
      </c>
      <c r="L147" s="87">
        <f t="shared" si="33"/>
        <v>2652.6169173490939</v>
      </c>
      <c r="M147" s="88">
        <f t="shared" si="37"/>
        <v>20896.880196964768</v>
      </c>
      <c r="N147" s="88">
        <f t="shared" si="38"/>
        <v>153368.88019696478</v>
      </c>
      <c r="O147" s="88">
        <f t="shared" si="39"/>
        <v>21941.184577534303</v>
      </c>
      <c r="P147" s="89">
        <f t="shared" si="34"/>
        <v>0.94166592012318329</v>
      </c>
      <c r="Q147" s="199">
        <v>3079.9698998153654</v>
      </c>
      <c r="R147" s="89">
        <f t="shared" si="40"/>
        <v>4.3442330874381152E-3</v>
      </c>
      <c r="S147" s="89">
        <f t="shared" si="40"/>
        <v>-7.4377736526433846E-3</v>
      </c>
      <c r="T147" s="91">
        <v>6990</v>
      </c>
      <c r="U147" s="194">
        <v>131899</v>
      </c>
      <c r="V147" s="194">
        <v>19093.659525188188</v>
      </c>
      <c r="W147" s="201"/>
      <c r="X147" s="88">
        <v>0</v>
      </c>
      <c r="Y147" s="88">
        <f t="shared" si="41"/>
        <v>0</v>
      </c>
    </row>
    <row r="148" spans="2:25" x14ac:dyDescent="0.25">
      <c r="B148" s="85">
        <v>3054</v>
      </c>
      <c r="C148" s="85" t="s">
        <v>165</v>
      </c>
      <c r="D148" s="1">
        <v>174826</v>
      </c>
      <c r="E148" s="85">
        <f t="shared" si="35"/>
        <v>18784.35586117976</v>
      </c>
      <c r="F148" s="86">
        <f t="shared" si="28"/>
        <v>0.80618198545444975</v>
      </c>
      <c r="G148" s="191">
        <f t="shared" si="29"/>
        <v>2710.4255790883785</v>
      </c>
      <c r="H148" s="191">
        <f t="shared" si="30"/>
        <v>25225.930864575537</v>
      </c>
      <c r="I148" s="191">
        <f t="shared" si="31"/>
        <v>765.52097388010725</v>
      </c>
      <c r="J148" s="87">
        <f t="shared" si="32"/>
        <v>7124.7037039021579</v>
      </c>
      <c r="K148" s="191">
        <f t="shared" si="36"/>
        <v>438.03866995319237</v>
      </c>
      <c r="L148" s="87">
        <f t="shared" si="33"/>
        <v>4076.8259012543613</v>
      </c>
      <c r="M148" s="88">
        <f t="shared" si="37"/>
        <v>29302.756765829898</v>
      </c>
      <c r="N148" s="88">
        <f t="shared" si="38"/>
        <v>204128.75676582989</v>
      </c>
      <c r="O148" s="88">
        <f t="shared" si="39"/>
        <v>21932.820110221328</v>
      </c>
      <c r="P148" s="89">
        <f t="shared" si="34"/>
        <v>0.94130693614122107</v>
      </c>
      <c r="Q148" s="199">
        <v>4013.3161527298362</v>
      </c>
      <c r="R148" s="89">
        <f t="shared" si="40"/>
        <v>-5.1046248925866282E-3</v>
      </c>
      <c r="S148" s="89">
        <f t="shared" si="40"/>
        <v>-2.2528923392909819E-2</v>
      </c>
      <c r="T148" s="91">
        <v>9307</v>
      </c>
      <c r="U148" s="194">
        <v>175723</v>
      </c>
      <c r="V148" s="194">
        <v>19217.300962379704</v>
      </c>
      <c r="W148" s="201"/>
      <c r="X148" s="88">
        <v>0</v>
      </c>
      <c r="Y148" s="88">
        <f t="shared" si="41"/>
        <v>0</v>
      </c>
    </row>
    <row r="149" spans="2:25" ht="30" customHeight="1" x14ac:dyDescent="0.25">
      <c r="B149" s="85">
        <v>3401</v>
      </c>
      <c r="C149" s="85" t="s">
        <v>166</v>
      </c>
      <c r="D149" s="1">
        <v>342010</v>
      </c>
      <c r="E149" s="85">
        <f t="shared" si="35"/>
        <v>19036.513414226873</v>
      </c>
      <c r="F149" s="86">
        <f t="shared" si="28"/>
        <v>0.81700401620520713</v>
      </c>
      <c r="G149" s="191">
        <f t="shared" si="29"/>
        <v>2559.1310472601108</v>
      </c>
      <c r="H149" s="191">
        <f t="shared" si="30"/>
        <v>45977.348395075147</v>
      </c>
      <c r="I149" s="191">
        <f t="shared" si="31"/>
        <v>677.26583031361781</v>
      </c>
      <c r="J149" s="87">
        <f t="shared" si="32"/>
        <v>12167.757907414456</v>
      </c>
      <c r="K149" s="191">
        <f t="shared" si="36"/>
        <v>349.78352638670293</v>
      </c>
      <c r="L149" s="87">
        <f t="shared" si="33"/>
        <v>6284.2108350635053</v>
      </c>
      <c r="M149" s="88">
        <f t="shared" si="37"/>
        <v>52261.55923013865</v>
      </c>
      <c r="N149" s="88">
        <f t="shared" si="38"/>
        <v>394271.55923013866</v>
      </c>
      <c r="O149" s="88">
        <f t="shared" si="39"/>
        <v>21945.427987873685</v>
      </c>
      <c r="P149" s="89">
        <f t="shared" si="34"/>
        <v>0.94184803767875902</v>
      </c>
      <c r="Q149" s="199">
        <v>6658.5956538030441</v>
      </c>
      <c r="R149" s="89">
        <f t="shared" si="40"/>
        <v>5.6751352622912256E-3</v>
      </c>
      <c r="S149" s="89">
        <f t="shared" si="40"/>
        <v>4.7235334978773785E-3</v>
      </c>
      <c r="T149" s="91">
        <v>17966</v>
      </c>
      <c r="U149" s="194">
        <v>340080</v>
      </c>
      <c r="V149" s="194">
        <v>18947.016546882835</v>
      </c>
      <c r="W149" s="201"/>
      <c r="X149" s="88">
        <v>0</v>
      </c>
      <c r="Y149" s="88">
        <f t="shared" si="41"/>
        <v>0</v>
      </c>
    </row>
    <row r="150" spans="2:25" x14ac:dyDescent="0.25">
      <c r="B150" s="85">
        <v>3403</v>
      </c>
      <c r="C150" s="85" t="s">
        <v>167</v>
      </c>
      <c r="D150" s="1">
        <v>668539</v>
      </c>
      <c r="E150" s="85">
        <f t="shared" si="35"/>
        <v>20645.389413871904</v>
      </c>
      <c r="F150" s="86">
        <f t="shared" si="28"/>
        <v>0.88605332816081983</v>
      </c>
      <c r="G150" s="191">
        <f t="shared" si="29"/>
        <v>1593.8054474730918</v>
      </c>
      <c r="H150" s="191">
        <f t="shared" si="30"/>
        <v>51610.608000073655</v>
      </c>
      <c r="I150" s="191">
        <f t="shared" si="31"/>
        <v>114.15923043785678</v>
      </c>
      <c r="J150" s="87">
        <f t="shared" si="32"/>
        <v>3696.7042000386782</v>
      </c>
      <c r="K150" s="191">
        <f t="shared" si="36"/>
        <v>-213.32307348905812</v>
      </c>
      <c r="L150" s="87">
        <f t="shared" si="33"/>
        <v>-6907.8277657226799</v>
      </c>
      <c r="M150" s="88">
        <f t="shared" si="37"/>
        <v>44702.780234350976</v>
      </c>
      <c r="N150" s="88">
        <f t="shared" si="38"/>
        <v>713241.78023435094</v>
      </c>
      <c r="O150" s="88">
        <f t="shared" si="39"/>
        <v>22025.871787855936</v>
      </c>
      <c r="P150" s="89">
        <f t="shared" si="34"/>
        <v>0.94530050327653958</v>
      </c>
      <c r="Q150" s="199">
        <v>4439.9412869558437</v>
      </c>
      <c r="R150" s="89">
        <f t="shared" si="40"/>
        <v>1.9663019887225901E-2</v>
      </c>
      <c r="S150" s="89">
        <f t="shared" si="40"/>
        <v>7.6028958486609637E-3</v>
      </c>
      <c r="T150" s="91">
        <v>32382</v>
      </c>
      <c r="U150" s="194">
        <v>655647</v>
      </c>
      <c r="V150" s="194">
        <v>20489.609050282823</v>
      </c>
      <c r="W150" s="201"/>
      <c r="X150" s="88">
        <v>0</v>
      </c>
      <c r="Y150" s="88">
        <f t="shared" si="41"/>
        <v>0</v>
      </c>
    </row>
    <row r="151" spans="2:25" x14ac:dyDescent="0.25">
      <c r="B151" s="85">
        <v>3405</v>
      </c>
      <c r="C151" s="85" t="s">
        <v>168</v>
      </c>
      <c r="D151" s="1">
        <v>594469</v>
      </c>
      <c r="E151" s="85">
        <f t="shared" si="35"/>
        <v>20814.740896358544</v>
      </c>
      <c r="F151" s="86">
        <f t="shared" si="28"/>
        <v>0.8933215100138312</v>
      </c>
      <c r="G151" s="191">
        <f t="shared" si="29"/>
        <v>1492.1945579811079</v>
      </c>
      <c r="H151" s="191">
        <f t="shared" si="30"/>
        <v>42617.076575940446</v>
      </c>
      <c r="I151" s="191">
        <f t="shared" si="31"/>
        <v>54.886211567532882</v>
      </c>
      <c r="J151" s="87">
        <f t="shared" si="32"/>
        <v>1567.5502023687391</v>
      </c>
      <c r="K151" s="191">
        <f t="shared" si="36"/>
        <v>-272.596092359382</v>
      </c>
      <c r="L151" s="87">
        <f t="shared" si="33"/>
        <v>-7785.3443977839497</v>
      </c>
      <c r="M151" s="88">
        <f t="shared" si="37"/>
        <v>34831.732178156497</v>
      </c>
      <c r="N151" s="88">
        <f t="shared" si="38"/>
        <v>629300.7321781565</v>
      </c>
      <c r="O151" s="88">
        <f t="shared" si="39"/>
        <v>22034.33936198027</v>
      </c>
      <c r="P151" s="89">
        <f t="shared" si="34"/>
        <v>0.94566391236919023</v>
      </c>
      <c r="Q151" s="199">
        <v>3391.9894619065599</v>
      </c>
      <c r="R151" s="89">
        <f t="shared" si="40"/>
        <v>1.4400286674743613E-2</v>
      </c>
      <c r="S151" s="89">
        <f t="shared" si="40"/>
        <v>9.605327336470227E-3</v>
      </c>
      <c r="T151" s="91">
        <v>28560</v>
      </c>
      <c r="U151" s="194">
        <v>586030</v>
      </c>
      <c r="V151" s="194">
        <v>20616.710642040456</v>
      </c>
      <c r="W151" s="201"/>
      <c r="X151" s="88">
        <v>0</v>
      </c>
      <c r="Y151" s="88">
        <f t="shared" si="41"/>
        <v>0</v>
      </c>
    </row>
    <row r="152" spans="2:25" x14ac:dyDescent="0.25">
      <c r="B152" s="85">
        <v>3407</v>
      </c>
      <c r="C152" s="85" t="s">
        <v>169</v>
      </c>
      <c r="D152" s="1">
        <v>574785</v>
      </c>
      <c r="E152" s="85">
        <f t="shared" si="35"/>
        <v>18806.563491803816</v>
      </c>
      <c r="F152" s="86">
        <f t="shared" si="28"/>
        <v>0.80713508663508382</v>
      </c>
      <c r="G152" s="191">
        <f t="shared" si="29"/>
        <v>2697.1010007139448</v>
      </c>
      <c r="H152" s="191">
        <f t="shared" si="30"/>
        <v>82431.497884820303</v>
      </c>
      <c r="I152" s="191">
        <f t="shared" si="31"/>
        <v>757.74830316168766</v>
      </c>
      <c r="J152" s="87">
        <f t="shared" si="32"/>
        <v>23159.06138953066</v>
      </c>
      <c r="K152" s="191">
        <f t="shared" si="36"/>
        <v>430.26599923477278</v>
      </c>
      <c r="L152" s="87">
        <f t="shared" si="33"/>
        <v>13150.219734612361</v>
      </c>
      <c r="M152" s="88">
        <f t="shared" si="37"/>
        <v>95581.71761943266</v>
      </c>
      <c r="N152" s="88">
        <f t="shared" si="38"/>
        <v>670366.7176194326</v>
      </c>
      <c r="O152" s="88">
        <f t="shared" si="39"/>
        <v>21933.93049175253</v>
      </c>
      <c r="P152" s="89">
        <f t="shared" si="34"/>
        <v>0.94135459120025267</v>
      </c>
      <c r="Q152" s="199">
        <v>14252.50422003679</v>
      </c>
      <c r="R152" s="89">
        <f t="shared" si="40"/>
        <v>1.9829349779723178E-2</v>
      </c>
      <c r="S152" s="89">
        <f t="shared" si="40"/>
        <v>9.9523911194216476E-3</v>
      </c>
      <c r="T152" s="91">
        <v>30563</v>
      </c>
      <c r="U152" s="194">
        <v>563609</v>
      </c>
      <c r="V152" s="194">
        <v>18621.237651567713</v>
      </c>
      <c r="W152" s="201"/>
      <c r="X152" s="88">
        <v>0</v>
      </c>
      <c r="Y152" s="88">
        <f t="shared" si="41"/>
        <v>0</v>
      </c>
    </row>
    <row r="153" spans="2:25" x14ac:dyDescent="0.25">
      <c r="B153" s="85">
        <v>3411</v>
      </c>
      <c r="C153" s="85" t="s">
        <v>170</v>
      </c>
      <c r="D153" s="1">
        <v>635084</v>
      </c>
      <c r="E153" s="85">
        <f t="shared" si="35"/>
        <v>17902.297392529952</v>
      </c>
      <c r="F153" s="86">
        <f t="shared" si="28"/>
        <v>0.76832603485395079</v>
      </c>
      <c r="G153" s="191">
        <f t="shared" si="29"/>
        <v>3239.6606602782631</v>
      </c>
      <c r="H153" s="191">
        <f t="shared" si="30"/>
        <v>114926.96192337139</v>
      </c>
      <c r="I153" s="191">
        <f t="shared" si="31"/>
        <v>1074.2414379075401</v>
      </c>
      <c r="J153" s="87">
        <f t="shared" si="32"/>
        <v>38108.715009769985</v>
      </c>
      <c r="K153" s="191">
        <f t="shared" si="36"/>
        <v>746.75913398062517</v>
      </c>
      <c r="L153" s="87">
        <f t="shared" si="33"/>
        <v>26491.280277962676</v>
      </c>
      <c r="M153" s="88">
        <f t="shared" si="37"/>
        <v>141418.24220133407</v>
      </c>
      <c r="N153" s="88">
        <f t="shared" si="38"/>
        <v>776502.2422013341</v>
      </c>
      <c r="O153" s="88">
        <f t="shared" si="39"/>
        <v>21888.717186788839</v>
      </c>
      <c r="P153" s="89">
        <f t="shared" si="34"/>
        <v>0.93941413861119616</v>
      </c>
      <c r="Q153" s="199">
        <v>20584.895628891347</v>
      </c>
      <c r="R153" s="89">
        <f t="shared" si="40"/>
        <v>3.2863483265758844E-2</v>
      </c>
      <c r="S153" s="89">
        <f t="shared" si="40"/>
        <v>2.1159152884565584E-2</v>
      </c>
      <c r="T153" s="91">
        <v>35475</v>
      </c>
      <c r="U153" s="194">
        <v>614877</v>
      </c>
      <c r="V153" s="194">
        <v>17531.348900863912</v>
      </c>
      <c r="W153" s="201"/>
      <c r="X153" s="88">
        <v>0</v>
      </c>
      <c r="Y153" s="88">
        <f t="shared" si="41"/>
        <v>0</v>
      </c>
    </row>
    <row r="154" spans="2:25" x14ac:dyDescent="0.25">
      <c r="B154" s="85">
        <v>3412</v>
      </c>
      <c r="C154" s="85" t="s">
        <v>171</v>
      </c>
      <c r="D154" s="1">
        <v>125283</v>
      </c>
      <c r="E154" s="85">
        <f t="shared" si="35"/>
        <v>15988.131699846861</v>
      </c>
      <c r="F154" s="86">
        <f t="shared" si="28"/>
        <v>0.68617438110439666</v>
      </c>
      <c r="G154" s="191">
        <f t="shared" si="29"/>
        <v>4388.1600758881177</v>
      </c>
      <c r="H154" s="191">
        <f t="shared" si="30"/>
        <v>34385.622354659288</v>
      </c>
      <c r="I154" s="191">
        <f t="shared" si="31"/>
        <v>1744.1994303466217</v>
      </c>
      <c r="J154" s="87">
        <f t="shared" si="32"/>
        <v>13667.546736196129</v>
      </c>
      <c r="K154" s="191">
        <f t="shared" si="36"/>
        <v>1416.7171264197068</v>
      </c>
      <c r="L154" s="87">
        <f t="shared" si="33"/>
        <v>11101.395402624823</v>
      </c>
      <c r="M154" s="88">
        <f t="shared" si="37"/>
        <v>45487.017757284113</v>
      </c>
      <c r="N154" s="88">
        <f t="shared" si="38"/>
        <v>170770.01775728411</v>
      </c>
      <c r="O154" s="88">
        <f t="shared" si="39"/>
        <v>21793.008902154685</v>
      </c>
      <c r="P154" s="89">
        <f t="shared" si="34"/>
        <v>0.93530655592371847</v>
      </c>
      <c r="Q154" s="199">
        <v>6842.3608061449631</v>
      </c>
      <c r="R154" s="89">
        <f t="shared" si="40"/>
        <v>-1.516336530941246E-4</v>
      </c>
      <c r="S154" s="89">
        <f t="shared" si="40"/>
        <v>-1.5590844006332434E-2</v>
      </c>
      <c r="T154" s="91">
        <v>7836</v>
      </c>
      <c r="U154" s="194">
        <v>125302</v>
      </c>
      <c r="V154" s="194">
        <v>16241.348023331173</v>
      </c>
      <c r="W154" s="201"/>
      <c r="X154" s="88">
        <v>0</v>
      </c>
      <c r="Y154" s="88">
        <f t="shared" si="41"/>
        <v>0</v>
      </c>
    </row>
    <row r="155" spans="2:25" x14ac:dyDescent="0.25">
      <c r="B155" s="85">
        <v>3413</v>
      </c>
      <c r="C155" s="85" t="s">
        <v>172</v>
      </c>
      <c r="D155" s="1">
        <v>368449</v>
      </c>
      <c r="E155" s="85">
        <f t="shared" si="35"/>
        <v>17252.715864394078</v>
      </c>
      <c r="F155" s="86">
        <f t="shared" si="28"/>
        <v>0.74044746771344172</v>
      </c>
      <c r="G155" s="191">
        <f t="shared" si="29"/>
        <v>3629.4095771597872</v>
      </c>
      <c r="H155" s="191">
        <f t="shared" si="30"/>
        <v>77509.67092982441</v>
      </c>
      <c r="I155" s="191">
        <f t="shared" si="31"/>
        <v>1301.5949727550958</v>
      </c>
      <c r="J155" s="87">
        <f t="shared" si="32"/>
        <v>27796.862238157828</v>
      </c>
      <c r="K155" s="191">
        <f t="shared" si="36"/>
        <v>974.11266882818086</v>
      </c>
      <c r="L155" s="87">
        <f t="shared" si="33"/>
        <v>20803.15015549463</v>
      </c>
      <c r="M155" s="88">
        <f t="shared" si="37"/>
        <v>98312.821085319039</v>
      </c>
      <c r="N155" s="88">
        <f t="shared" si="38"/>
        <v>466761.82108531904</v>
      </c>
      <c r="O155" s="88">
        <f t="shared" si="39"/>
        <v>21856.238110382048</v>
      </c>
      <c r="P155" s="89">
        <f t="shared" si="34"/>
        <v>0.93802021025417082</v>
      </c>
      <c r="Q155" s="199">
        <v>15334.706377747876</v>
      </c>
      <c r="R155" s="89">
        <f t="shared" si="40"/>
        <v>5.7816564800685722E-3</v>
      </c>
      <c r="S155" s="89">
        <f t="shared" si="40"/>
        <v>-3.6375386546014751E-3</v>
      </c>
      <c r="T155" s="91">
        <v>21356</v>
      </c>
      <c r="U155" s="194">
        <v>366331</v>
      </c>
      <c r="V155" s="194">
        <v>17315.702401210056</v>
      </c>
      <c r="W155" s="201"/>
      <c r="X155" s="88">
        <v>0</v>
      </c>
      <c r="Y155" s="88">
        <f t="shared" si="41"/>
        <v>0</v>
      </c>
    </row>
    <row r="156" spans="2:25" x14ac:dyDescent="0.25">
      <c r="B156" s="85">
        <v>3414</v>
      </c>
      <c r="C156" s="85" t="s">
        <v>173</v>
      </c>
      <c r="D156" s="1">
        <v>80360</v>
      </c>
      <c r="E156" s="85">
        <f t="shared" si="35"/>
        <v>16039.920159680638</v>
      </c>
      <c r="F156" s="86">
        <f t="shared" si="28"/>
        <v>0.68839702444021134</v>
      </c>
      <c r="G156" s="191">
        <f t="shared" si="29"/>
        <v>4357.0869999878514</v>
      </c>
      <c r="H156" s="191">
        <f t="shared" si="30"/>
        <v>21829.005869939137</v>
      </c>
      <c r="I156" s="191">
        <f t="shared" si="31"/>
        <v>1726.0734694047999</v>
      </c>
      <c r="J156" s="87">
        <f t="shared" si="32"/>
        <v>8647.6280817180486</v>
      </c>
      <c r="K156" s="191">
        <f t="shared" si="36"/>
        <v>1398.5911654778849</v>
      </c>
      <c r="L156" s="87">
        <f t="shared" si="33"/>
        <v>7006.9417390442031</v>
      </c>
      <c r="M156" s="88">
        <f t="shared" si="37"/>
        <v>28835.947608983341</v>
      </c>
      <c r="N156" s="88">
        <f t="shared" si="38"/>
        <v>109195.94760898335</v>
      </c>
      <c r="O156" s="88">
        <f t="shared" si="39"/>
        <v>21795.598325146377</v>
      </c>
      <c r="P156" s="89">
        <f t="shared" si="34"/>
        <v>0.93541768809050929</v>
      </c>
      <c r="Q156" s="199">
        <v>4284.8273530865627</v>
      </c>
      <c r="R156" s="89">
        <f t="shared" si="40"/>
        <v>4.1809813962533221E-2</v>
      </c>
      <c r="S156" s="89">
        <f t="shared" si="40"/>
        <v>4.3057490386440418E-2</v>
      </c>
      <c r="T156" s="91">
        <v>5010</v>
      </c>
      <c r="U156" s="194">
        <v>77135</v>
      </c>
      <c r="V156" s="194">
        <v>15377.791068580542</v>
      </c>
      <c r="W156" s="201"/>
      <c r="X156" s="88">
        <v>0</v>
      </c>
      <c r="Y156" s="88">
        <f t="shared" si="41"/>
        <v>0</v>
      </c>
    </row>
    <row r="157" spans="2:25" x14ac:dyDescent="0.25">
      <c r="B157" s="85">
        <v>3415</v>
      </c>
      <c r="C157" s="85" t="s">
        <v>174</v>
      </c>
      <c r="D157" s="1">
        <v>146056</v>
      </c>
      <c r="E157" s="85">
        <f t="shared" si="35"/>
        <v>18100.879910769614</v>
      </c>
      <c r="F157" s="86">
        <f t="shared" si="28"/>
        <v>0.77684874651966451</v>
      </c>
      <c r="G157" s="191">
        <f t="shared" si="29"/>
        <v>3120.5111493344657</v>
      </c>
      <c r="H157" s="191">
        <f t="shared" si="30"/>
        <v>25179.404463979801</v>
      </c>
      <c r="I157" s="191">
        <f t="shared" si="31"/>
        <v>1004.7375565236583</v>
      </c>
      <c r="J157" s="87">
        <f t="shared" si="32"/>
        <v>8107.2273435893994</v>
      </c>
      <c r="K157" s="191">
        <f t="shared" si="36"/>
        <v>677.2552525967435</v>
      </c>
      <c r="L157" s="87">
        <f t="shared" si="33"/>
        <v>5464.7726332031234</v>
      </c>
      <c r="M157" s="88">
        <f t="shared" si="37"/>
        <v>30644.177097182925</v>
      </c>
      <c r="N157" s="88">
        <f t="shared" si="38"/>
        <v>176700.17709718292</v>
      </c>
      <c r="O157" s="88">
        <f t="shared" si="39"/>
        <v>21898.646312700821</v>
      </c>
      <c r="P157" s="89">
        <f t="shared" si="34"/>
        <v>0.9398402741944818</v>
      </c>
      <c r="Q157" s="199">
        <v>4426.4814694721354</v>
      </c>
      <c r="R157" s="89">
        <f t="shared" si="40"/>
        <v>2.3941223070505675E-2</v>
      </c>
      <c r="S157" s="89">
        <f t="shared" si="40"/>
        <v>1.2393490848493708E-2</v>
      </c>
      <c r="T157" s="91">
        <v>8069</v>
      </c>
      <c r="U157" s="194">
        <v>142641</v>
      </c>
      <c r="V157" s="194">
        <v>17879.293055903734</v>
      </c>
      <c r="W157" s="201"/>
      <c r="X157" s="88">
        <v>0</v>
      </c>
      <c r="Y157" s="88">
        <f t="shared" si="41"/>
        <v>0</v>
      </c>
    </row>
    <row r="158" spans="2:25" x14ac:dyDescent="0.25">
      <c r="B158" s="85">
        <v>3416</v>
      </c>
      <c r="C158" s="85" t="s">
        <v>175</v>
      </c>
      <c r="D158" s="1">
        <v>91432</v>
      </c>
      <c r="E158" s="85">
        <f t="shared" si="35"/>
        <v>15167.883211678833</v>
      </c>
      <c r="F158" s="86">
        <f t="shared" si="28"/>
        <v>0.650971174795688</v>
      </c>
      <c r="G158" s="191">
        <f t="shared" si="29"/>
        <v>4880.3091687889346</v>
      </c>
      <c r="H158" s="191">
        <f t="shared" si="30"/>
        <v>29418.503669459697</v>
      </c>
      <c r="I158" s="191">
        <f t="shared" si="31"/>
        <v>2031.2864012054317</v>
      </c>
      <c r="J158" s="87">
        <f t="shared" si="32"/>
        <v>12244.594426466341</v>
      </c>
      <c r="K158" s="191">
        <f t="shared" si="36"/>
        <v>1703.8040972785168</v>
      </c>
      <c r="L158" s="87">
        <f t="shared" si="33"/>
        <v>10270.531098394898</v>
      </c>
      <c r="M158" s="88">
        <f t="shared" si="37"/>
        <v>39689.034767854595</v>
      </c>
      <c r="N158" s="88">
        <f t="shared" si="38"/>
        <v>131121.03476785461</v>
      </c>
      <c r="O158" s="88">
        <f t="shared" si="39"/>
        <v>21751.996477746285</v>
      </c>
      <c r="P158" s="89">
        <f t="shared" si="34"/>
        <v>0.93354639560828312</v>
      </c>
      <c r="Q158" s="199">
        <v>5143.9517533744001</v>
      </c>
      <c r="R158" s="89">
        <f t="shared" si="40"/>
        <v>-1.2261389047932848E-2</v>
      </c>
      <c r="S158" s="89">
        <f t="shared" si="40"/>
        <v>-1.1605955331309025E-2</v>
      </c>
      <c r="T158" s="91">
        <v>6028</v>
      </c>
      <c r="U158" s="194">
        <v>92567</v>
      </c>
      <c r="V158" s="194">
        <v>15345.988063660478</v>
      </c>
      <c r="W158" s="201"/>
      <c r="X158" s="88">
        <v>0</v>
      </c>
      <c r="Y158" s="88">
        <f t="shared" si="41"/>
        <v>0</v>
      </c>
    </row>
    <row r="159" spans="2:25" x14ac:dyDescent="0.25">
      <c r="B159" s="85">
        <v>3417</v>
      </c>
      <c r="C159" s="85" t="s">
        <v>176</v>
      </c>
      <c r="D159" s="1">
        <v>80727</v>
      </c>
      <c r="E159" s="85">
        <f t="shared" si="35"/>
        <v>17656.824146981628</v>
      </c>
      <c r="F159" s="86">
        <f t="shared" si="28"/>
        <v>0.7577908794334195</v>
      </c>
      <c r="G159" s="191">
        <f t="shared" si="29"/>
        <v>3386.9446076072577</v>
      </c>
      <c r="H159" s="191">
        <f t="shared" si="30"/>
        <v>15485.110745980382</v>
      </c>
      <c r="I159" s="191">
        <f t="shared" si="31"/>
        <v>1160.1570738494536</v>
      </c>
      <c r="J159" s="87">
        <f t="shared" si="32"/>
        <v>5304.238141639702</v>
      </c>
      <c r="K159" s="191">
        <f t="shared" si="36"/>
        <v>832.67476992253864</v>
      </c>
      <c r="L159" s="87">
        <f t="shared" si="33"/>
        <v>3806.9890480858467</v>
      </c>
      <c r="M159" s="88">
        <f t="shared" si="37"/>
        <v>19292.099794066227</v>
      </c>
      <c r="N159" s="88">
        <f t="shared" si="38"/>
        <v>100019.09979406622</v>
      </c>
      <c r="O159" s="88">
        <f t="shared" si="39"/>
        <v>21876.443524511422</v>
      </c>
      <c r="P159" s="89">
        <f t="shared" si="34"/>
        <v>0.93888738084016954</v>
      </c>
      <c r="Q159" s="199">
        <v>2903.0891533556314</v>
      </c>
      <c r="R159" s="89">
        <f t="shared" si="40"/>
        <v>9.2973192526401294E-2</v>
      </c>
      <c r="S159" s="89">
        <f t="shared" si="40"/>
        <v>8.7235800439648598E-2</v>
      </c>
      <c r="T159" s="91">
        <v>4572</v>
      </c>
      <c r="U159" s="194">
        <v>73860</v>
      </c>
      <c r="V159" s="194">
        <v>16240.105540897097</v>
      </c>
      <c r="W159" s="201"/>
      <c r="X159" s="88">
        <v>0</v>
      </c>
      <c r="Y159" s="88">
        <f t="shared" si="41"/>
        <v>0</v>
      </c>
    </row>
    <row r="160" spans="2:25" x14ac:dyDescent="0.25">
      <c r="B160" s="85">
        <v>3418</v>
      </c>
      <c r="C160" s="85" t="s">
        <v>177</v>
      </c>
      <c r="D160" s="1">
        <v>111923</v>
      </c>
      <c r="E160" s="85">
        <f t="shared" si="35"/>
        <v>15401.541213705792</v>
      </c>
      <c r="F160" s="86">
        <f t="shared" si="28"/>
        <v>0.66099924673935828</v>
      </c>
      <c r="G160" s="191">
        <f t="shared" si="29"/>
        <v>4740.114367572759</v>
      </c>
      <c r="H160" s="191">
        <f t="shared" si="30"/>
        <v>34446.411109151239</v>
      </c>
      <c r="I160" s="191">
        <f t="shared" si="31"/>
        <v>1949.506100495996</v>
      </c>
      <c r="J160" s="87">
        <f t="shared" si="32"/>
        <v>14167.060832304403</v>
      </c>
      <c r="K160" s="191">
        <f t="shared" si="36"/>
        <v>1622.023796569081</v>
      </c>
      <c r="L160" s="87">
        <f t="shared" si="33"/>
        <v>11787.246929667512</v>
      </c>
      <c r="M160" s="88">
        <f t="shared" si="37"/>
        <v>46233.65803881875</v>
      </c>
      <c r="N160" s="88">
        <f t="shared" si="38"/>
        <v>158156.65803881874</v>
      </c>
      <c r="O160" s="88">
        <f t="shared" si="39"/>
        <v>21763.679377847635</v>
      </c>
      <c r="P160" s="89">
        <f t="shared" si="34"/>
        <v>0.93404779920546666</v>
      </c>
      <c r="Q160" s="199">
        <v>7170.4026197365529</v>
      </c>
      <c r="R160" s="89">
        <f t="shared" si="40"/>
        <v>1.3688825266171603E-3</v>
      </c>
      <c r="S160" s="89">
        <f t="shared" si="40"/>
        <v>-6.3477347049076486E-3</v>
      </c>
      <c r="T160" s="91">
        <v>7267</v>
      </c>
      <c r="U160" s="194">
        <v>111770</v>
      </c>
      <c r="V160" s="194">
        <v>15499.93066148939</v>
      </c>
      <c r="W160" s="201"/>
      <c r="X160" s="88">
        <v>0</v>
      </c>
      <c r="Y160" s="88">
        <f t="shared" si="41"/>
        <v>0</v>
      </c>
    </row>
    <row r="161" spans="2:25" x14ac:dyDescent="0.25">
      <c r="B161" s="85">
        <v>3419</v>
      </c>
      <c r="C161" s="85" t="s">
        <v>129</v>
      </c>
      <c r="D161" s="1">
        <v>56372</v>
      </c>
      <c r="E161" s="85">
        <f t="shared" si="35"/>
        <v>15550.896551724138</v>
      </c>
      <c r="F161" s="86">
        <f t="shared" si="28"/>
        <v>0.66740923938598862</v>
      </c>
      <c r="G161" s="191">
        <f t="shared" si="29"/>
        <v>4650.5011647617512</v>
      </c>
      <c r="H161" s="191">
        <f t="shared" si="30"/>
        <v>16858.066722261348</v>
      </c>
      <c r="I161" s="191">
        <f t="shared" si="31"/>
        <v>1897.231732189575</v>
      </c>
      <c r="J161" s="87">
        <f t="shared" si="32"/>
        <v>6877.4650291872103</v>
      </c>
      <c r="K161" s="191">
        <f t="shared" si="36"/>
        <v>1569.7494282626601</v>
      </c>
      <c r="L161" s="87">
        <f t="shared" si="33"/>
        <v>5690.3416774521429</v>
      </c>
      <c r="M161" s="88">
        <f t="shared" si="37"/>
        <v>22548.408399713491</v>
      </c>
      <c r="N161" s="88">
        <f t="shared" si="38"/>
        <v>78920.408399713488</v>
      </c>
      <c r="O161" s="88">
        <f t="shared" si="39"/>
        <v>21771.147144748549</v>
      </c>
      <c r="P161" s="89">
        <f t="shared" si="34"/>
        <v>0.93436829883779804</v>
      </c>
      <c r="Q161" s="199">
        <v>3238.3137534807938</v>
      </c>
      <c r="R161" s="89">
        <f t="shared" si="40"/>
        <v>-3.6376068376068375E-2</v>
      </c>
      <c r="S161" s="89">
        <f t="shared" si="40"/>
        <v>-4.3819232537577274E-2</v>
      </c>
      <c r="T161" s="91">
        <v>3625</v>
      </c>
      <c r="U161" s="194">
        <v>58500</v>
      </c>
      <c r="V161" s="194">
        <v>16263.552960800665</v>
      </c>
      <c r="W161" s="201"/>
      <c r="X161" s="88">
        <v>0</v>
      </c>
      <c r="Y161" s="88">
        <f t="shared" si="41"/>
        <v>0</v>
      </c>
    </row>
    <row r="162" spans="2:25" x14ac:dyDescent="0.25">
      <c r="B162" s="85">
        <v>3420</v>
      </c>
      <c r="C162" s="85" t="s">
        <v>178</v>
      </c>
      <c r="D162" s="1">
        <v>381339</v>
      </c>
      <c r="E162" s="85">
        <f t="shared" si="35"/>
        <v>17680.777077151335</v>
      </c>
      <c r="F162" s="86">
        <f t="shared" si="28"/>
        <v>0.75881888491544802</v>
      </c>
      <c r="G162" s="191">
        <f t="shared" si="29"/>
        <v>3372.5728495054332</v>
      </c>
      <c r="H162" s="191">
        <f t="shared" si="30"/>
        <v>72739.651218133178</v>
      </c>
      <c r="I162" s="191">
        <f t="shared" si="31"/>
        <v>1151.7735482900559</v>
      </c>
      <c r="J162" s="87">
        <f t="shared" si="32"/>
        <v>24841.451889519925</v>
      </c>
      <c r="K162" s="191">
        <f t="shared" si="36"/>
        <v>824.291244363141</v>
      </c>
      <c r="L162" s="87">
        <f t="shared" si="33"/>
        <v>17778.313558424226</v>
      </c>
      <c r="M162" s="88">
        <f t="shared" si="37"/>
        <v>90517.964776557405</v>
      </c>
      <c r="N162" s="88">
        <f t="shared" si="38"/>
        <v>471856.9647765574</v>
      </c>
      <c r="O162" s="88">
        <f t="shared" si="39"/>
        <v>21877.64117101991</v>
      </c>
      <c r="P162" s="89">
        <f t="shared" si="34"/>
        <v>0.93893878111427109</v>
      </c>
      <c r="Q162" s="199">
        <v>12579.337195882443</v>
      </c>
      <c r="R162" s="89">
        <f t="shared" si="40"/>
        <v>1.594297300988622E-3</v>
      </c>
      <c r="S162" s="89">
        <f t="shared" si="40"/>
        <v>-4.5820770286216245E-3</v>
      </c>
      <c r="T162" s="91">
        <v>21568</v>
      </c>
      <c r="U162" s="194">
        <v>380732</v>
      </c>
      <c r="V162" s="194">
        <v>17762.164683928157</v>
      </c>
      <c r="W162" s="201"/>
      <c r="X162" s="88">
        <v>0</v>
      </c>
      <c r="Y162" s="88">
        <f t="shared" si="41"/>
        <v>0</v>
      </c>
    </row>
    <row r="163" spans="2:25" x14ac:dyDescent="0.25">
      <c r="B163" s="85">
        <v>3421</v>
      </c>
      <c r="C163" s="85" t="s">
        <v>179</v>
      </c>
      <c r="D163" s="1">
        <v>126554</v>
      </c>
      <c r="E163" s="85">
        <f t="shared" si="35"/>
        <v>19227.286539045883</v>
      </c>
      <c r="F163" s="86">
        <f t="shared" si="28"/>
        <v>0.82519156640253821</v>
      </c>
      <c r="G163" s="191">
        <f t="shared" si="29"/>
        <v>2444.6671723687045</v>
      </c>
      <c r="H163" s="191">
        <f t="shared" si="30"/>
        <v>16090.799328530813</v>
      </c>
      <c r="I163" s="191">
        <f t="shared" si="31"/>
        <v>610.49523662696424</v>
      </c>
      <c r="J163" s="87">
        <f t="shared" si="32"/>
        <v>4018.2796474786787</v>
      </c>
      <c r="K163" s="191">
        <f t="shared" si="36"/>
        <v>283.01293270004936</v>
      </c>
      <c r="L163" s="87">
        <f t="shared" si="33"/>
        <v>1862.791123031725</v>
      </c>
      <c r="M163" s="88">
        <f t="shared" si="37"/>
        <v>17953.590451562537</v>
      </c>
      <c r="N163" s="88">
        <f t="shared" si="38"/>
        <v>144507.59045156254</v>
      </c>
      <c r="O163" s="88">
        <f t="shared" si="39"/>
        <v>21954.966644114636</v>
      </c>
      <c r="P163" s="89">
        <f t="shared" si="34"/>
        <v>0.9422574151886256</v>
      </c>
      <c r="Q163" s="199">
        <v>1284.5171932167032</v>
      </c>
      <c r="R163" s="89">
        <f t="shared" si="40"/>
        <v>5.3501710689520254E-2</v>
      </c>
      <c r="S163" s="89">
        <f t="shared" si="40"/>
        <v>5.6862928544956219E-2</v>
      </c>
      <c r="T163" s="91">
        <v>6582</v>
      </c>
      <c r="U163" s="194">
        <v>120127</v>
      </c>
      <c r="V163" s="194">
        <v>18192.791155535364</v>
      </c>
      <c r="W163" s="201"/>
      <c r="X163" s="88">
        <v>0</v>
      </c>
      <c r="Y163" s="88">
        <f t="shared" si="41"/>
        <v>0</v>
      </c>
    </row>
    <row r="164" spans="2:25" x14ac:dyDescent="0.25">
      <c r="B164" s="85">
        <v>3422</v>
      </c>
      <c r="C164" s="85" t="s">
        <v>180</v>
      </c>
      <c r="D164" s="1">
        <v>82828</v>
      </c>
      <c r="E164" s="85">
        <f t="shared" si="35"/>
        <v>19660.099691431285</v>
      </c>
      <c r="F164" s="86">
        <f t="shared" si="28"/>
        <v>0.84376692608479176</v>
      </c>
      <c r="G164" s="191">
        <f t="shared" si="29"/>
        <v>2184.979280937463</v>
      </c>
      <c r="H164" s="191">
        <f t="shared" si="30"/>
        <v>9205.317710589532</v>
      </c>
      <c r="I164" s="191">
        <f t="shared" si="31"/>
        <v>459.01063329207335</v>
      </c>
      <c r="J164" s="87">
        <f t="shared" si="32"/>
        <v>1933.811798059505</v>
      </c>
      <c r="K164" s="191">
        <f t="shared" si="36"/>
        <v>131.52832936515847</v>
      </c>
      <c r="L164" s="87">
        <f t="shared" si="33"/>
        <v>554.1288516154126</v>
      </c>
      <c r="M164" s="88">
        <f t="shared" si="37"/>
        <v>9759.4465622049447</v>
      </c>
      <c r="N164" s="88">
        <f t="shared" si="38"/>
        <v>92587.446562204947</v>
      </c>
      <c r="O164" s="88">
        <f t="shared" si="39"/>
        <v>21976.607301733908</v>
      </c>
      <c r="P164" s="89">
        <f t="shared" si="34"/>
        <v>0.94318618317273828</v>
      </c>
      <c r="Q164" s="199">
        <v>1836.1294188729853</v>
      </c>
      <c r="R164" s="89">
        <f t="shared" si="40"/>
        <v>8.0924478317042289E-2</v>
      </c>
      <c r="S164" s="89">
        <f t="shared" si="40"/>
        <v>7.6306239387608027E-2</v>
      </c>
      <c r="T164" s="91">
        <v>4213</v>
      </c>
      <c r="U164" s="194">
        <v>76627</v>
      </c>
      <c r="V164" s="194">
        <v>18266.269368295591</v>
      </c>
      <c r="W164" s="201"/>
      <c r="X164" s="88">
        <v>0</v>
      </c>
      <c r="Y164" s="88">
        <f t="shared" si="41"/>
        <v>0</v>
      </c>
    </row>
    <row r="165" spans="2:25" x14ac:dyDescent="0.25">
      <c r="B165" s="85">
        <v>3423</v>
      </c>
      <c r="C165" s="85" t="s">
        <v>181</v>
      </c>
      <c r="D165" s="1">
        <v>36995</v>
      </c>
      <c r="E165" s="85">
        <f t="shared" si="35"/>
        <v>16218.763700131522</v>
      </c>
      <c r="F165" s="86">
        <f t="shared" si="28"/>
        <v>0.69607258391065152</v>
      </c>
      <c r="G165" s="191">
        <f t="shared" si="29"/>
        <v>4249.7808757173216</v>
      </c>
      <c r="H165" s="191">
        <f t="shared" si="30"/>
        <v>9693.7501775112105</v>
      </c>
      <c r="I165" s="191">
        <f t="shared" si="31"/>
        <v>1663.4782302469907</v>
      </c>
      <c r="J165" s="87">
        <f t="shared" si="32"/>
        <v>3794.3938431933857</v>
      </c>
      <c r="K165" s="191">
        <f t="shared" si="36"/>
        <v>1335.9959263200758</v>
      </c>
      <c r="L165" s="87">
        <f t="shared" si="33"/>
        <v>3047.406707936093</v>
      </c>
      <c r="M165" s="88">
        <f t="shared" si="37"/>
        <v>12741.156885447304</v>
      </c>
      <c r="N165" s="88">
        <f t="shared" si="38"/>
        <v>49736.156885447301</v>
      </c>
      <c r="O165" s="88">
        <f t="shared" si="39"/>
        <v>21804.540502168918</v>
      </c>
      <c r="P165" s="89">
        <f t="shared" si="34"/>
        <v>0.93580146606403125</v>
      </c>
      <c r="Q165" s="199">
        <v>1924.5636611557748</v>
      </c>
      <c r="R165" s="89">
        <f t="shared" si="40"/>
        <v>-2.718977622340845E-2</v>
      </c>
      <c r="S165" s="89">
        <f t="shared" si="40"/>
        <v>-1.1409864658422251E-2</v>
      </c>
      <c r="T165" s="91">
        <v>2281</v>
      </c>
      <c r="U165" s="194">
        <v>38029</v>
      </c>
      <c r="V165" s="194">
        <v>16405.953408110443</v>
      </c>
      <c r="W165" s="201"/>
      <c r="X165" s="88">
        <v>0</v>
      </c>
      <c r="Y165" s="88">
        <f t="shared" si="41"/>
        <v>0</v>
      </c>
    </row>
    <row r="166" spans="2:25" x14ac:dyDescent="0.25">
      <c r="B166" s="85">
        <v>3424</v>
      </c>
      <c r="C166" s="85" t="s">
        <v>182</v>
      </c>
      <c r="D166" s="1">
        <v>31700</v>
      </c>
      <c r="E166" s="85">
        <f t="shared" si="35"/>
        <v>17919.728660260036</v>
      </c>
      <c r="F166" s="86">
        <f t="shared" si="28"/>
        <v>0.76907414536311491</v>
      </c>
      <c r="G166" s="191">
        <f t="shared" si="29"/>
        <v>3229.2018996402126</v>
      </c>
      <c r="H166" s="191">
        <f t="shared" si="30"/>
        <v>5712.4581604635359</v>
      </c>
      <c r="I166" s="191">
        <f t="shared" si="31"/>
        <v>1068.1404942020106</v>
      </c>
      <c r="J166" s="87">
        <f t="shared" si="32"/>
        <v>1889.5405342433567</v>
      </c>
      <c r="K166" s="191">
        <f t="shared" si="36"/>
        <v>740.65819027509565</v>
      </c>
      <c r="L166" s="87">
        <f t="shared" si="33"/>
        <v>1310.2243385966442</v>
      </c>
      <c r="M166" s="88">
        <f t="shared" si="37"/>
        <v>7022.6824990601799</v>
      </c>
      <c r="N166" s="88">
        <f t="shared" si="38"/>
        <v>38722.682499060182</v>
      </c>
      <c r="O166" s="88">
        <f t="shared" si="39"/>
        <v>21889.588750175342</v>
      </c>
      <c r="P166" s="89">
        <f t="shared" si="34"/>
        <v>0.93945154413665433</v>
      </c>
      <c r="Q166" s="199">
        <v>1665.4779116986238</v>
      </c>
      <c r="R166" s="89">
        <f t="shared" si="40"/>
        <v>7.5050022043612441E-2</v>
      </c>
      <c r="S166" s="89">
        <f t="shared" si="40"/>
        <v>4.6487358936744418E-2</v>
      </c>
      <c r="T166" s="91">
        <v>1769</v>
      </c>
      <c r="U166" s="194">
        <v>29487</v>
      </c>
      <c r="V166" s="194">
        <v>17123.693379790941</v>
      </c>
      <c r="W166" s="201"/>
      <c r="X166" s="88">
        <v>0</v>
      </c>
      <c r="Y166" s="88">
        <f t="shared" si="41"/>
        <v>0</v>
      </c>
    </row>
    <row r="167" spans="2:25" x14ac:dyDescent="0.25">
      <c r="B167" s="85">
        <v>3425</v>
      </c>
      <c r="C167" s="85" t="s">
        <v>183</v>
      </c>
      <c r="D167" s="1">
        <v>19336</v>
      </c>
      <c r="E167" s="85">
        <f t="shared" si="35"/>
        <v>14560.240963855422</v>
      </c>
      <c r="F167" s="86">
        <f t="shared" si="28"/>
        <v>0.62489254652562531</v>
      </c>
      <c r="G167" s="191">
        <f t="shared" si="29"/>
        <v>5244.8945174829814</v>
      </c>
      <c r="H167" s="191">
        <f t="shared" si="30"/>
        <v>6965.2199192173994</v>
      </c>
      <c r="I167" s="191">
        <f t="shared" si="31"/>
        <v>2243.9611879436256</v>
      </c>
      <c r="J167" s="87">
        <f t="shared" si="32"/>
        <v>2979.9804575891349</v>
      </c>
      <c r="K167" s="191">
        <f t="shared" si="36"/>
        <v>1916.4788840167107</v>
      </c>
      <c r="L167" s="87">
        <f t="shared" si="33"/>
        <v>2545.0839579741919</v>
      </c>
      <c r="M167" s="88">
        <f t="shared" si="37"/>
        <v>9510.3038771915908</v>
      </c>
      <c r="N167" s="88">
        <f t="shared" si="38"/>
        <v>28846.303877191589</v>
      </c>
      <c r="O167" s="88">
        <f t="shared" si="39"/>
        <v>21721.614365355112</v>
      </c>
      <c r="P167" s="89">
        <f t="shared" si="34"/>
        <v>0.93224246419477985</v>
      </c>
      <c r="Q167" s="199">
        <v>1330.5911626544803</v>
      </c>
      <c r="R167" s="89">
        <f t="shared" si="40"/>
        <v>1.3045528370094829E-2</v>
      </c>
      <c r="S167" s="89">
        <f t="shared" si="40"/>
        <v>-4.4167133247192146E-2</v>
      </c>
      <c r="T167" s="91">
        <v>1328</v>
      </c>
      <c r="U167" s="194">
        <v>19087</v>
      </c>
      <c r="V167" s="194">
        <v>15233.040702314445</v>
      </c>
      <c r="W167" s="201"/>
      <c r="X167" s="88">
        <v>0</v>
      </c>
      <c r="Y167" s="88">
        <f t="shared" si="41"/>
        <v>0</v>
      </c>
    </row>
    <row r="168" spans="2:25" x14ac:dyDescent="0.25">
      <c r="B168" s="85">
        <v>3426</v>
      </c>
      <c r="C168" s="85" t="s">
        <v>184</v>
      </c>
      <c r="D168" s="1">
        <v>23812</v>
      </c>
      <c r="E168" s="85">
        <f t="shared" si="35"/>
        <v>15313.183279742765</v>
      </c>
      <c r="F168" s="86">
        <f t="shared" si="28"/>
        <v>0.65720712444571194</v>
      </c>
      <c r="G168" s="191">
        <f t="shared" si="29"/>
        <v>4793.1291279505749</v>
      </c>
      <c r="H168" s="191">
        <f t="shared" si="30"/>
        <v>7453.3157939631437</v>
      </c>
      <c r="I168" s="191">
        <f t="shared" si="31"/>
        <v>1980.4313773830554</v>
      </c>
      <c r="J168" s="87">
        <f t="shared" si="32"/>
        <v>3079.5707918306512</v>
      </c>
      <c r="K168" s="191">
        <f t="shared" si="36"/>
        <v>1652.9490734561405</v>
      </c>
      <c r="L168" s="87">
        <f t="shared" si="33"/>
        <v>2570.3358092242984</v>
      </c>
      <c r="M168" s="88">
        <f t="shared" si="37"/>
        <v>10023.651603187442</v>
      </c>
      <c r="N168" s="88">
        <f t="shared" si="38"/>
        <v>33835.651603187442</v>
      </c>
      <c r="O168" s="88">
        <f t="shared" si="39"/>
        <v>21759.261481149479</v>
      </c>
      <c r="P168" s="89">
        <f t="shared" si="34"/>
        <v>0.93385819309078422</v>
      </c>
      <c r="Q168" s="199">
        <v>1775.0647273552058</v>
      </c>
      <c r="R168" s="89">
        <f t="shared" si="40"/>
        <v>5.6011353053350484E-2</v>
      </c>
      <c r="S168" s="89">
        <f t="shared" si="40"/>
        <v>5.3294925135528311E-2</v>
      </c>
      <c r="T168" s="91">
        <v>1555</v>
      </c>
      <c r="U168" s="194">
        <v>22549</v>
      </c>
      <c r="V168" s="194">
        <v>14538.362346872986</v>
      </c>
      <c r="W168" s="201"/>
      <c r="X168" s="88">
        <v>0</v>
      </c>
      <c r="Y168" s="88">
        <f t="shared" si="41"/>
        <v>0</v>
      </c>
    </row>
    <row r="169" spans="2:25" x14ac:dyDescent="0.25">
      <c r="B169" s="85">
        <v>3427</v>
      </c>
      <c r="C169" s="85" t="s">
        <v>185</v>
      </c>
      <c r="D169" s="1">
        <v>99680</v>
      </c>
      <c r="E169" s="85">
        <f t="shared" si="35"/>
        <v>17711.442786069649</v>
      </c>
      <c r="F169" s="86">
        <f t="shared" si="28"/>
        <v>0.76013498764922482</v>
      </c>
      <c r="G169" s="191">
        <f t="shared" si="29"/>
        <v>3354.173424154445</v>
      </c>
      <c r="H169" s="191">
        <f t="shared" si="30"/>
        <v>18877.288031141219</v>
      </c>
      <c r="I169" s="191">
        <f t="shared" si="31"/>
        <v>1141.0405501686462</v>
      </c>
      <c r="J169" s="87">
        <f t="shared" si="32"/>
        <v>6421.7762163491407</v>
      </c>
      <c r="K169" s="191">
        <f t="shared" si="36"/>
        <v>813.55824624173124</v>
      </c>
      <c r="L169" s="87">
        <f t="shared" si="33"/>
        <v>4578.7058098484631</v>
      </c>
      <c r="M169" s="88">
        <f t="shared" si="37"/>
        <v>23455.993840989682</v>
      </c>
      <c r="N169" s="88">
        <f t="shared" si="38"/>
        <v>123135.99384098969</v>
      </c>
      <c r="O169" s="88">
        <f t="shared" si="39"/>
        <v>21879.174456465829</v>
      </c>
      <c r="P169" s="89">
        <f t="shared" si="34"/>
        <v>0.93900458625096006</v>
      </c>
      <c r="Q169" s="199">
        <v>3239.3785116110266</v>
      </c>
      <c r="R169" s="89">
        <f t="shared" si="40"/>
        <v>2.3744967545805604E-2</v>
      </c>
      <c r="S169" s="89">
        <f t="shared" si="40"/>
        <v>1.5195569273834539E-2</v>
      </c>
      <c r="T169" s="91">
        <v>5628</v>
      </c>
      <c r="U169" s="194">
        <v>97368</v>
      </c>
      <c r="V169" s="194">
        <v>17446.335782117898</v>
      </c>
      <c r="W169" s="201"/>
      <c r="X169" s="88">
        <v>0</v>
      </c>
      <c r="Y169" s="88">
        <f t="shared" si="41"/>
        <v>0</v>
      </c>
    </row>
    <row r="170" spans="2:25" x14ac:dyDescent="0.25">
      <c r="B170" s="85">
        <v>3428</v>
      </c>
      <c r="C170" s="85" t="s">
        <v>186</v>
      </c>
      <c r="D170" s="1">
        <v>44051</v>
      </c>
      <c r="E170" s="85">
        <f t="shared" si="35"/>
        <v>17669.87565182511</v>
      </c>
      <c r="F170" s="86">
        <f t="shared" si="28"/>
        <v>0.75835102044467628</v>
      </c>
      <c r="G170" s="191">
        <f t="shared" si="29"/>
        <v>3379.113704701168</v>
      </c>
      <c r="H170" s="191">
        <f t="shared" si="30"/>
        <v>8424.1304658200133</v>
      </c>
      <c r="I170" s="191">
        <f t="shared" si="31"/>
        <v>1155.5890471542345</v>
      </c>
      <c r="J170" s="87">
        <f t="shared" si="32"/>
        <v>2880.8834945555068</v>
      </c>
      <c r="K170" s="191">
        <f t="shared" si="36"/>
        <v>828.10674322731961</v>
      </c>
      <c r="L170" s="87">
        <f t="shared" si="33"/>
        <v>2064.4701108657077</v>
      </c>
      <c r="M170" s="88">
        <f t="shared" si="37"/>
        <v>10488.600576685722</v>
      </c>
      <c r="N170" s="88">
        <f t="shared" si="38"/>
        <v>54539.60057668572</v>
      </c>
      <c r="O170" s="88">
        <f t="shared" si="39"/>
        <v>21877.096099753599</v>
      </c>
      <c r="P170" s="89">
        <f t="shared" si="34"/>
        <v>0.93891538789073248</v>
      </c>
      <c r="Q170" s="199">
        <v>1890.944479290376</v>
      </c>
      <c r="R170" s="89">
        <f t="shared" si="40"/>
        <v>2.5801644039773655E-2</v>
      </c>
      <c r="S170" s="89">
        <f t="shared" si="40"/>
        <v>6.0509505323892709E-3</v>
      </c>
      <c r="T170" s="91">
        <v>2493</v>
      </c>
      <c r="U170" s="194">
        <v>42943</v>
      </c>
      <c r="V170" s="194">
        <v>17563.599182004091</v>
      </c>
      <c r="W170" s="201"/>
      <c r="X170" s="88">
        <v>0</v>
      </c>
      <c r="Y170" s="88">
        <f t="shared" si="41"/>
        <v>0</v>
      </c>
    </row>
    <row r="171" spans="2:25" x14ac:dyDescent="0.25">
      <c r="B171" s="85">
        <v>3429</v>
      </c>
      <c r="C171" s="85" t="s">
        <v>187</v>
      </c>
      <c r="D171" s="1">
        <v>24819</v>
      </c>
      <c r="E171" s="85">
        <f t="shared" si="35"/>
        <v>16339.03884134299</v>
      </c>
      <c r="F171" s="86">
        <f t="shared" si="28"/>
        <v>0.70123452041032486</v>
      </c>
      <c r="G171" s="191">
        <f t="shared" si="29"/>
        <v>4177.6157909904405</v>
      </c>
      <c r="H171" s="191">
        <f t="shared" si="30"/>
        <v>6345.7983865144797</v>
      </c>
      <c r="I171" s="191">
        <f t="shared" si="31"/>
        <v>1621.3819308229768</v>
      </c>
      <c r="J171" s="87">
        <f t="shared" si="32"/>
        <v>2462.8791529201017</v>
      </c>
      <c r="K171" s="191">
        <f t="shared" si="36"/>
        <v>1293.8996268960618</v>
      </c>
      <c r="L171" s="87">
        <f t="shared" si="33"/>
        <v>1965.4335332551179</v>
      </c>
      <c r="M171" s="88">
        <f t="shared" si="37"/>
        <v>8311.2319197695979</v>
      </c>
      <c r="N171" s="88">
        <f t="shared" si="38"/>
        <v>33130.231919769598</v>
      </c>
      <c r="O171" s="88">
        <f t="shared" si="39"/>
        <v>21810.554259229491</v>
      </c>
      <c r="P171" s="89">
        <f t="shared" si="34"/>
        <v>0.93605956288901493</v>
      </c>
      <c r="Q171" s="199">
        <v>1327.0321355965043</v>
      </c>
      <c r="R171" s="89">
        <f t="shared" si="40"/>
        <v>5.9581712062256806E-3</v>
      </c>
      <c r="S171" s="89">
        <f t="shared" si="40"/>
        <v>1.324292425643551E-2</v>
      </c>
      <c r="T171" s="91">
        <v>1519</v>
      </c>
      <c r="U171" s="194">
        <v>24672</v>
      </c>
      <c r="V171" s="194">
        <v>16125.49019607843</v>
      </c>
      <c r="W171" s="201"/>
      <c r="X171" s="88">
        <v>0</v>
      </c>
      <c r="Y171" s="88">
        <f t="shared" si="41"/>
        <v>0</v>
      </c>
    </row>
    <row r="172" spans="2:25" x14ac:dyDescent="0.25">
      <c r="B172" s="85">
        <v>3430</v>
      </c>
      <c r="C172" s="85" t="s">
        <v>188</v>
      </c>
      <c r="D172" s="1">
        <v>31358</v>
      </c>
      <c r="E172" s="85">
        <f t="shared" si="35"/>
        <v>17005.422993492408</v>
      </c>
      <c r="F172" s="86">
        <f t="shared" si="28"/>
        <v>0.72983421809628302</v>
      </c>
      <c r="G172" s="191">
        <f t="shared" si="29"/>
        <v>3777.7852997007894</v>
      </c>
      <c r="H172" s="191">
        <f t="shared" si="30"/>
        <v>6966.2360926482561</v>
      </c>
      <c r="I172" s="191">
        <f t="shared" si="31"/>
        <v>1388.1474775706804</v>
      </c>
      <c r="J172" s="87">
        <f t="shared" si="32"/>
        <v>2559.7439486403346</v>
      </c>
      <c r="K172" s="191">
        <f t="shared" si="36"/>
        <v>1060.6651736437655</v>
      </c>
      <c r="L172" s="87">
        <f t="shared" si="33"/>
        <v>1955.8665801991035</v>
      </c>
      <c r="M172" s="88">
        <f t="shared" si="37"/>
        <v>8922.1026728473589</v>
      </c>
      <c r="N172" s="88">
        <f t="shared" si="38"/>
        <v>40280.102672847359</v>
      </c>
      <c r="O172" s="88">
        <f t="shared" si="39"/>
        <v>21843.873466836965</v>
      </c>
      <c r="P172" s="89">
        <f t="shared" si="34"/>
        <v>0.93748954777331295</v>
      </c>
      <c r="Q172" s="199">
        <v>1171.7416445292656</v>
      </c>
      <c r="R172" s="89">
        <f t="shared" si="40"/>
        <v>-5.9335253179745619E-2</v>
      </c>
      <c r="S172" s="89">
        <f t="shared" si="40"/>
        <v>-5.3723912499147555E-2</v>
      </c>
      <c r="T172" s="91">
        <v>1844</v>
      </c>
      <c r="U172" s="194">
        <v>33336</v>
      </c>
      <c r="V172" s="194">
        <v>17970.88948787062</v>
      </c>
      <c r="W172" s="201"/>
      <c r="X172" s="88">
        <v>0</v>
      </c>
      <c r="Y172" s="88">
        <f t="shared" si="41"/>
        <v>0</v>
      </c>
    </row>
    <row r="173" spans="2:25" x14ac:dyDescent="0.25">
      <c r="B173" s="85">
        <v>3431</v>
      </c>
      <c r="C173" s="85" t="s">
        <v>189</v>
      </c>
      <c r="D173" s="1">
        <v>40781</v>
      </c>
      <c r="E173" s="85">
        <f t="shared" si="35"/>
        <v>16537.307380373077</v>
      </c>
      <c r="F173" s="86">
        <f t="shared" si="28"/>
        <v>0.70974375679988655</v>
      </c>
      <c r="G173" s="191">
        <f t="shared" si="29"/>
        <v>4058.654667572388</v>
      </c>
      <c r="H173" s="191">
        <f t="shared" si="30"/>
        <v>10008.64241023351</v>
      </c>
      <c r="I173" s="191">
        <f t="shared" si="31"/>
        <v>1551.9879421624464</v>
      </c>
      <c r="J173" s="87">
        <f t="shared" si="32"/>
        <v>3827.202265372593</v>
      </c>
      <c r="K173" s="191">
        <f t="shared" si="36"/>
        <v>1224.5056382355315</v>
      </c>
      <c r="L173" s="87">
        <f t="shared" si="33"/>
        <v>3019.6309038888207</v>
      </c>
      <c r="M173" s="88">
        <f t="shared" si="37"/>
        <v>13028.273314122331</v>
      </c>
      <c r="N173" s="88">
        <f t="shared" si="38"/>
        <v>53809.273314122329</v>
      </c>
      <c r="O173" s="88">
        <f t="shared" si="39"/>
        <v>21820.467686180993</v>
      </c>
      <c r="P173" s="89">
        <f t="shared" si="34"/>
        <v>0.93648502470849282</v>
      </c>
      <c r="Q173" s="199">
        <v>1535.2075354713415</v>
      </c>
      <c r="R173" s="89">
        <f t="shared" si="40"/>
        <v>3.2169071121235134E-2</v>
      </c>
      <c r="S173" s="89">
        <f t="shared" si="40"/>
        <v>4.5562992563197791E-2</v>
      </c>
      <c r="T173" s="91">
        <v>2466</v>
      </c>
      <c r="U173" s="194">
        <v>39510</v>
      </c>
      <c r="V173" s="194">
        <v>15816.653322658127</v>
      </c>
      <c r="W173" s="201"/>
      <c r="X173" s="88">
        <v>0</v>
      </c>
      <c r="Y173" s="88">
        <f t="shared" si="41"/>
        <v>0</v>
      </c>
    </row>
    <row r="174" spans="2:25" x14ac:dyDescent="0.25">
      <c r="B174" s="85">
        <v>3432</v>
      </c>
      <c r="C174" s="85" t="s">
        <v>190</v>
      </c>
      <c r="D174" s="1">
        <v>36612</v>
      </c>
      <c r="E174" s="85">
        <f t="shared" si="35"/>
        <v>18622.583926754833</v>
      </c>
      <c r="F174" s="86">
        <f t="shared" si="28"/>
        <v>0.79923910062787873</v>
      </c>
      <c r="G174" s="191">
        <f t="shared" si="29"/>
        <v>2807.4887397433345</v>
      </c>
      <c r="H174" s="191">
        <f t="shared" si="30"/>
        <v>5519.522862335396</v>
      </c>
      <c r="I174" s="191">
        <f t="shared" si="31"/>
        <v>822.14115092883185</v>
      </c>
      <c r="J174" s="87">
        <f t="shared" si="32"/>
        <v>1616.3295027260833</v>
      </c>
      <c r="K174" s="191">
        <f t="shared" si="36"/>
        <v>494.65884700191697</v>
      </c>
      <c r="L174" s="87">
        <f t="shared" si="33"/>
        <v>972.49929320576882</v>
      </c>
      <c r="M174" s="88">
        <f t="shared" si="37"/>
        <v>6492.0221555411645</v>
      </c>
      <c r="N174" s="88">
        <f t="shared" si="38"/>
        <v>43104.022155541163</v>
      </c>
      <c r="O174" s="88">
        <f t="shared" si="39"/>
        <v>21924.731513500083</v>
      </c>
      <c r="P174" s="89">
        <f t="shared" si="34"/>
        <v>0.94095979189989254</v>
      </c>
      <c r="Q174" s="199">
        <v>883.01598326709791</v>
      </c>
      <c r="R174" s="89">
        <f t="shared" si="40"/>
        <v>6.9525590091142786E-2</v>
      </c>
      <c r="S174" s="89">
        <f t="shared" si="40"/>
        <v>8.0405809725844185E-2</v>
      </c>
      <c r="T174" s="91">
        <v>1966</v>
      </c>
      <c r="U174" s="194">
        <v>34232</v>
      </c>
      <c r="V174" s="194">
        <v>17236.656596173212</v>
      </c>
      <c r="W174" s="201"/>
      <c r="X174" s="88">
        <v>0</v>
      </c>
      <c r="Y174" s="88">
        <f t="shared" si="41"/>
        <v>0</v>
      </c>
    </row>
    <row r="175" spans="2:25" x14ac:dyDescent="0.25">
      <c r="B175" s="85">
        <v>3433</v>
      </c>
      <c r="C175" s="85" t="s">
        <v>191</v>
      </c>
      <c r="D175" s="1">
        <v>48283</v>
      </c>
      <c r="E175" s="85">
        <f t="shared" si="35"/>
        <v>22488.588728458315</v>
      </c>
      <c r="F175" s="86">
        <f t="shared" si="28"/>
        <v>0.96515926578269307</v>
      </c>
      <c r="G175" s="191">
        <f t="shared" si="29"/>
        <v>487.88585872124531</v>
      </c>
      <c r="H175" s="191">
        <f t="shared" si="30"/>
        <v>1047.4909386745137</v>
      </c>
      <c r="I175" s="191">
        <f t="shared" si="31"/>
        <v>0</v>
      </c>
      <c r="J175" s="87">
        <f t="shared" si="32"/>
        <v>0</v>
      </c>
      <c r="K175" s="191">
        <f t="shared" si="36"/>
        <v>-327.48230392691488</v>
      </c>
      <c r="L175" s="87">
        <f t="shared" si="33"/>
        <v>-703.10450653108626</v>
      </c>
      <c r="M175" s="88">
        <f t="shared" si="37"/>
        <v>344.38643214342744</v>
      </c>
      <c r="N175" s="88">
        <f t="shared" si="38"/>
        <v>48627.38643214343</v>
      </c>
      <c r="O175" s="88">
        <f t="shared" si="39"/>
        <v>22648.992283252646</v>
      </c>
      <c r="P175" s="89">
        <f t="shared" si="34"/>
        <v>0.97204342285646761</v>
      </c>
      <c r="Q175" s="199">
        <v>1105.7651281551207</v>
      </c>
      <c r="R175" s="89">
        <f t="shared" si="40"/>
        <v>9.8239468656173237E-2</v>
      </c>
      <c r="S175" s="89">
        <f t="shared" si="40"/>
        <v>0.10028555988794997</v>
      </c>
      <c r="T175" s="91">
        <v>2147</v>
      </c>
      <c r="U175" s="194">
        <v>43964</v>
      </c>
      <c r="V175" s="194">
        <v>20438.865643886566</v>
      </c>
      <c r="W175" s="201"/>
      <c r="X175" s="88">
        <v>0</v>
      </c>
      <c r="Y175" s="88">
        <f t="shared" si="41"/>
        <v>0</v>
      </c>
    </row>
    <row r="176" spans="2:25" x14ac:dyDescent="0.25">
      <c r="B176" s="85">
        <v>3434</v>
      </c>
      <c r="C176" s="85" t="s">
        <v>192</v>
      </c>
      <c r="D176" s="1">
        <v>36653</v>
      </c>
      <c r="E176" s="85">
        <f t="shared" si="35"/>
        <v>16570.07233273056</v>
      </c>
      <c r="F176" s="86">
        <f t="shared" si="28"/>
        <v>0.71114995430487882</v>
      </c>
      <c r="G176" s="191">
        <f t="shared" si="29"/>
        <v>4038.9956961578978</v>
      </c>
      <c r="H176" s="191">
        <f t="shared" si="30"/>
        <v>8934.2584799012693</v>
      </c>
      <c r="I176" s="191">
        <f t="shared" si="31"/>
        <v>1540.5202088373271</v>
      </c>
      <c r="J176" s="87">
        <f t="shared" si="32"/>
        <v>3407.6307019481678</v>
      </c>
      <c r="K176" s="191">
        <f t="shared" si="36"/>
        <v>1213.0379049104122</v>
      </c>
      <c r="L176" s="87">
        <f t="shared" si="33"/>
        <v>2683.2398456618316</v>
      </c>
      <c r="M176" s="88">
        <f t="shared" si="37"/>
        <v>11617.498325563101</v>
      </c>
      <c r="N176" s="88">
        <f t="shared" si="38"/>
        <v>48270.498325563101</v>
      </c>
      <c r="O176" s="88">
        <f t="shared" si="39"/>
        <v>21822.10593379887</v>
      </c>
      <c r="P176" s="89">
        <f t="shared" si="34"/>
        <v>0.93655533458374263</v>
      </c>
      <c r="Q176" s="199">
        <v>1902.5470269515863</v>
      </c>
      <c r="R176" s="89">
        <f t="shared" si="40"/>
        <v>4.7147830377456757E-3</v>
      </c>
      <c r="S176" s="89">
        <f t="shared" si="40"/>
        <v>4.2605720146724575E-3</v>
      </c>
      <c r="T176" s="91">
        <v>2212</v>
      </c>
      <c r="U176" s="194">
        <v>36481</v>
      </c>
      <c r="V176" s="194">
        <v>16499.773857982815</v>
      </c>
      <c r="W176" s="201"/>
      <c r="X176" s="88">
        <v>0</v>
      </c>
      <c r="Y176" s="88">
        <f t="shared" si="41"/>
        <v>0</v>
      </c>
    </row>
    <row r="177" spans="2:25" x14ac:dyDescent="0.25">
      <c r="B177" s="85">
        <v>3435</v>
      </c>
      <c r="C177" s="85" t="s">
        <v>193</v>
      </c>
      <c r="D177" s="1">
        <v>60385</v>
      </c>
      <c r="E177" s="85">
        <f t="shared" si="35"/>
        <v>17096.545866364664</v>
      </c>
      <c r="F177" s="86">
        <f t="shared" si="28"/>
        <v>0.73374500530215614</v>
      </c>
      <c r="G177" s="191">
        <f t="shared" si="29"/>
        <v>3723.1115759774357</v>
      </c>
      <c r="H177" s="191">
        <f t="shared" si="30"/>
        <v>13150.030086352304</v>
      </c>
      <c r="I177" s="191">
        <f t="shared" si="31"/>
        <v>1356.2544720653907</v>
      </c>
      <c r="J177" s="87">
        <f t="shared" si="32"/>
        <v>4790.2907953349604</v>
      </c>
      <c r="K177" s="191">
        <f t="shared" si="36"/>
        <v>1028.7721681384758</v>
      </c>
      <c r="L177" s="87">
        <f t="shared" si="33"/>
        <v>3633.6232978650964</v>
      </c>
      <c r="M177" s="88">
        <f t="shared" si="37"/>
        <v>16783.653384217399</v>
      </c>
      <c r="N177" s="88">
        <f t="shared" si="38"/>
        <v>77168.653384217396</v>
      </c>
      <c r="O177" s="88">
        <f t="shared" si="39"/>
        <v>21848.429610480576</v>
      </c>
      <c r="P177" s="89">
        <f t="shared" si="34"/>
        <v>0.93768508713360654</v>
      </c>
      <c r="Q177" s="199">
        <v>2421.7087247708114</v>
      </c>
      <c r="R177" s="89">
        <f t="shared" si="40"/>
        <v>8.401400233372229E-2</v>
      </c>
      <c r="S177" s="89">
        <f t="shared" si="40"/>
        <v>0.10212182400350961</v>
      </c>
      <c r="T177" s="91">
        <v>3532</v>
      </c>
      <c r="U177" s="194">
        <v>55705</v>
      </c>
      <c r="V177" s="194">
        <v>15512.392091339461</v>
      </c>
      <c r="W177" s="201"/>
      <c r="X177" s="88">
        <v>0</v>
      </c>
      <c r="Y177" s="88">
        <f t="shared" si="41"/>
        <v>0</v>
      </c>
    </row>
    <row r="178" spans="2:25" x14ac:dyDescent="0.25">
      <c r="B178" s="85">
        <v>3436</v>
      </c>
      <c r="C178" s="85" t="s">
        <v>194</v>
      </c>
      <c r="D178" s="1">
        <v>117680</v>
      </c>
      <c r="E178" s="85">
        <f t="shared" si="35"/>
        <v>21055.645016997674</v>
      </c>
      <c r="F178" s="86">
        <f t="shared" si="28"/>
        <v>0.90366056894756752</v>
      </c>
      <c r="G178" s="191">
        <f t="shared" si="29"/>
        <v>1347.6520855976298</v>
      </c>
      <c r="H178" s="191">
        <f t="shared" si="30"/>
        <v>7532.027506405153</v>
      </c>
      <c r="I178" s="191">
        <f t="shared" si="31"/>
        <v>0</v>
      </c>
      <c r="J178" s="87">
        <f t="shared" si="32"/>
        <v>0</v>
      </c>
      <c r="K178" s="191">
        <f t="shared" si="36"/>
        <v>-327.48230392691488</v>
      </c>
      <c r="L178" s="87">
        <f t="shared" si="33"/>
        <v>-1830.2985966475273</v>
      </c>
      <c r="M178" s="88">
        <f t="shared" si="37"/>
        <v>5701.7289097576258</v>
      </c>
      <c r="N178" s="88">
        <f t="shared" si="38"/>
        <v>123381.72890975763</v>
      </c>
      <c r="O178" s="88">
        <f t="shared" si="39"/>
        <v>22075.814798668391</v>
      </c>
      <c r="P178" s="89">
        <f t="shared" si="34"/>
        <v>0.94744394412241739</v>
      </c>
      <c r="Q178" s="199">
        <v>1521.0696326311054</v>
      </c>
      <c r="R178" s="89">
        <f t="shared" si="40"/>
        <v>2.7728046810182962E-2</v>
      </c>
      <c r="S178" s="89">
        <f t="shared" si="40"/>
        <v>3.4899525397693622E-2</v>
      </c>
      <c r="T178" s="91">
        <v>5589</v>
      </c>
      <c r="U178" s="194">
        <v>114505</v>
      </c>
      <c r="V178" s="194">
        <v>20345.593461265104</v>
      </c>
      <c r="W178" s="201"/>
      <c r="X178" s="88">
        <v>0</v>
      </c>
      <c r="Y178" s="88">
        <f t="shared" si="41"/>
        <v>0</v>
      </c>
    </row>
    <row r="179" spans="2:25" x14ac:dyDescent="0.25">
      <c r="B179" s="85">
        <v>3437</v>
      </c>
      <c r="C179" s="85" t="s">
        <v>195</v>
      </c>
      <c r="D179" s="1">
        <v>84411</v>
      </c>
      <c r="E179" s="85">
        <f t="shared" si="35"/>
        <v>15162.744745823604</v>
      </c>
      <c r="F179" s="86">
        <f t="shared" si="28"/>
        <v>0.65075064348569944</v>
      </c>
      <c r="G179" s="191">
        <f t="shared" si="29"/>
        <v>4883.3922483020715</v>
      </c>
      <c r="H179" s="191">
        <f t="shared" si="30"/>
        <v>27185.844646297635</v>
      </c>
      <c r="I179" s="191">
        <f t="shared" si="31"/>
        <v>2033.0848642547619</v>
      </c>
      <c r="J179" s="87">
        <f t="shared" si="32"/>
        <v>11318.18343930626</v>
      </c>
      <c r="K179" s="191">
        <f t="shared" si="36"/>
        <v>1705.602560327847</v>
      </c>
      <c r="L179" s="87">
        <f t="shared" si="33"/>
        <v>9495.0894533451228</v>
      </c>
      <c r="M179" s="88">
        <f t="shared" si="37"/>
        <v>36680.934099642756</v>
      </c>
      <c r="N179" s="88">
        <f t="shared" si="38"/>
        <v>121091.93409964276</v>
      </c>
      <c r="O179" s="88">
        <f t="shared" si="39"/>
        <v>21751.739554453521</v>
      </c>
      <c r="P179" s="89">
        <f t="shared" si="34"/>
        <v>0.93353536904278356</v>
      </c>
      <c r="Q179" s="199">
        <v>4766.9413422420876</v>
      </c>
      <c r="R179" s="89">
        <f t="shared" si="40"/>
        <v>3.0986638004738991E-2</v>
      </c>
      <c r="S179" s="89">
        <f t="shared" si="40"/>
        <v>2.4319578732568976E-2</v>
      </c>
      <c r="T179" s="91">
        <v>5567</v>
      </c>
      <c r="U179" s="194">
        <v>81874</v>
      </c>
      <c r="V179" s="194">
        <v>14802.748146808895</v>
      </c>
      <c r="W179" s="201"/>
      <c r="X179" s="88">
        <v>0</v>
      </c>
      <c r="Y179" s="88">
        <f t="shared" si="41"/>
        <v>0</v>
      </c>
    </row>
    <row r="180" spans="2:25" x14ac:dyDescent="0.25">
      <c r="B180" s="85">
        <v>3438</v>
      </c>
      <c r="C180" s="85" t="s">
        <v>196</v>
      </c>
      <c r="D180" s="1">
        <v>63373</v>
      </c>
      <c r="E180" s="85">
        <f t="shared" si="35"/>
        <v>19559.567901234568</v>
      </c>
      <c r="F180" s="86">
        <f t="shared" si="28"/>
        <v>0.83945232946934045</v>
      </c>
      <c r="G180" s="191">
        <f t="shared" si="29"/>
        <v>2245.2983550554932</v>
      </c>
      <c r="H180" s="191">
        <f t="shared" si="30"/>
        <v>7274.7666703797977</v>
      </c>
      <c r="I180" s="191">
        <f t="shared" si="31"/>
        <v>494.19675986092437</v>
      </c>
      <c r="J180" s="87">
        <f t="shared" si="32"/>
        <v>1601.197501949395</v>
      </c>
      <c r="K180" s="191">
        <f t="shared" si="36"/>
        <v>166.71445593400949</v>
      </c>
      <c r="L180" s="87">
        <f t="shared" si="33"/>
        <v>540.15483722619069</v>
      </c>
      <c r="M180" s="88">
        <f t="shared" si="37"/>
        <v>7814.9215076059882</v>
      </c>
      <c r="N180" s="88">
        <f t="shared" si="38"/>
        <v>71187.921507605992</v>
      </c>
      <c r="O180" s="88">
        <f t="shared" si="39"/>
        <v>21971.580712224069</v>
      </c>
      <c r="P180" s="89">
        <f t="shared" si="34"/>
        <v>0.94297045334196561</v>
      </c>
      <c r="Q180" s="199">
        <v>1622.7832582835199</v>
      </c>
      <c r="R180" s="89">
        <f t="shared" si="40"/>
        <v>8.4986902703350506E-2</v>
      </c>
      <c r="S180" s="89">
        <f t="shared" si="40"/>
        <v>2.6049342556501875E-2</v>
      </c>
      <c r="T180" s="91">
        <v>3240</v>
      </c>
      <c r="U180" s="194">
        <v>58409</v>
      </c>
      <c r="V180" s="194">
        <v>19062.98955613577</v>
      </c>
      <c r="W180" s="201"/>
      <c r="X180" s="88">
        <v>0</v>
      </c>
      <c r="Y180" s="88">
        <f t="shared" si="41"/>
        <v>0</v>
      </c>
    </row>
    <row r="181" spans="2:25" x14ac:dyDescent="0.25">
      <c r="B181" s="85">
        <v>3439</v>
      </c>
      <c r="C181" s="85" t="s">
        <v>197</v>
      </c>
      <c r="D181" s="1">
        <v>82912</v>
      </c>
      <c r="E181" s="85">
        <f t="shared" si="35"/>
        <v>18775.36231884058</v>
      </c>
      <c r="F181" s="86">
        <f t="shared" si="28"/>
        <v>0.80579600299793908</v>
      </c>
      <c r="G181" s="191">
        <f t="shared" si="29"/>
        <v>2715.8217044918861</v>
      </c>
      <c r="H181" s="191">
        <f t="shared" si="30"/>
        <v>11993.068647036169</v>
      </c>
      <c r="I181" s="191">
        <f t="shared" si="31"/>
        <v>768.66871369882028</v>
      </c>
      <c r="J181" s="87">
        <f t="shared" si="32"/>
        <v>3394.4410396939902</v>
      </c>
      <c r="K181" s="191">
        <f t="shared" si="36"/>
        <v>441.1864097719054</v>
      </c>
      <c r="L181" s="87">
        <f t="shared" si="33"/>
        <v>1948.2791855527341</v>
      </c>
      <c r="M181" s="88">
        <f t="shared" si="37"/>
        <v>13941.347832588903</v>
      </c>
      <c r="N181" s="88">
        <f t="shared" si="38"/>
        <v>96853.347832588901</v>
      </c>
      <c r="O181" s="88">
        <f t="shared" si="39"/>
        <v>21932.37043310437</v>
      </c>
      <c r="P181" s="89">
        <f t="shared" si="34"/>
        <v>0.94128763701839557</v>
      </c>
      <c r="Q181" s="199">
        <v>1867.9145890679101</v>
      </c>
      <c r="R181" s="89">
        <f t="shared" si="40"/>
        <v>2.643079094296644E-2</v>
      </c>
      <c r="S181" s="89">
        <f t="shared" si="40"/>
        <v>1.9225321169589679E-2</v>
      </c>
      <c r="T181" s="91">
        <v>4416</v>
      </c>
      <c r="U181" s="194">
        <v>80777</v>
      </c>
      <c r="V181" s="194">
        <v>18421.208665906499</v>
      </c>
      <c r="W181" s="201"/>
      <c r="X181" s="88">
        <v>0</v>
      </c>
      <c r="Y181" s="88">
        <f t="shared" si="41"/>
        <v>0</v>
      </c>
    </row>
    <row r="182" spans="2:25" x14ac:dyDescent="0.25">
      <c r="B182" s="85">
        <v>3440</v>
      </c>
      <c r="C182" s="85" t="s">
        <v>198</v>
      </c>
      <c r="D182" s="1">
        <v>109383</v>
      </c>
      <c r="E182" s="85">
        <f t="shared" si="35"/>
        <v>21194.148420848673</v>
      </c>
      <c r="F182" s="86">
        <f t="shared" si="28"/>
        <v>0.90960482117181085</v>
      </c>
      <c r="G182" s="191">
        <f t="shared" si="29"/>
        <v>1264.5500432870306</v>
      </c>
      <c r="H182" s="191">
        <f t="shared" si="30"/>
        <v>6526.3427734043644</v>
      </c>
      <c r="I182" s="191">
        <f t="shared" si="31"/>
        <v>0</v>
      </c>
      <c r="J182" s="87">
        <f t="shared" si="32"/>
        <v>0</v>
      </c>
      <c r="K182" s="191">
        <f t="shared" si="36"/>
        <v>-327.48230392691488</v>
      </c>
      <c r="L182" s="87">
        <f t="shared" si="33"/>
        <v>-1690.1361705668078</v>
      </c>
      <c r="M182" s="88">
        <f t="shared" si="37"/>
        <v>4836.2066028375566</v>
      </c>
      <c r="N182" s="88">
        <f t="shared" si="38"/>
        <v>114219.20660283756</v>
      </c>
      <c r="O182" s="88">
        <f t="shared" si="39"/>
        <v>22131.216160208787</v>
      </c>
      <c r="P182" s="89">
        <f t="shared" si="34"/>
        <v>0.94982164501211463</v>
      </c>
      <c r="Q182" s="199">
        <v>432.67507507598111</v>
      </c>
      <c r="R182" s="89">
        <f t="shared" si="40"/>
        <v>4.1296587176924172E-2</v>
      </c>
      <c r="S182" s="89">
        <f t="shared" si="40"/>
        <v>2.5357344707058499E-2</v>
      </c>
      <c r="T182" s="91">
        <v>5161</v>
      </c>
      <c r="U182" s="194">
        <v>105045</v>
      </c>
      <c r="V182" s="194">
        <v>20670.011806375442</v>
      </c>
      <c r="W182" s="201"/>
      <c r="X182" s="88">
        <v>0</v>
      </c>
      <c r="Y182" s="88">
        <f t="shared" si="41"/>
        <v>0</v>
      </c>
    </row>
    <row r="183" spans="2:25" x14ac:dyDescent="0.25">
      <c r="B183" s="85">
        <v>3441</v>
      </c>
      <c r="C183" s="85" t="s">
        <v>199</v>
      </c>
      <c r="D183" s="1">
        <v>115027</v>
      </c>
      <c r="E183" s="85">
        <f t="shared" si="35"/>
        <v>18767.661935062813</v>
      </c>
      <c r="F183" s="86">
        <f t="shared" si="28"/>
        <v>0.80546551997639715</v>
      </c>
      <c r="G183" s="191">
        <f t="shared" si="29"/>
        <v>2720.4419347585463</v>
      </c>
      <c r="H183" s="191">
        <f t="shared" si="30"/>
        <v>16673.588618135131</v>
      </c>
      <c r="I183" s="191">
        <f t="shared" si="31"/>
        <v>771.36384802103851</v>
      </c>
      <c r="J183" s="87">
        <f t="shared" si="32"/>
        <v>4727.6890245209452</v>
      </c>
      <c r="K183" s="191">
        <f t="shared" si="36"/>
        <v>443.88154409412363</v>
      </c>
      <c r="L183" s="87">
        <f t="shared" si="33"/>
        <v>2720.5499837528837</v>
      </c>
      <c r="M183" s="88">
        <f t="shared" si="37"/>
        <v>19394.138601888015</v>
      </c>
      <c r="N183" s="88">
        <f t="shared" si="38"/>
        <v>134421.13860188803</v>
      </c>
      <c r="O183" s="88">
        <f t="shared" si="39"/>
        <v>21931.985413915489</v>
      </c>
      <c r="P183" s="89">
        <f t="shared" si="34"/>
        <v>0.94127111286731879</v>
      </c>
      <c r="Q183" s="199">
        <v>3087.8862469196774</v>
      </c>
      <c r="R183" s="89">
        <f t="shared" si="40"/>
        <v>2.6678448383584141E-2</v>
      </c>
      <c r="S183" s="89">
        <f t="shared" si="40"/>
        <v>1.8302869591092751E-2</v>
      </c>
      <c r="T183" s="91">
        <v>6129</v>
      </c>
      <c r="U183" s="194">
        <v>112038</v>
      </c>
      <c r="V183" s="194">
        <v>18430.333936502713</v>
      </c>
      <c r="W183" s="201"/>
      <c r="X183" s="88">
        <v>0</v>
      </c>
      <c r="Y183" s="88">
        <f t="shared" si="41"/>
        <v>0</v>
      </c>
    </row>
    <row r="184" spans="2:25" x14ac:dyDescent="0.25">
      <c r="B184" s="85">
        <v>3442</v>
      </c>
      <c r="C184" s="85" t="s">
        <v>200</v>
      </c>
      <c r="D184" s="1">
        <v>266656</v>
      </c>
      <c r="E184" s="85">
        <f t="shared" si="35"/>
        <v>17901.181525241675</v>
      </c>
      <c r="F184" s="86">
        <f t="shared" si="28"/>
        <v>0.76827814435865693</v>
      </c>
      <c r="G184" s="191">
        <f t="shared" si="29"/>
        <v>3240.3301806512295</v>
      </c>
      <c r="H184" s="191">
        <f t="shared" si="30"/>
        <v>48267.958370980719</v>
      </c>
      <c r="I184" s="191">
        <f t="shared" si="31"/>
        <v>1074.6319914584371</v>
      </c>
      <c r="J184" s="87">
        <f t="shared" si="32"/>
        <v>16007.71814476488</v>
      </c>
      <c r="K184" s="191">
        <f t="shared" si="36"/>
        <v>747.1496875315222</v>
      </c>
      <c r="L184" s="87">
        <f t="shared" si="33"/>
        <v>11129.541745469554</v>
      </c>
      <c r="M184" s="88">
        <f t="shared" si="37"/>
        <v>59397.500116450276</v>
      </c>
      <c r="N184" s="88">
        <f t="shared" si="38"/>
        <v>326053.50011645025</v>
      </c>
      <c r="O184" s="88">
        <f t="shared" si="39"/>
        <v>21888.661393424423</v>
      </c>
      <c r="P184" s="89">
        <f t="shared" si="34"/>
        <v>0.93941174408643136</v>
      </c>
      <c r="Q184" s="199">
        <v>8492.7635232689499</v>
      </c>
      <c r="R184" s="89">
        <f t="shared" si="40"/>
        <v>6.8911872099565383E-3</v>
      </c>
      <c r="S184" s="89">
        <f t="shared" si="40"/>
        <v>2.2271504270961989E-3</v>
      </c>
      <c r="T184" s="91">
        <v>14896</v>
      </c>
      <c r="U184" s="194">
        <v>264831</v>
      </c>
      <c r="V184" s="194">
        <v>17861.401497268496</v>
      </c>
      <c r="W184" s="201"/>
      <c r="X184" s="88">
        <v>0</v>
      </c>
      <c r="Y184" s="88">
        <f t="shared" si="41"/>
        <v>0</v>
      </c>
    </row>
    <row r="185" spans="2:25" x14ac:dyDescent="0.25">
      <c r="B185" s="85">
        <v>3443</v>
      </c>
      <c r="C185" s="85" t="s">
        <v>201</v>
      </c>
      <c r="D185" s="1">
        <v>228741</v>
      </c>
      <c r="E185" s="85">
        <f t="shared" si="35"/>
        <v>16776.017601760177</v>
      </c>
      <c r="F185" s="86">
        <f t="shared" si="28"/>
        <v>0.71998865854942351</v>
      </c>
      <c r="G185" s="191">
        <f t="shared" si="29"/>
        <v>3915.4285347401278</v>
      </c>
      <c r="H185" s="191">
        <f t="shared" si="30"/>
        <v>53386.868071181641</v>
      </c>
      <c r="I185" s="191">
        <f t="shared" si="31"/>
        <v>1468.4393646769613</v>
      </c>
      <c r="J185" s="87">
        <f t="shared" si="32"/>
        <v>20022.170737370368</v>
      </c>
      <c r="K185" s="191">
        <f t="shared" si="36"/>
        <v>1140.9570607500464</v>
      </c>
      <c r="L185" s="87">
        <f t="shared" si="33"/>
        <v>15556.949523326883</v>
      </c>
      <c r="M185" s="88">
        <f t="shared" si="37"/>
        <v>68943.817594508524</v>
      </c>
      <c r="N185" s="88">
        <f t="shared" si="38"/>
        <v>297684.81759450852</v>
      </c>
      <c r="O185" s="88">
        <f t="shared" si="39"/>
        <v>21832.403197250351</v>
      </c>
      <c r="P185" s="89">
        <f t="shared" si="34"/>
        <v>0.93699726979596987</v>
      </c>
      <c r="Q185" s="199">
        <v>9416.6566286098387</v>
      </c>
      <c r="R185" s="89">
        <f t="shared" si="40"/>
        <v>1.1604611771781865E-2</v>
      </c>
      <c r="S185" s="89">
        <f t="shared" si="40"/>
        <v>6.9305310573249852E-3</v>
      </c>
      <c r="T185" s="91">
        <v>13635</v>
      </c>
      <c r="U185" s="194">
        <v>226117</v>
      </c>
      <c r="V185" s="194">
        <v>16660.551134689063</v>
      </c>
      <c r="W185" s="201"/>
      <c r="X185" s="88">
        <v>0</v>
      </c>
      <c r="Y185" s="88">
        <f t="shared" si="41"/>
        <v>0</v>
      </c>
    </row>
    <row r="186" spans="2:25" x14ac:dyDescent="0.25">
      <c r="B186" s="85">
        <v>3446</v>
      </c>
      <c r="C186" s="85" t="s">
        <v>202</v>
      </c>
      <c r="D186" s="1">
        <v>265609</v>
      </c>
      <c r="E186" s="85">
        <f t="shared" si="35"/>
        <v>19576.135023584906</v>
      </c>
      <c r="F186" s="86">
        <f t="shared" si="28"/>
        <v>0.8401633528170861</v>
      </c>
      <c r="G186" s="191">
        <f t="shared" si="29"/>
        <v>2235.3580816452909</v>
      </c>
      <c r="H186" s="191">
        <f t="shared" si="30"/>
        <v>30329.338451763306</v>
      </c>
      <c r="I186" s="191">
        <f t="shared" si="31"/>
        <v>488.39826703830619</v>
      </c>
      <c r="J186" s="87">
        <f t="shared" si="32"/>
        <v>6626.5876871757382</v>
      </c>
      <c r="K186" s="191">
        <f t="shared" si="36"/>
        <v>160.91596311139131</v>
      </c>
      <c r="L186" s="87">
        <f t="shared" si="33"/>
        <v>2183.3077874953574</v>
      </c>
      <c r="M186" s="88">
        <f t="shared" si="37"/>
        <v>32512.646239258662</v>
      </c>
      <c r="N186" s="88">
        <f t="shared" si="38"/>
        <v>298121.64623925864</v>
      </c>
      <c r="O186" s="88">
        <f t="shared" si="39"/>
        <v>21972.409068341589</v>
      </c>
      <c r="P186" s="89">
        <f t="shared" si="34"/>
        <v>0.94300600450935301</v>
      </c>
      <c r="Q186" s="199">
        <v>6145.6723606144733</v>
      </c>
      <c r="R186" s="89">
        <f t="shared" si="40"/>
        <v>2.7830986351517123E-2</v>
      </c>
      <c r="S186" s="89">
        <f t="shared" si="40"/>
        <v>3.2754999773749592E-2</v>
      </c>
      <c r="T186" s="91">
        <v>13568</v>
      </c>
      <c r="U186" s="194">
        <v>258417</v>
      </c>
      <c r="V186" s="194">
        <v>18955.255629721996</v>
      </c>
      <c r="W186" s="201"/>
      <c r="X186" s="88">
        <v>0</v>
      </c>
      <c r="Y186" s="88">
        <f t="shared" si="41"/>
        <v>0</v>
      </c>
    </row>
    <row r="187" spans="2:25" x14ac:dyDescent="0.25">
      <c r="B187" s="85">
        <v>3447</v>
      </c>
      <c r="C187" s="85" t="s">
        <v>203</v>
      </c>
      <c r="D187" s="1">
        <v>83952</v>
      </c>
      <c r="E187" s="85">
        <f t="shared" si="35"/>
        <v>15088.425593098491</v>
      </c>
      <c r="F187" s="86">
        <f t="shared" si="28"/>
        <v>0.64756103386884556</v>
      </c>
      <c r="G187" s="191">
        <f t="shared" si="29"/>
        <v>4927.9837399371399</v>
      </c>
      <c r="H187" s="191">
        <f t="shared" si="30"/>
        <v>27419.301529010248</v>
      </c>
      <c r="I187" s="191">
        <f t="shared" si="31"/>
        <v>2059.0965677085514</v>
      </c>
      <c r="J187" s="87">
        <f t="shared" si="32"/>
        <v>11456.813302730379</v>
      </c>
      <c r="K187" s="191">
        <f t="shared" si="36"/>
        <v>1731.6142637816365</v>
      </c>
      <c r="L187" s="87">
        <f t="shared" si="33"/>
        <v>9634.7017636810269</v>
      </c>
      <c r="M187" s="88">
        <f t="shared" si="37"/>
        <v>37054.003292691275</v>
      </c>
      <c r="N187" s="88">
        <f t="shared" si="38"/>
        <v>121006.00329269128</v>
      </c>
      <c r="O187" s="88">
        <f t="shared" si="39"/>
        <v>21748.023596817271</v>
      </c>
      <c r="P187" s="89">
        <f t="shared" si="34"/>
        <v>0.93337588856194109</v>
      </c>
      <c r="Q187" s="199">
        <v>5349.2427929288606</v>
      </c>
      <c r="R187" s="89">
        <f t="shared" si="40"/>
        <v>-9.4860540846665731E-3</v>
      </c>
      <c r="S187" s="89">
        <f t="shared" si="40"/>
        <v>-1.4648689676245288E-2</v>
      </c>
      <c r="T187" s="91">
        <v>5564</v>
      </c>
      <c r="U187" s="194">
        <v>84756</v>
      </c>
      <c r="V187" s="194">
        <v>15312.737127371272</v>
      </c>
      <c r="W187" s="201"/>
      <c r="X187" s="88">
        <v>0</v>
      </c>
      <c r="Y187" s="88">
        <f t="shared" si="41"/>
        <v>0</v>
      </c>
    </row>
    <row r="188" spans="2:25" x14ac:dyDescent="0.25">
      <c r="B188" s="85">
        <v>3448</v>
      </c>
      <c r="C188" s="85" t="s">
        <v>204</v>
      </c>
      <c r="D188" s="1">
        <v>104147</v>
      </c>
      <c r="E188" s="85">
        <f t="shared" si="35"/>
        <v>15956.335222920177</v>
      </c>
      <c r="F188" s="86">
        <f t="shared" si="28"/>
        <v>0.68480974837018693</v>
      </c>
      <c r="G188" s="191">
        <f t="shared" si="29"/>
        <v>4407.2379620441279</v>
      </c>
      <c r="H188" s="191">
        <f t="shared" si="30"/>
        <v>28766.042178262021</v>
      </c>
      <c r="I188" s="191">
        <f t="shared" si="31"/>
        <v>1755.328197270961</v>
      </c>
      <c r="J188" s="87">
        <f t="shared" si="32"/>
        <v>11457.027143587564</v>
      </c>
      <c r="K188" s="191">
        <f t="shared" si="36"/>
        <v>1427.8458933440461</v>
      </c>
      <c r="L188" s="87">
        <f t="shared" si="33"/>
        <v>9319.5501458565886</v>
      </c>
      <c r="M188" s="88">
        <f t="shared" si="37"/>
        <v>38085.59232411861</v>
      </c>
      <c r="N188" s="88">
        <f t="shared" si="38"/>
        <v>142232.5923241186</v>
      </c>
      <c r="O188" s="88">
        <f t="shared" si="39"/>
        <v>21791.419078308347</v>
      </c>
      <c r="P188" s="89">
        <f t="shared" si="34"/>
        <v>0.93523832428700782</v>
      </c>
      <c r="Q188" s="199">
        <v>6669.1771224742552</v>
      </c>
      <c r="R188" s="89">
        <f t="shared" si="40"/>
        <v>-3.189313800219376E-2</v>
      </c>
      <c r="S188" s="89">
        <f t="shared" si="40"/>
        <v>-2.4476967770863896E-2</v>
      </c>
      <c r="T188" s="91">
        <v>6527</v>
      </c>
      <c r="U188" s="194">
        <v>107578</v>
      </c>
      <c r="V188" s="194">
        <v>16356.697582484416</v>
      </c>
      <c r="W188" s="201"/>
      <c r="X188" s="88">
        <v>0</v>
      </c>
      <c r="Y188" s="88">
        <f t="shared" si="41"/>
        <v>0</v>
      </c>
    </row>
    <row r="189" spans="2:25" x14ac:dyDescent="0.25">
      <c r="B189" s="85">
        <v>3449</v>
      </c>
      <c r="C189" s="85" t="s">
        <v>205</v>
      </c>
      <c r="D189" s="1">
        <v>54957</v>
      </c>
      <c r="E189" s="85">
        <f t="shared" si="35"/>
        <v>19175.505931612002</v>
      </c>
      <c r="F189" s="86">
        <f t="shared" si="28"/>
        <v>0.82296926007393234</v>
      </c>
      <c r="G189" s="191">
        <f t="shared" si="29"/>
        <v>2475.7355368290328</v>
      </c>
      <c r="H189" s="191">
        <f t="shared" si="30"/>
        <v>7095.4580485520073</v>
      </c>
      <c r="I189" s="191">
        <f t="shared" si="31"/>
        <v>628.61844922882244</v>
      </c>
      <c r="J189" s="87">
        <f t="shared" si="32"/>
        <v>1801.6204754898051</v>
      </c>
      <c r="K189" s="191">
        <f t="shared" si="36"/>
        <v>301.13614530190756</v>
      </c>
      <c r="L189" s="87">
        <f t="shared" si="33"/>
        <v>863.05619243526701</v>
      </c>
      <c r="M189" s="88">
        <f t="shared" si="37"/>
        <v>7958.5142409872742</v>
      </c>
      <c r="N189" s="88">
        <f t="shared" si="38"/>
        <v>62915.514240987271</v>
      </c>
      <c r="O189" s="88">
        <f t="shared" si="39"/>
        <v>21952.377613742941</v>
      </c>
      <c r="P189" s="89">
        <f t="shared" si="34"/>
        <v>0.94214629987219523</v>
      </c>
      <c r="Q189" s="199">
        <v>1699.3807772347482</v>
      </c>
      <c r="R189" s="89">
        <f t="shared" si="40"/>
        <v>0.19147967479674796</v>
      </c>
      <c r="S189" s="89">
        <f t="shared" si="40"/>
        <v>0.20104144469218593</v>
      </c>
      <c r="T189" s="91">
        <v>2866</v>
      </c>
      <c r="U189" s="194">
        <v>46125</v>
      </c>
      <c r="V189" s="194">
        <v>15965.732087227414</v>
      </c>
      <c r="W189" s="201"/>
      <c r="X189" s="88">
        <v>0</v>
      </c>
      <c r="Y189" s="88">
        <f t="shared" si="41"/>
        <v>0</v>
      </c>
    </row>
    <row r="190" spans="2:25" x14ac:dyDescent="0.25">
      <c r="B190" s="85">
        <v>3450</v>
      </c>
      <c r="C190" s="85" t="s">
        <v>206</v>
      </c>
      <c r="D190" s="1">
        <v>21358</v>
      </c>
      <c r="E190" s="85">
        <f t="shared" si="35"/>
        <v>17238.095238095237</v>
      </c>
      <c r="F190" s="86">
        <f t="shared" si="28"/>
        <v>0.73981998356518053</v>
      </c>
      <c r="G190" s="191">
        <f t="shared" si="29"/>
        <v>3638.1819529390923</v>
      </c>
      <c r="H190" s="191">
        <f t="shared" si="30"/>
        <v>4507.707439691535</v>
      </c>
      <c r="I190" s="191">
        <f t="shared" si="31"/>
        <v>1306.7121919596902</v>
      </c>
      <c r="J190" s="87">
        <f t="shared" si="32"/>
        <v>1619.0164058380562</v>
      </c>
      <c r="K190" s="191">
        <f t="shared" si="36"/>
        <v>979.22988803277531</v>
      </c>
      <c r="L190" s="87">
        <f t="shared" si="33"/>
        <v>1213.2658312726087</v>
      </c>
      <c r="M190" s="88">
        <f t="shared" si="37"/>
        <v>5720.9732709641439</v>
      </c>
      <c r="N190" s="88">
        <f t="shared" si="38"/>
        <v>27078.973270964143</v>
      </c>
      <c r="O190" s="88">
        <f t="shared" si="39"/>
        <v>21855.507079067105</v>
      </c>
      <c r="P190" s="89">
        <f t="shared" si="34"/>
        <v>0.93798883604675776</v>
      </c>
      <c r="Q190" s="199">
        <v>1015.6508663621262</v>
      </c>
      <c r="R190" s="89">
        <f t="shared" si="40"/>
        <v>4.6294028315289275E-2</v>
      </c>
      <c r="S190" s="89">
        <f t="shared" si="40"/>
        <v>6.0649959292980705E-2</v>
      </c>
      <c r="T190" s="91">
        <v>1239</v>
      </c>
      <c r="U190" s="194">
        <v>20413</v>
      </c>
      <c r="V190" s="194">
        <v>16252.388535031849</v>
      </c>
      <c r="W190" s="201"/>
      <c r="X190" s="88">
        <v>0</v>
      </c>
      <c r="Y190" s="88">
        <f t="shared" si="41"/>
        <v>0</v>
      </c>
    </row>
    <row r="191" spans="2:25" x14ac:dyDescent="0.25">
      <c r="B191" s="85">
        <v>3451</v>
      </c>
      <c r="C191" s="85" t="s">
        <v>207</v>
      </c>
      <c r="D191" s="1">
        <v>124781</v>
      </c>
      <c r="E191" s="85">
        <f t="shared" si="35"/>
        <v>19493.985314794565</v>
      </c>
      <c r="F191" s="86">
        <f t="shared" si="28"/>
        <v>0.83663767347910201</v>
      </c>
      <c r="G191" s="191">
        <f t="shared" si="29"/>
        <v>2284.6479069194952</v>
      </c>
      <c r="H191" s="191">
        <f t="shared" si="30"/>
        <v>14624.031252191689</v>
      </c>
      <c r="I191" s="191">
        <f t="shared" si="31"/>
        <v>517.15066511492546</v>
      </c>
      <c r="J191" s="87">
        <f t="shared" si="32"/>
        <v>3310.2814074006378</v>
      </c>
      <c r="K191" s="191">
        <f t="shared" si="36"/>
        <v>189.66836118801058</v>
      </c>
      <c r="L191" s="87">
        <f t="shared" si="33"/>
        <v>1214.0671799644558</v>
      </c>
      <c r="M191" s="88">
        <f t="shared" si="37"/>
        <v>15838.098432156145</v>
      </c>
      <c r="N191" s="88">
        <f t="shared" si="38"/>
        <v>140619.09843215614</v>
      </c>
      <c r="O191" s="88">
        <f t="shared" si="39"/>
        <v>21968.30158290207</v>
      </c>
      <c r="P191" s="89">
        <f t="shared" si="34"/>
        <v>0.94282972054245373</v>
      </c>
      <c r="Q191" s="199">
        <v>2393.088051318764</v>
      </c>
      <c r="R191" s="89">
        <f t="shared" si="40"/>
        <v>1.4166355109803476E-2</v>
      </c>
      <c r="S191" s="89">
        <f t="shared" si="40"/>
        <v>6.7197344739402835E-3</v>
      </c>
      <c r="T191" s="91">
        <v>6401</v>
      </c>
      <c r="U191" s="194">
        <v>123038</v>
      </c>
      <c r="V191" s="194">
        <v>19363.865281712307</v>
      </c>
      <c r="W191" s="201"/>
      <c r="X191" s="88">
        <v>0</v>
      </c>
      <c r="Y191" s="88">
        <f t="shared" si="41"/>
        <v>0</v>
      </c>
    </row>
    <row r="192" spans="2:25" x14ac:dyDescent="0.25">
      <c r="B192" s="85">
        <v>3452</v>
      </c>
      <c r="C192" s="85" t="s">
        <v>208</v>
      </c>
      <c r="D192" s="1">
        <v>45445</v>
      </c>
      <c r="E192" s="85">
        <f t="shared" si="35"/>
        <v>21733.620277379247</v>
      </c>
      <c r="F192" s="86">
        <f t="shared" si="28"/>
        <v>0.93275773073169721</v>
      </c>
      <c r="G192" s="191">
        <f t="shared" si="29"/>
        <v>940.86692936868633</v>
      </c>
      <c r="H192" s="191">
        <f t="shared" si="30"/>
        <v>1967.352749309923</v>
      </c>
      <c r="I192" s="191">
        <f t="shared" si="31"/>
        <v>0</v>
      </c>
      <c r="J192" s="87">
        <f t="shared" si="32"/>
        <v>0</v>
      </c>
      <c r="K192" s="191">
        <f t="shared" si="36"/>
        <v>-327.48230392691488</v>
      </c>
      <c r="L192" s="87">
        <f t="shared" si="33"/>
        <v>-684.76549751117909</v>
      </c>
      <c r="M192" s="88">
        <f t="shared" si="37"/>
        <v>1282.5872517987439</v>
      </c>
      <c r="N192" s="88">
        <f t="shared" si="38"/>
        <v>46727.587251798745</v>
      </c>
      <c r="O192" s="88">
        <f t="shared" si="39"/>
        <v>22347.004902821016</v>
      </c>
      <c r="P192" s="89">
        <f t="shared" si="34"/>
        <v>0.95908280883606922</v>
      </c>
      <c r="Q192" s="199">
        <v>269.49207404394906</v>
      </c>
      <c r="R192" s="89">
        <f t="shared" si="40"/>
        <v>2.0823037872321308E-2</v>
      </c>
      <c r="S192" s="89">
        <f t="shared" si="40"/>
        <v>3.0587007627197741E-2</v>
      </c>
      <c r="T192" s="91">
        <v>2091</v>
      </c>
      <c r="U192" s="194">
        <v>44518</v>
      </c>
      <c r="V192" s="194">
        <v>21088.583609663667</v>
      </c>
      <c r="W192" s="201"/>
      <c r="X192" s="88">
        <v>0</v>
      </c>
      <c r="Y192" s="88">
        <f t="shared" si="41"/>
        <v>0</v>
      </c>
    </row>
    <row r="193" spans="2:28" x14ac:dyDescent="0.25">
      <c r="B193" s="85">
        <v>3453</v>
      </c>
      <c r="C193" s="85" t="s">
        <v>209</v>
      </c>
      <c r="D193" s="1">
        <v>70116</v>
      </c>
      <c r="E193" s="85">
        <f t="shared" si="35"/>
        <v>21305.378304466729</v>
      </c>
      <c r="F193" s="86">
        <f t="shared" si="28"/>
        <v>0.91437855571345628</v>
      </c>
      <c r="G193" s="191">
        <f t="shared" si="29"/>
        <v>1197.812113116197</v>
      </c>
      <c r="H193" s="191">
        <f t="shared" si="30"/>
        <v>3941.9996642654046</v>
      </c>
      <c r="I193" s="191">
        <f t="shared" si="31"/>
        <v>0</v>
      </c>
      <c r="J193" s="87">
        <f t="shared" si="32"/>
        <v>0</v>
      </c>
      <c r="K193" s="191">
        <f t="shared" si="36"/>
        <v>-327.48230392691488</v>
      </c>
      <c r="L193" s="87">
        <f t="shared" si="33"/>
        <v>-1077.7442622234769</v>
      </c>
      <c r="M193" s="88">
        <f t="shared" si="37"/>
        <v>2864.2554020419275</v>
      </c>
      <c r="N193" s="88">
        <f t="shared" si="38"/>
        <v>72980.255402041934</v>
      </c>
      <c r="O193" s="88">
        <f t="shared" si="39"/>
        <v>22175.708113656012</v>
      </c>
      <c r="P193" s="89">
        <f t="shared" si="34"/>
        <v>0.95173113882877292</v>
      </c>
      <c r="Q193" s="199">
        <v>300.28609071192568</v>
      </c>
      <c r="R193" s="89">
        <f t="shared" si="40"/>
        <v>1.3442025843378719E-2</v>
      </c>
      <c r="S193" s="89">
        <f t="shared" si="40"/>
        <v>1.432229730376123E-3</v>
      </c>
      <c r="T193" s="91">
        <v>3291</v>
      </c>
      <c r="U193" s="194">
        <v>69186</v>
      </c>
      <c r="V193" s="194">
        <v>21274.907749077491</v>
      </c>
      <c r="W193" s="201"/>
      <c r="X193" s="88">
        <v>0</v>
      </c>
      <c r="Y193" s="88">
        <f t="shared" si="41"/>
        <v>0</v>
      </c>
    </row>
    <row r="194" spans="2:28" x14ac:dyDescent="0.25">
      <c r="B194" s="85">
        <v>3454</v>
      </c>
      <c r="C194" s="85" t="s">
        <v>210</v>
      </c>
      <c r="D194" s="1">
        <v>37045</v>
      </c>
      <c r="E194" s="85">
        <f t="shared" si="35"/>
        <v>22643.643031784839</v>
      </c>
      <c r="F194" s="86">
        <f t="shared" si="28"/>
        <v>0.9718138451056586</v>
      </c>
      <c r="G194" s="191">
        <f t="shared" si="29"/>
        <v>394.85327672533094</v>
      </c>
      <c r="H194" s="191">
        <f t="shared" si="30"/>
        <v>645.97996072264141</v>
      </c>
      <c r="I194" s="191">
        <f t="shared" si="31"/>
        <v>0</v>
      </c>
      <c r="J194" s="87">
        <f t="shared" si="32"/>
        <v>0</v>
      </c>
      <c r="K194" s="191">
        <f t="shared" si="36"/>
        <v>-327.48230392691488</v>
      </c>
      <c r="L194" s="87">
        <f t="shared" si="33"/>
        <v>-535.76104922443278</v>
      </c>
      <c r="M194" s="88">
        <f t="shared" si="37"/>
        <v>110.21891149820863</v>
      </c>
      <c r="N194" s="88">
        <f t="shared" si="38"/>
        <v>37155.21891149821</v>
      </c>
      <c r="O194" s="88">
        <f t="shared" si="39"/>
        <v>22711.01400458326</v>
      </c>
      <c r="P194" s="89">
        <f t="shared" si="34"/>
        <v>0.97470525458565394</v>
      </c>
      <c r="Q194" s="199">
        <v>586.64850939067742</v>
      </c>
      <c r="R194" s="89">
        <f t="shared" si="40"/>
        <v>0.20404979361003672</v>
      </c>
      <c r="S194" s="89">
        <f t="shared" si="40"/>
        <v>0.1679871775422542</v>
      </c>
      <c r="T194" s="91">
        <v>1636</v>
      </c>
      <c r="U194" s="194">
        <v>30767</v>
      </c>
      <c r="V194" s="194">
        <v>19386.893509766858</v>
      </c>
      <c r="W194" s="201"/>
      <c r="X194" s="88">
        <v>0</v>
      </c>
      <c r="Y194" s="88">
        <f t="shared" si="41"/>
        <v>0</v>
      </c>
    </row>
    <row r="195" spans="2:28" ht="32.1" customHeight="1" x14ac:dyDescent="0.25">
      <c r="B195" s="85">
        <v>3801</v>
      </c>
      <c r="C195" s="85" t="s">
        <v>211</v>
      </c>
      <c r="D195" s="1">
        <v>510561</v>
      </c>
      <c r="E195" s="85">
        <f t="shared" si="35"/>
        <v>18443.79018857019</v>
      </c>
      <c r="F195" s="86">
        <f t="shared" si="28"/>
        <v>0.79156567855784643</v>
      </c>
      <c r="G195" s="191">
        <f t="shared" si="29"/>
        <v>2914.7649826541201</v>
      </c>
      <c r="H195" s="191">
        <f t="shared" si="30"/>
        <v>80686.524249831346</v>
      </c>
      <c r="I195" s="191">
        <f t="shared" si="31"/>
        <v>884.71895929345658</v>
      </c>
      <c r="J195" s="87">
        <f t="shared" si="32"/>
        <v>24490.790231161463</v>
      </c>
      <c r="K195" s="191">
        <f t="shared" si="36"/>
        <v>557.23665536654175</v>
      </c>
      <c r="L195" s="87">
        <f t="shared" si="33"/>
        <v>15425.425093856609</v>
      </c>
      <c r="M195" s="88">
        <f t="shared" si="37"/>
        <v>96111.949343687957</v>
      </c>
      <c r="N195" s="88">
        <f t="shared" si="38"/>
        <v>606672.94934368797</v>
      </c>
      <c r="O195" s="88">
        <f t="shared" si="39"/>
        <v>21915.791826590852</v>
      </c>
      <c r="P195" s="89">
        <f t="shared" si="34"/>
        <v>0.94057612079639097</v>
      </c>
      <c r="Q195" s="199">
        <v>11882.180696235955</v>
      </c>
      <c r="R195" s="92">
        <f t="shared" si="40"/>
        <v>2.2664177579790324E-2</v>
      </c>
      <c r="S195" s="92">
        <f t="shared" si="40"/>
        <v>1.6014385225034112E-2</v>
      </c>
      <c r="T195" s="91">
        <v>27682</v>
      </c>
      <c r="U195" s="194">
        <v>499246</v>
      </c>
      <c r="V195" s="194">
        <v>18153.07977601629</v>
      </c>
      <c r="W195" s="201"/>
      <c r="X195" s="88">
        <v>0</v>
      </c>
      <c r="Y195" s="88">
        <f t="shared" si="41"/>
        <v>0</v>
      </c>
      <c r="Z195" s="192"/>
      <c r="AB195" s="45"/>
    </row>
    <row r="196" spans="2:28" x14ac:dyDescent="0.25">
      <c r="B196" s="85">
        <v>3802</v>
      </c>
      <c r="C196" s="85" t="s">
        <v>212</v>
      </c>
      <c r="D196" s="1">
        <v>535633</v>
      </c>
      <c r="E196" s="85">
        <f t="shared" si="35"/>
        <v>20439.32687170877</v>
      </c>
      <c r="F196" s="86">
        <f t="shared" si="28"/>
        <v>0.87720959081914274</v>
      </c>
      <c r="G196" s="191">
        <f t="shared" si="29"/>
        <v>1717.4429727709721</v>
      </c>
      <c r="H196" s="191">
        <f t="shared" si="30"/>
        <v>45007.310544436099</v>
      </c>
      <c r="I196" s="191">
        <f t="shared" si="31"/>
        <v>186.28112019495364</v>
      </c>
      <c r="J196" s="87">
        <f t="shared" si="32"/>
        <v>4881.6830358289553</v>
      </c>
      <c r="K196" s="191">
        <f t="shared" si="36"/>
        <v>-141.20118373196124</v>
      </c>
      <c r="L196" s="87">
        <f t="shared" si="33"/>
        <v>-3700.3182208797766</v>
      </c>
      <c r="M196" s="88">
        <f t="shared" si="37"/>
        <v>41306.992323556326</v>
      </c>
      <c r="N196" s="88">
        <f t="shared" si="38"/>
        <v>576939.99232355633</v>
      </c>
      <c r="O196" s="88">
        <f t="shared" si="39"/>
        <v>22015.56866074778</v>
      </c>
      <c r="P196" s="89">
        <f t="shared" si="34"/>
        <v>0.94485831640945572</v>
      </c>
      <c r="Q196" s="199">
        <v>2433.3444341290087</v>
      </c>
      <c r="R196" s="92">
        <f t="shared" si="40"/>
        <v>3.148373529706288E-2</v>
      </c>
      <c r="S196" s="93">
        <f t="shared" si="40"/>
        <v>1.0819423268101671E-2</v>
      </c>
      <c r="T196" s="91">
        <v>26206</v>
      </c>
      <c r="U196" s="194">
        <v>519284</v>
      </c>
      <c r="V196" s="194">
        <v>20220.552159183833</v>
      </c>
      <c r="W196" s="201"/>
      <c r="X196" s="88">
        <v>0</v>
      </c>
      <c r="Y196" s="88">
        <f t="shared" si="41"/>
        <v>0</v>
      </c>
      <c r="Z196" s="1"/>
      <c r="AA196" s="1"/>
    </row>
    <row r="197" spans="2:28" x14ac:dyDescent="0.25">
      <c r="B197" s="85">
        <v>3803</v>
      </c>
      <c r="C197" s="85" t="s">
        <v>213</v>
      </c>
      <c r="D197" s="1">
        <v>1297304</v>
      </c>
      <c r="E197" s="85">
        <f t="shared" si="35"/>
        <v>22153.037004149523</v>
      </c>
      <c r="F197" s="86">
        <f t="shared" si="28"/>
        <v>0.95075814618481624</v>
      </c>
      <c r="G197" s="191">
        <f t="shared" si="29"/>
        <v>689.21689330652077</v>
      </c>
      <c r="H197" s="191">
        <f t="shared" si="30"/>
        <v>40361.23048892316</v>
      </c>
      <c r="I197" s="191">
        <f t="shared" si="31"/>
        <v>0</v>
      </c>
      <c r="J197" s="87">
        <f t="shared" si="32"/>
        <v>0</v>
      </c>
      <c r="K197" s="191">
        <f t="shared" si="36"/>
        <v>-327.48230392691488</v>
      </c>
      <c r="L197" s="87">
        <f t="shared" si="33"/>
        <v>-19177.691200264064</v>
      </c>
      <c r="M197" s="88">
        <f t="shared" si="37"/>
        <v>21183.539288659096</v>
      </c>
      <c r="N197" s="88">
        <f t="shared" si="38"/>
        <v>1318487.5392886591</v>
      </c>
      <c r="O197" s="88">
        <f t="shared" si="39"/>
        <v>22514.771593529127</v>
      </c>
      <c r="P197" s="89">
        <f t="shared" si="34"/>
        <v>0.96628297501731686</v>
      </c>
      <c r="Q197" s="199">
        <v>1463.6021750778491</v>
      </c>
      <c r="R197" s="92">
        <f t="shared" si="40"/>
        <v>-2.6975437668596484E-3</v>
      </c>
      <c r="S197" s="92">
        <f t="shared" si="40"/>
        <v>-1.5759666748550703E-2</v>
      </c>
      <c r="T197" s="91">
        <v>58561</v>
      </c>
      <c r="U197" s="194">
        <v>1300813</v>
      </c>
      <c r="V197" s="194">
        <v>22507.751669723501</v>
      </c>
      <c r="W197" s="201"/>
      <c r="X197" s="88">
        <v>0</v>
      </c>
      <c r="Y197" s="88">
        <f t="shared" si="41"/>
        <v>0</v>
      </c>
      <c r="Z197" s="1"/>
      <c r="AA197" s="1"/>
    </row>
    <row r="198" spans="2:28" x14ac:dyDescent="0.25">
      <c r="B198" s="85">
        <v>3804</v>
      </c>
      <c r="C198" s="85" t="s">
        <v>214</v>
      </c>
      <c r="D198" s="1">
        <v>1337058</v>
      </c>
      <c r="E198" s="85">
        <f t="shared" si="35"/>
        <v>20390.063134779026</v>
      </c>
      <c r="F198" s="86">
        <f t="shared" si="28"/>
        <v>0.87509530286897652</v>
      </c>
      <c r="G198" s="191">
        <f t="shared" si="29"/>
        <v>1747.0012149288189</v>
      </c>
      <c r="H198" s="191">
        <f t="shared" si="30"/>
        <v>114557.85766774237</v>
      </c>
      <c r="I198" s="191">
        <f t="shared" si="31"/>
        <v>203.5234281203642</v>
      </c>
      <c r="J198" s="87">
        <f t="shared" si="32"/>
        <v>13345.845275564761</v>
      </c>
      <c r="K198" s="191">
        <f t="shared" si="36"/>
        <v>-123.95887580655068</v>
      </c>
      <c r="L198" s="87">
        <f t="shared" si="33"/>
        <v>-8128.4793221387545</v>
      </c>
      <c r="M198" s="88">
        <f t="shared" si="37"/>
        <v>106429.37834560362</v>
      </c>
      <c r="N198" s="88">
        <f t="shared" si="38"/>
        <v>1443487.3783456036</v>
      </c>
      <c r="O198" s="88">
        <f t="shared" si="39"/>
        <v>22013.105473901294</v>
      </c>
      <c r="P198" s="89">
        <f t="shared" si="34"/>
        <v>0.94475260201194755</v>
      </c>
      <c r="Q198" s="199">
        <v>16266.890888482842</v>
      </c>
      <c r="R198" s="92">
        <f t="shared" si="40"/>
        <v>3.674508730534734E-2</v>
      </c>
      <c r="S198" s="92">
        <f t="shared" si="40"/>
        <v>2.6768783433543067E-2</v>
      </c>
      <c r="T198" s="91">
        <v>65574</v>
      </c>
      <c r="U198" s="194">
        <v>1289669</v>
      </c>
      <c r="V198" s="194">
        <v>19858.475894245727</v>
      </c>
      <c r="W198" s="201"/>
      <c r="X198" s="88">
        <v>0</v>
      </c>
      <c r="Y198" s="88">
        <f t="shared" si="41"/>
        <v>0</v>
      </c>
    </row>
    <row r="199" spans="2:28" x14ac:dyDescent="0.25">
      <c r="B199" s="85">
        <v>3805</v>
      </c>
      <c r="C199" s="85" t="s">
        <v>215</v>
      </c>
      <c r="D199" s="1">
        <v>1000874</v>
      </c>
      <c r="E199" s="85">
        <f t="shared" si="35"/>
        <v>20745.222401857147</v>
      </c>
      <c r="F199" s="86">
        <f t="shared" ref="F199:F262" si="42">E199/E$364</f>
        <v>0.8903379337689431</v>
      </c>
      <c r="G199" s="191">
        <f t="shared" ref="G199:G262" si="43">($E$364+$Y$364-E199-Y199)*0.6</f>
        <v>1533.9056546819461</v>
      </c>
      <c r="H199" s="191">
        <f t="shared" ref="H199:H262" si="44">G199*T199/1000</f>
        <v>74004.812215785176</v>
      </c>
      <c r="I199" s="191">
        <f t="shared" ref="I199:I262" si="45">IF(E199+Y199&lt;(E$364+Y$364)*0.9,((E$364+Y$364)*0.9-E199-Y199)*0.35,0)</f>
        <v>79.217684643021855</v>
      </c>
      <c r="J199" s="87">
        <f t="shared" ref="J199:J262" si="46">I199*T199/1000</f>
        <v>3821.9364132872324</v>
      </c>
      <c r="K199" s="191">
        <f t="shared" si="36"/>
        <v>-248.26461928389301</v>
      </c>
      <c r="L199" s="87">
        <f t="shared" ref="L199:L262" si="47">K199*T199/1000</f>
        <v>-11977.774821970703</v>
      </c>
      <c r="M199" s="88">
        <f t="shared" si="37"/>
        <v>62027.037393814477</v>
      </c>
      <c r="N199" s="88">
        <f t="shared" si="38"/>
        <v>1062901.0373938144</v>
      </c>
      <c r="O199" s="88">
        <f t="shared" si="39"/>
        <v>22030.863437255201</v>
      </c>
      <c r="P199" s="89">
        <f t="shared" ref="P199:P262" si="48">O199/O$364</f>
        <v>0.94551473355694582</v>
      </c>
      <c r="Q199" s="199">
        <v>15250.22005529231</v>
      </c>
      <c r="R199" s="92">
        <f t="shared" si="40"/>
        <v>5.7562523972497802E-2</v>
      </c>
      <c r="S199" s="92">
        <f t="shared" si="40"/>
        <v>4.7281944779546795E-2</v>
      </c>
      <c r="T199" s="91">
        <v>48246</v>
      </c>
      <c r="U199" s="194">
        <v>946397</v>
      </c>
      <c r="V199" s="194">
        <v>19808.63176842414</v>
      </c>
      <c r="W199" s="201"/>
      <c r="X199" s="88">
        <v>0</v>
      </c>
      <c r="Y199" s="88">
        <f t="shared" si="41"/>
        <v>0</v>
      </c>
    </row>
    <row r="200" spans="2:28" x14ac:dyDescent="0.25">
      <c r="B200" s="85">
        <v>3806</v>
      </c>
      <c r="C200" s="85" t="s">
        <v>216</v>
      </c>
      <c r="D200" s="1">
        <v>746749</v>
      </c>
      <c r="E200" s="85">
        <f t="shared" ref="E200:E263" si="49">D200/T200*1000</f>
        <v>20151.905224525042</v>
      </c>
      <c r="F200" s="86">
        <f t="shared" si="42"/>
        <v>0.86487410506165496</v>
      </c>
      <c r="G200" s="191">
        <f t="shared" si="43"/>
        <v>1889.895961081209</v>
      </c>
      <c r="H200" s="191">
        <f t="shared" si="44"/>
        <v>70031.984733825288</v>
      </c>
      <c r="I200" s="191">
        <f t="shared" si="45"/>
        <v>286.87869670925846</v>
      </c>
      <c r="J200" s="87">
        <f t="shared" si="46"/>
        <v>10630.576985258282</v>
      </c>
      <c r="K200" s="191">
        <f t="shared" ref="K200:K263" si="50">I200+J$366</f>
        <v>-40.603607217656418</v>
      </c>
      <c r="L200" s="87">
        <f t="shared" si="47"/>
        <v>-1504.6072690574763</v>
      </c>
      <c r="M200" s="88">
        <f t="shared" ref="M200:M263" si="51">+H200+L200</f>
        <v>68527.377464767807</v>
      </c>
      <c r="N200" s="88">
        <f t="shared" ref="N200:N263" si="52">D200+M200</f>
        <v>815276.37746476778</v>
      </c>
      <c r="O200" s="88">
        <f t="shared" ref="O200:O263" si="53">N200/T200*1000</f>
        <v>22001.197578388594</v>
      </c>
      <c r="P200" s="89">
        <f t="shared" si="48"/>
        <v>0.9442415421215814</v>
      </c>
      <c r="Q200" s="199">
        <v>4297.081116961228</v>
      </c>
      <c r="R200" s="92">
        <f t="shared" ref="R200:S263" si="54">(D200-U200)/U200</f>
        <v>6.7538140959068403E-4</v>
      </c>
      <c r="S200" s="92">
        <f t="shared" si="54"/>
        <v>-1.0990523295961514E-2</v>
      </c>
      <c r="T200" s="91">
        <v>37056</v>
      </c>
      <c r="U200" s="194">
        <v>746245</v>
      </c>
      <c r="V200" s="194">
        <v>20375.846439493227</v>
      </c>
      <c r="W200" s="201"/>
      <c r="X200" s="88">
        <v>0</v>
      </c>
      <c r="Y200" s="88">
        <f t="shared" ref="Y200:Y263" si="55">X200*1000/T200</f>
        <v>0</v>
      </c>
    </row>
    <row r="201" spans="2:28" x14ac:dyDescent="0.25">
      <c r="B201" s="85">
        <v>3807</v>
      </c>
      <c r="C201" s="85" t="s">
        <v>217</v>
      </c>
      <c r="D201" s="1">
        <v>1044772</v>
      </c>
      <c r="E201" s="85">
        <f t="shared" si="49"/>
        <v>18681.99699592304</v>
      </c>
      <c r="F201" s="86">
        <f t="shared" si="42"/>
        <v>0.80178897491784329</v>
      </c>
      <c r="G201" s="191">
        <f t="shared" si="43"/>
        <v>2771.8408982424103</v>
      </c>
      <c r="H201" s="191">
        <f t="shared" si="44"/>
        <v>155012.43039330855</v>
      </c>
      <c r="I201" s="191">
        <f t="shared" si="45"/>
        <v>801.3465767199591</v>
      </c>
      <c r="J201" s="87">
        <f t="shared" si="46"/>
        <v>44814.505956486995</v>
      </c>
      <c r="K201" s="191">
        <f t="shared" si="50"/>
        <v>473.86427279304422</v>
      </c>
      <c r="L201" s="87">
        <f t="shared" si="47"/>
        <v>26500.385591678205</v>
      </c>
      <c r="M201" s="88">
        <f t="shared" si="51"/>
        <v>181512.81598498675</v>
      </c>
      <c r="N201" s="88">
        <f t="shared" si="52"/>
        <v>1226284.8159849867</v>
      </c>
      <c r="O201" s="88">
        <f t="shared" si="53"/>
        <v>21927.702166958494</v>
      </c>
      <c r="P201" s="89">
        <f t="shared" si="48"/>
        <v>0.94108728561439081</v>
      </c>
      <c r="Q201" s="199">
        <v>23525.473930940585</v>
      </c>
      <c r="R201" s="92">
        <f t="shared" si="54"/>
        <v>1.8228524908641625E-3</v>
      </c>
      <c r="S201" s="92">
        <f t="shared" si="54"/>
        <v>-5.5398038351093032E-3</v>
      </c>
      <c r="T201" s="91">
        <v>55924</v>
      </c>
      <c r="U201" s="194">
        <v>1042871</v>
      </c>
      <c r="V201" s="194">
        <v>18786.068128186191</v>
      </c>
      <c r="W201" s="201"/>
      <c r="X201" s="88">
        <v>0</v>
      </c>
      <c r="Y201" s="88">
        <f t="shared" si="55"/>
        <v>0</v>
      </c>
    </row>
    <row r="202" spans="2:28" x14ac:dyDescent="0.25">
      <c r="B202" s="85">
        <v>3808</v>
      </c>
      <c r="C202" s="85" t="s">
        <v>218</v>
      </c>
      <c r="D202" s="1">
        <v>242791</v>
      </c>
      <c r="E202" s="85">
        <f t="shared" si="49"/>
        <v>18640.383877159307</v>
      </c>
      <c r="F202" s="86">
        <f t="shared" si="42"/>
        <v>0.80000303416193863</v>
      </c>
      <c r="G202" s="191">
        <f t="shared" si="43"/>
        <v>2796.8087695006498</v>
      </c>
      <c r="H202" s="191">
        <f t="shared" si="44"/>
        <v>36428.434222745964</v>
      </c>
      <c r="I202" s="191">
        <f t="shared" si="45"/>
        <v>815.9111682872657</v>
      </c>
      <c r="J202" s="87">
        <f t="shared" si="46"/>
        <v>10627.242966941636</v>
      </c>
      <c r="K202" s="191">
        <f t="shared" si="50"/>
        <v>488.42886436035081</v>
      </c>
      <c r="L202" s="87">
        <f t="shared" si="47"/>
        <v>6361.7859582935689</v>
      </c>
      <c r="M202" s="88">
        <f t="shared" si="51"/>
        <v>42790.220181039535</v>
      </c>
      <c r="N202" s="88">
        <f t="shared" si="52"/>
        <v>285581.22018103953</v>
      </c>
      <c r="O202" s="88">
        <f t="shared" si="53"/>
        <v>21925.621511020308</v>
      </c>
      <c r="P202" s="89">
        <f t="shared" si="48"/>
        <v>0.94099798857659567</v>
      </c>
      <c r="Q202" s="199">
        <v>5944.9849349206634</v>
      </c>
      <c r="R202" s="92">
        <f t="shared" si="54"/>
        <v>4.3725748136381314E-3</v>
      </c>
      <c r="S202" s="93">
        <f t="shared" si="54"/>
        <v>4.6810193663638965E-3</v>
      </c>
      <c r="T202" s="91">
        <v>13025</v>
      </c>
      <c r="U202" s="194">
        <v>241734</v>
      </c>
      <c r="V202" s="194">
        <v>18553.534423209763</v>
      </c>
      <c r="W202" s="201"/>
      <c r="X202" s="88">
        <v>0</v>
      </c>
      <c r="Y202" s="88">
        <f t="shared" si="55"/>
        <v>0</v>
      </c>
      <c r="Z202" s="1"/>
    </row>
    <row r="203" spans="2:28" x14ac:dyDescent="0.25">
      <c r="B203" s="85">
        <v>3811</v>
      </c>
      <c r="C203" s="85" t="s">
        <v>219</v>
      </c>
      <c r="D203" s="1">
        <v>640822</v>
      </c>
      <c r="E203" s="85">
        <f t="shared" si="49"/>
        <v>23485.377116469983</v>
      </c>
      <c r="F203" s="86">
        <f t="shared" si="42"/>
        <v>1.0079391645273668</v>
      </c>
      <c r="G203" s="191">
        <f t="shared" si="43"/>
        <v>-110.18717408575539</v>
      </c>
      <c r="H203" s="191">
        <f t="shared" si="44"/>
        <v>-3006.5672321039215</v>
      </c>
      <c r="I203" s="191">
        <f t="shared" si="45"/>
        <v>0</v>
      </c>
      <c r="J203" s="87">
        <f t="shared" si="46"/>
        <v>0</v>
      </c>
      <c r="K203" s="191">
        <f t="shared" si="50"/>
        <v>-327.48230392691488</v>
      </c>
      <c r="L203" s="87">
        <f t="shared" si="47"/>
        <v>-8935.6821449498002</v>
      </c>
      <c r="M203" s="88">
        <f t="shared" si="51"/>
        <v>-11942.249377053722</v>
      </c>
      <c r="N203" s="88">
        <f t="shared" si="52"/>
        <v>628879.7506229463</v>
      </c>
      <c r="O203" s="88">
        <f t="shared" si="53"/>
        <v>23047.707638457316</v>
      </c>
      <c r="P203" s="89">
        <f t="shared" si="48"/>
        <v>0.9891553823543372</v>
      </c>
      <c r="Q203" s="199">
        <v>-3980.3043843312662</v>
      </c>
      <c r="R203" s="92">
        <f t="shared" si="54"/>
        <v>3.6695629947309585E-2</v>
      </c>
      <c r="S203" s="92">
        <f t="shared" si="54"/>
        <v>3.2098394323779977E-2</v>
      </c>
      <c r="T203" s="91">
        <v>27286</v>
      </c>
      <c r="U203" s="194">
        <v>618139</v>
      </c>
      <c r="V203" s="194">
        <v>22754.978833057245</v>
      </c>
      <c r="W203" s="201"/>
      <c r="X203" s="88">
        <v>0</v>
      </c>
      <c r="Y203" s="88">
        <f t="shared" si="55"/>
        <v>0</v>
      </c>
    </row>
    <row r="204" spans="2:28" x14ac:dyDescent="0.25">
      <c r="B204" s="85">
        <v>3812</v>
      </c>
      <c r="C204" s="85" t="s">
        <v>220</v>
      </c>
      <c r="D204" s="1">
        <v>46499</v>
      </c>
      <c r="E204" s="85">
        <f t="shared" si="49"/>
        <v>19578.526315789473</v>
      </c>
      <c r="F204" s="86">
        <f t="shared" si="42"/>
        <v>0.84026598165948707</v>
      </c>
      <c r="G204" s="191">
        <f t="shared" si="43"/>
        <v>2233.9233063225502</v>
      </c>
      <c r="H204" s="191">
        <f t="shared" si="44"/>
        <v>5305.5678525160565</v>
      </c>
      <c r="I204" s="191">
        <f t="shared" si="45"/>
        <v>487.5613147667076</v>
      </c>
      <c r="J204" s="87">
        <f t="shared" si="46"/>
        <v>1157.9581225709305</v>
      </c>
      <c r="K204" s="191">
        <f t="shared" si="50"/>
        <v>160.07901083979272</v>
      </c>
      <c r="L204" s="87">
        <f t="shared" si="47"/>
        <v>380.18765074450766</v>
      </c>
      <c r="M204" s="88">
        <f t="shared" si="51"/>
        <v>5685.7555032605642</v>
      </c>
      <c r="N204" s="88">
        <f t="shared" si="52"/>
        <v>52184.755503260567</v>
      </c>
      <c r="O204" s="88">
        <f t="shared" si="53"/>
        <v>21972.528632951817</v>
      </c>
      <c r="P204" s="89">
        <f t="shared" si="48"/>
        <v>0.94301113595147301</v>
      </c>
      <c r="Q204" s="199">
        <v>1303.834872970172</v>
      </c>
      <c r="R204" s="92">
        <f t="shared" si="54"/>
        <v>8.8791064696653946E-2</v>
      </c>
      <c r="S204" s="92">
        <f t="shared" si="54"/>
        <v>7.687166777786951E-2</v>
      </c>
      <c r="T204" s="91">
        <v>2375</v>
      </c>
      <c r="U204" s="194">
        <v>42707</v>
      </c>
      <c r="V204" s="194">
        <v>18180.928054491273</v>
      </c>
      <c r="W204" s="201"/>
      <c r="X204" s="88">
        <v>0</v>
      </c>
      <c r="Y204" s="88">
        <f t="shared" si="55"/>
        <v>0</v>
      </c>
    </row>
    <row r="205" spans="2:28" x14ac:dyDescent="0.25">
      <c r="B205" s="85">
        <v>3813</v>
      </c>
      <c r="C205" s="85" t="s">
        <v>221</v>
      </c>
      <c r="D205" s="1">
        <v>291560</v>
      </c>
      <c r="E205" s="85">
        <f t="shared" si="49"/>
        <v>20572.960767710982</v>
      </c>
      <c r="F205" s="86">
        <f t="shared" si="42"/>
        <v>0.88294485480153573</v>
      </c>
      <c r="G205" s="191">
        <f t="shared" si="43"/>
        <v>1637.2626351696454</v>
      </c>
      <c r="H205" s="191">
        <f t="shared" si="44"/>
        <v>23203.286065624216</v>
      </c>
      <c r="I205" s="191">
        <f t="shared" si="45"/>
        <v>139.5092565941797</v>
      </c>
      <c r="J205" s="87">
        <f t="shared" si="46"/>
        <v>1977.1251844527148</v>
      </c>
      <c r="K205" s="191">
        <f t="shared" si="50"/>
        <v>-187.97304733273518</v>
      </c>
      <c r="L205" s="87">
        <f t="shared" si="47"/>
        <v>-2663.9540267995226</v>
      </c>
      <c r="M205" s="88">
        <f t="shared" si="51"/>
        <v>20539.332038824694</v>
      </c>
      <c r="N205" s="88">
        <f t="shared" si="52"/>
        <v>312099.33203882468</v>
      </c>
      <c r="O205" s="88">
        <f t="shared" si="53"/>
        <v>22022.250355547891</v>
      </c>
      <c r="P205" s="89">
        <f t="shared" si="48"/>
        <v>0.94514507960857541</v>
      </c>
      <c r="Q205" s="199">
        <v>-1011.3530443228192</v>
      </c>
      <c r="R205" s="92">
        <f t="shared" si="54"/>
        <v>-1.8385905373694115E-2</v>
      </c>
      <c r="S205" s="92">
        <f t="shared" si="54"/>
        <v>-2.6420567734451242E-2</v>
      </c>
      <c r="T205" s="91">
        <v>14172</v>
      </c>
      <c r="U205" s="194">
        <v>297021</v>
      </c>
      <c r="V205" s="194">
        <v>21131.260671599317</v>
      </c>
      <c r="W205" s="201"/>
      <c r="X205" s="88">
        <v>0</v>
      </c>
      <c r="Y205" s="88">
        <f t="shared" si="55"/>
        <v>0</v>
      </c>
    </row>
    <row r="206" spans="2:28" x14ac:dyDescent="0.25">
      <c r="B206" s="85">
        <v>3814</v>
      </c>
      <c r="C206" s="85" t="s">
        <v>222</v>
      </c>
      <c r="D206" s="1">
        <v>206057</v>
      </c>
      <c r="E206" s="85">
        <f t="shared" si="49"/>
        <v>19788.437530010564</v>
      </c>
      <c r="F206" s="86">
        <f t="shared" si="42"/>
        <v>0.84927489528423594</v>
      </c>
      <c r="G206" s="191">
        <f t="shared" si="43"/>
        <v>2107.9765777898961</v>
      </c>
      <c r="H206" s="191">
        <f t="shared" si="44"/>
        <v>21950.360104526189</v>
      </c>
      <c r="I206" s="191">
        <f t="shared" si="45"/>
        <v>414.09238978932586</v>
      </c>
      <c r="J206" s="87">
        <f t="shared" si="46"/>
        <v>4311.9440548762504</v>
      </c>
      <c r="K206" s="191">
        <f t="shared" si="50"/>
        <v>86.610085862410983</v>
      </c>
      <c r="L206" s="87">
        <f t="shared" si="47"/>
        <v>901.87082408528556</v>
      </c>
      <c r="M206" s="88">
        <f t="shared" si="51"/>
        <v>22852.230928611476</v>
      </c>
      <c r="N206" s="88">
        <f t="shared" si="52"/>
        <v>228909.23092861148</v>
      </c>
      <c r="O206" s="88">
        <f t="shared" si="53"/>
        <v>21983.02419366287</v>
      </c>
      <c r="P206" s="89">
        <f t="shared" si="48"/>
        <v>0.94346158163271043</v>
      </c>
      <c r="Q206" s="199">
        <v>1736.0146662056541</v>
      </c>
      <c r="R206" s="92">
        <f t="shared" si="54"/>
        <v>7.7382788603815811E-2</v>
      </c>
      <c r="S206" s="92">
        <f t="shared" si="54"/>
        <v>7.0967948222231583E-2</v>
      </c>
      <c r="T206" s="91">
        <v>10413</v>
      </c>
      <c r="U206" s="194">
        <v>191257</v>
      </c>
      <c r="V206" s="194">
        <v>18477.151965993624</v>
      </c>
      <c r="W206" s="201"/>
      <c r="X206" s="88">
        <v>0</v>
      </c>
      <c r="Y206" s="88">
        <f t="shared" si="55"/>
        <v>0</v>
      </c>
    </row>
    <row r="207" spans="2:28" x14ac:dyDescent="0.25">
      <c r="B207" s="85">
        <v>3815</v>
      </c>
      <c r="C207" s="85" t="s">
        <v>223</v>
      </c>
      <c r="D207" s="1">
        <v>67814</v>
      </c>
      <c r="E207" s="85">
        <f t="shared" si="49"/>
        <v>16576.387191395745</v>
      </c>
      <c r="F207" s="86">
        <f t="shared" si="42"/>
        <v>0.71142097372839197</v>
      </c>
      <c r="G207" s="191">
        <f t="shared" si="43"/>
        <v>4035.2067809587875</v>
      </c>
      <c r="H207" s="191">
        <f t="shared" si="44"/>
        <v>16508.030940902398</v>
      </c>
      <c r="I207" s="191">
        <f t="shared" si="45"/>
        <v>1538.3100083045126</v>
      </c>
      <c r="J207" s="87">
        <f t="shared" si="46"/>
        <v>6293.2262439737606</v>
      </c>
      <c r="K207" s="191">
        <f t="shared" si="50"/>
        <v>1210.8277043775977</v>
      </c>
      <c r="L207" s="87">
        <f t="shared" si="47"/>
        <v>4953.4961386087516</v>
      </c>
      <c r="M207" s="88">
        <f t="shared" si="51"/>
        <v>21461.52707951115</v>
      </c>
      <c r="N207" s="88">
        <f t="shared" si="52"/>
        <v>89275.527079511143</v>
      </c>
      <c r="O207" s="88">
        <f t="shared" si="53"/>
        <v>21822.42167673213</v>
      </c>
      <c r="P207" s="89">
        <f t="shared" si="48"/>
        <v>0.93656888555491824</v>
      </c>
      <c r="Q207" s="199">
        <v>2305.355080135163</v>
      </c>
      <c r="R207" s="92">
        <f t="shared" si="54"/>
        <v>3.7577649254873162E-2</v>
      </c>
      <c r="S207" s="92">
        <f t="shared" si="54"/>
        <v>3.8084898166755088E-2</v>
      </c>
      <c r="T207" s="91">
        <v>4091</v>
      </c>
      <c r="U207" s="194">
        <v>65358</v>
      </c>
      <c r="V207" s="194">
        <v>15968.238455900319</v>
      </c>
      <c r="W207" s="201"/>
      <c r="X207" s="88">
        <v>0</v>
      </c>
      <c r="Y207" s="88">
        <f t="shared" si="55"/>
        <v>0</v>
      </c>
    </row>
    <row r="208" spans="2:28" x14ac:dyDescent="0.25">
      <c r="B208" s="85">
        <v>3816</v>
      </c>
      <c r="C208" s="85" t="s">
        <v>224</v>
      </c>
      <c r="D208" s="1">
        <v>117147</v>
      </c>
      <c r="E208" s="85">
        <f t="shared" si="49"/>
        <v>17860.49702698582</v>
      </c>
      <c r="F208" s="86">
        <f t="shared" si="42"/>
        <v>0.76653205789056011</v>
      </c>
      <c r="G208" s="191">
        <f t="shared" si="43"/>
        <v>3264.7408796047421</v>
      </c>
      <c r="H208" s="191">
        <f t="shared" si="44"/>
        <v>21413.435429327503</v>
      </c>
      <c r="I208" s="191">
        <f t="shared" si="45"/>
        <v>1088.8715658479859</v>
      </c>
      <c r="J208" s="87">
        <f t="shared" si="46"/>
        <v>7141.9086003969396</v>
      </c>
      <c r="K208" s="191">
        <f t="shared" si="50"/>
        <v>761.38926192107101</v>
      </c>
      <c r="L208" s="87">
        <f t="shared" si="47"/>
        <v>4993.9521689403045</v>
      </c>
      <c r="M208" s="88">
        <f t="shared" si="51"/>
        <v>26407.387598267807</v>
      </c>
      <c r="N208" s="88">
        <f t="shared" si="52"/>
        <v>143554.38759826781</v>
      </c>
      <c r="O208" s="88">
        <f t="shared" si="53"/>
        <v>21886.627168511633</v>
      </c>
      <c r="P208" s="89">
        <f t="shared" si="48"/>
        <v>0.93932443976302671</v>
      </c>
      <c r="Q208" s="199">
        <v>3931.7949818153138</v>
      </c>
      <c r="R208" s="92">
        <f t="shared" si="54"/>
        <v>5.0589205962011011E-2</v>
      </c>
      <c r="S208" s="92">
        <f t="shared" si="54"/>
        <v>4.0177817276612231E-2</v>
      </c>
      <c r="T208" s="91">
        <v>6559</v>
      </c>
      <c r="U208" s="194">
        <v>111506</v>
      </c>
      <c r="V208" s="194">
        <v>17170.619032953495</v>
      </c>
      <c r="W208" s="201"/>
      <c r="X208" s="88">
        <v>0</v>
      </c>
      <c r="Y208" s="88">
        <f t="shared" si="55"/>
        <v>0</v>
      </c>
    </row>
    <row r="209" spans="2:27" x14ac:dyDescent="0.25">
      <c r="B209" s="85">
        <v>3817</v>
      </c>
      <c r="C209" s="85" t="s">
        <v>225</v>
      </c>
      <c r="D209" s="1">
        <v>180976</v>
      </c>
      <c r="E209" s="85">
        <f t="shared" si="49"/>
        <v>16858.500232883092</v>
      </c>
      <c r="F209" s="86">
        <f t="shared" si="42"/>
        <v>0.72352862615947078</v>
      </c>
      <c r="G209" s="191">
        <f t="shared" si="43"/>
        <v>3865.9389560663785</v>
      </c>
      <c r="H209" s="191">
        <f t="shared" si="44"/>
        <v>41500.854693372567</v>
      </c>
      <c r="I209" s="191">
        <f t="shared" si="45"/>
        <v>1439.5704437839408</v>
      </c>
      <c r="J209" s="87">
        <f t="shared" si="46"/>
        <v>15453.788714020604</v>
      </c>
      <c r="K209" s="191">
        <f t="shared" si="50"/>
        <v>1112.0881398570259</v>
      </c>
      <c r="L209" s="87">
        <f t="shared" si="47"/>
        <v>11938.266181365174</v>
      </c>
      <c r="M209" s="88">
        <f t="shared" si="51"/>
        <v>53439.120874737739</v>
      </c>
      <c r="N209" s="88">
        <f t="shared" si="52"/>
        <v>234415.12087473774</v>
      </c>
      <c r="O209" s="88">
        <f t="shared" si="53"/>
        <v>21836.527328806496</v>
      </c>
      <c r="P209" s="89">
        <f t="shared" si="48"/>
        <v>0.9371742681764722</v>
      </c>
      <c r="Q209" s="199">
        <v>7147.6756258251989</v>
      </c>
      <c r="R209" s="92">
        <f t="shared" si="54"/>
        <v>4.2056290017964897E-2</v>
      </c>
      <c r="S209" s="93">
        <f t="shared" si="54"/>
        <v>2.3030390358577655E-2</v>
      </c>
      <c r="T209" s="91">
        <v>10735</v>
      </c>
      <c r="U209" s="194">
        <v>173672</v>
      </c>
      <c r="V209" s="194">
        <v>16478.982825695039</v>
      </c>
      <c r="W209" s="201"/>
      <c r="X209" s="88">
        <v>0</v>
      </c>
      <c r="Y209" s="88">
        <f t="shared" si="55"/>
        <v>0</v>
      </c>
      <c r="Z209" s="1"/>
      <c r="AA209" s="1"/>
    </row>
    <row r="210" spans="2:27" x14ac:dyDescent="0.25">
      <c r="B210" s="85">
        <v>3818</v>
      </c>
      <c r="C210" s="85" t="s">
        <v>226</v>
      </c>
      <c r="D210" s="1">
        <v>159645</v>
      </c>
      <c r="E210" s="85">
        <f t="shared" si="49"/>
        <v>28785.611251352326</v>
      </c>
      <c r="F210" s="86">
        <f t="shared" si="42"/>
        <v>1.2354132024880449</v>
      </c>
      <c r="G210" s="191">
        <f t="shared" si="43"/>
        <v>-3290.3276550151609</v>
      </c>
      <c r="H210" s="191">
        <f t="shared" si="44"/>
        <v>-18248.157174714081</v>
      </c>
      <c r="I210" s="191">
        <f t="shared" si="45"/>
        <v>0</v>
      </c>
      <c r="J210" s="87">
        <f t="shared" si="46"/>
        <v>0</v>
      </c>
      <c r="K210" s="191">
        <f t="shared" si="50"/>
        <v>-327.48230392691488</v>
      </c>
      <c r="L210" s="87">
        <f t="shared" si="47"/>
        <v>-1816.21685757867</v>
      </c>
      <c r="M210" s="88">
        <f t="shared" si="51"/>
        <v>-20064.374032292752</v>
      </c>
      <c r="N210" s="88">
        <f t="shared" si="52"/>
        <v>139580.62596770725</v>
      </c>
      <c r="O210" s="88">
        <f t="shared" si="53"/>
        <v>25167.801292410251</v>
      </c>
      <c r="P210" s="89">
        <f t="shared" si="48"/>
        <v>1.0801449975386084</v>
      </c>
      <c r="Q210" s="199">
        <v>512.02068036717174</v>
      </c>
      <c r="R210" s="89">
        <f t="shared" si="54"/>
        <v>2.4179475993738611E-2</v>
      </c>
      <c r="S210" s="89">
        <f t="shared" si="54"/>
        <v>1.790069810268435E-2</v>
      </c>
      <c r="T210" s="91">
        <v>5546</v>
      </c>
      <c r="U210" s="194">
        <v>155876</v>
      </c>
      <c r="V210" s="194">
        <v>28279.390420899854</v>
      </c>
      <c r="W210" s="201"/>
      <c r="X210" s="88">
        <v>0</v>
      </c>
      <c r="Y210" s="88">
        <f t="shared" si="55"/>
        <v>0</v>
      </c>
    </row>
    <row r="211" spans="2:27" x14ac:dyDescent="0.25">
      <c r="B211" s="85">
        <v>3819</v>
      </c>
      <c r="C211" s="85" t="s">
        <v>227</v>
      </c>
      <c r="D211" s="1">
        <v>37019</v>
      </c>
      <c r="E211" s="85">
        <f t="shared" si="49"/>
        <v>23311.712846347607</v>
      </c>
      <c r="F211" s="86">
        <f t="shared" si="42"/>
        <v>1.0004858876024394</v>
      </c>
      <c r="G211" s="191">
        <f t="shared" si="43"/>
        <v>-5.9886120123301225</v>
      </c>
      <c r="H211" s="191">
        <f t="shared" si="44"/>
        <v>-9.5099158755802353</v>
      </c>
      <c r="I211" s="191">
        <f t="shared" si="45"/>
        <v>0</v>
      </c>
      <c r="J211" s="87">
        <f t="shared" si="46"/>
        <v>0</v>
      </c>
      <c r="K211" s="191">
        <f t="shared" si="50"/>
        <v>-327.48230392691488</v>
      </c>
      <c r="L211" s="87">
        <f t="shared" si="47"/>
        <v>-520.04189863594081</v>
      </c>
      <c r="M211" s="88">
        <f t="shared" si="51"/>
        <v>-529.551814511521</v>
      </c>
      <c r="N211" s="88">
        <f t="shared" si="52"/>
        <v>36489.44818548848</v>
      </c>
      <c r="O211" s="88">
        <f t="shared" si="53"/>
        <v>22978.241930408363</v>
      </c>
      <c r="P211" s="89">
        <f t="shared" si="48"/>
        <v>0.9861740715843661</v>
      </c>
      <c r="Q211" s="199">
        <v>547.32874872395939</v>
      </c>
      <c r="R211" s="89">
        <f t="shared" si="54"/>
        <v>2.0172513572353737E-2</v>
      </c>
      <c r="S211" s="89">
        <f t="shared" si="54"/>
        <v>3.4694371536629497E-3</v>
      </c>
      <c r="T211" s="91">
        <v>1588</v>
      </c>
      <c r="U211" s="194">
        <v>36287</v>
      </c>
      <c r="V211" s="194">
        <v>23231.113956466066</v>
      </c>
      <c r="W211" s="201"/>
      <c r="X211" s="88">
        <v>0</v>
      </c>
      <c r="Y211" s="88">
        <f t="shared" si="55"/>
        <v>0</v>
      </c>
    </row>
    <row r="212" spans="2:27" x14ac:dyDescent="0.25">
      <c r="B212" s="85">
        <v>3820</v>
      </c>
      <c r="C212" s="85" t="s">
        <v>228</v>
      </c>
      <c r="D212" s="1">
        <v>59019</v>
      </c>
      <c r="E212" s="85">
        <f t="shared" si="49"/>
        <v>20081.320176930931</v>
      </c>
      <c r="F212" s="86">
        <f t="shared" si="42"/>
        <v>0.86184475477499334</v>
      </c>
      <c r="G212" s="191">
        <f t="shared" si="43"/>
        <v>1932.2469896376758</v>
      </c>
      <c r="H212" s="191">
        <f t="shared" si="44"/>
        <v>5678.8739025451287</v>
      </c>
      <c r="I212" s="191">
        <f t="shared" si="45"/>
        <v>311.58346336719751</v>
      </c>
      <c r="J212" s="87">
        <f t="shared" si="46"/>
        <v>915.74379883619349</v>
      </c>
      <c r="K212" s="191">
        <f t="shared" si="50"/>
        <v>-15.898840559717371</v>
      </c>
      <c r="L212" s="87">
        <f t="shared" si="47"/>
        <v>-46.726692405009352</v>
      </c>
      <c r="M212" s="88">
        <f t="shared" si="51"/>
        <v>5632.1472101401196</v>
      </c>
      <c r="N212" s="88">
        <f t="shared" si="52"/>
        <v>64651.147210140116</v>
      </c>
      <c r="O212" s="88">
        <f t="shared" si="53"/>
        <v>21997.668326008883</v>
      </c>
      <c r="P212" s="89">
        <f t="shared" si="48"/>
        <v>0.94409007460724803</v>
      </c>
      <c r="Q212" s="199">
        <v>948.1621438565553</v>
      </c>
      <c r="R212" s="89">
        <f t="shared" si="54"/>
        <v>4.5972529906956133E-2</v>
      </c>
      <c r="S212" s="89">
        <f t="shared" si="54"/>
        <v>2.817782881973346E-2</v>
      </c>
      <c r="T212" s="91">
        <v>2939</v>
      </c>
      <c r="U212" s="194">
        <v>56425</v>
      </c>
      <c r="V212" s="194">
        <v>19530.979577708549</v>
      </c>
      <c r="W212" s="201"/>
      <c r="X212" s="88">
        <v>0</v>
      </c>
      <c r="Y212" s="88">
        <f t="shared" si="55"/>
        <v>0</v>
      </c>
    </row>
    <row r="213" spans="2:27" x14ac:dyDescent="0.25">
      <c r="B213" s="85">
        <v>3821</v>
      </c>
      <c r="C213" s="85" t="s">
        <v>229</v>
      </c>
      <c r="D213" s="1">
        <v>48962</v>
      </c>
      <c r="E213" s="85">
        <f t="shared" si="49"/>
        <v>20173.877214668315</v>
      </c>
      <c r="F213" s="86">
        <f t="shared" si="42"/>
        <v>0.86581709308684962</v>
      </c>
      <c r="G213" s="191">
        <f t="shared" si="43"/>
        <v>1876.7127669952451</v>
      </c>
      <c r="H213" s="191">
        <f t="shared" si="44"/>
        <v>4554.7818854974603</v>
      </c>
      <c r="I213" s="191">
        <f t="shared" si="45"/>
        <v>279.188500159113</v>
      </c>
      <c r="J213" s="87">
        <f t="shared" si="46"/>
        <v>677.59048988616723</v>
      </c>
      <c r="K213" s="191">
        <f t="shared" si="50"/>
        <v>-48.293803767801876</v>
      </c>
      <c r="L213" s="87">
        <f t="shared" si="47"/>
        <v>-117.20906174445514</v>
      </c>
      <c r="M213" s="88">
        <f t="shared" si="51"/>
        <v>4437.5728237530047</v>
      </c>
      <c r="N213" s="88">
        <f t="shared" si="52"/>
        <v>53399.572823753006</v>
      </c>
      <c r="O213" s="88">
        <f t="shared" si="53"/>
        <v>22002.296177895758</v>
      </c>
      <c r="P213" s="89">
        <f t="shared" si="48"/>
        <v>0.94428869152284112</v>
      </c>
      <c r="Q213" s="199">
        <v>-123.17360560059024</v>
      </c>
      <c r="R213" s="89">
        <f t="shared" si="54"/>
        <v>1.5029956257644547E-2</v>
      </c>
      <c r="S213" s="89">
        <f t="shared" si="54"/>
        <v>2.5485559432939557E-2</v>
      </c>
      <c r="T213" s="91">
        <v>2427</v>
      </c>
      <c r="U213" s="194">
        <v>48237</v>
      </c>
      <c r="V213" s="194">
        <v>19672.512234910278</v>
      </c>
      <c r="W213" s="201"/>
      <c r="X213" s="88">
        <v>0</v>
      </c>
      <c r="Y213" s="88">
        <f t="shared" si="55"/>
        <v>0</v>
      </c>
    </row>
    <row r="214" spans="2:27" x14ac:dyDescent="0.25">
      <c r="B214" s="85">
        <v>3822</v>
      </c>
      <c r="C214" s="85" t="s">
        <v>230</v>
      </c>
      <c r="D214" s="1">
        <v>31060</v>
      </c>
      <c r="E214" s="85">
        <f t="shared" si="49"/>
        <v>21539.528432732313</v>
      </c>
      <c r="F214" s="86">
        <f t="shared" si="42"/>
        <v>0.92442774860005794</v>
      </c>
      <c r="G214" s="191">
        <f t="shared" si="43"/>
        <v>1057.3220361568463</v>
      </c>
      <c r="H214" s="191">
        <f t="shared" si="44"/>
        <v>1524.6583761381723</v>
      </c>
      <c r="I214" s="191">
        <f t="shared" si="45"/>
        <v>0</v>
      </c>
      <c r="J214" s="87">
        <f t="shared" si="46"/>
        <v>0</v>
      </c>
      <c r="K214" s="191">
        <f t="shared" si="50"/>
        <v>-327.48230392691488</v>
      </c>
      <c r="L214" s="87">
        <f t="shared" si="47"/>
        <v>-472.22948226261127</v>
      </c>
      <c r="M214" s="88">
        <f t="shared" si="51"/>
        <v>1052.428893875561</v>
      </c>
      <c r="N214" s="88">
        <f t="shared" si="52"/>
        <v>32112.42889387556</v>
      </c>
      <c r="O214" s="88">
        <f t="shared" si="53"/>
        <v>22269.368164962249</v>
      </c>
      <c r="P214" s="89">
        <f t="shared" si="48"/>
        <v>0.95575081598341372</v>
      </c>
      <c r="Q214" s="199">
        <v>475.38114336268723</v>
      </c>
      <c r="R214" s="89">
        <f t="shared" si="54"/>
        <v>1.7926785304624257E-2</v>
      </c>
      <c r="S214" s="89">
        <f t="shared" si="54"/>
        <v>-1.8387833420676284E-3</v>
      </c>
      <c r="T214" s="91">
        <v>1442</v>
      </c>
      <c r="U214" s="194">
        <v>30513</v>
      </c>
      <c r="V214" s="194">
        <v>21579.20792079208</v>
      </c>
      <c r="W214" s="201"/>
      <c r="X214" s="88">
        <v>0</v>
      </c>
      <c r="Y214" s="88">
        <f t="shared" si="55"/>
        <v>0</v>
      </c>
    </row>
    <row r="215" spans="2:27" x14ac:dyDescent="0.25">
      <c r="B215" s="85">
        <v>3823</v>
      </c>
      <c r="C215" s="85" t="s">
        <v>231</v>
      </c>
      <c r="D215" s="1">
        <v>25392</v>
      </c>
      <c r="E215" s="85">
        <f t="shared" si="49"/>
        <v>20745.098039215689</v>
      </c>
      <c r="F215" s="86">
        <f t="shared" si="42"/>
        <v>0.89033259640619566</v>
      </c>
      <c r="G215" s="191">
        <f t="shared" si="43"/>
        <v>1533.980272266821</v>
      </c>
      <c r="H215" s="191">
        <f t="shared" si="44"/>
        <v>1877.5918532545888</v>
      </c>
      <c r="I215" s="191">
        <f t="shared" si="45"/>
        <v>79.261211567532143</v>
      </c>
      <c r="J215" s="87">
        <f t="shared" si="46"/>
        <v>97.015722958659339</v>
      </c>
      <c r="K215" s="191">
        <f t="shared" si="50"/>
        <v>-248.22109235938274</v>
      </c>
      <c r="L215" s="87">
        <f t="shared" si="47"/>
        <v>-303.82261704788442</v>
      </c>
      <c r="M215" s="88">
        <f t="shared" si="51"/>
        <v>1573.7692362067044</v>
      </c>
      <c r="N215" s="88">
        <f t="shared" si="52"/>
        <v>26965.769236206703</v>
      </c>
      <c r="O215" s="88">
        <f t="shared" si="53"/>
        <v>22030.857219123125</v>
      </c>
      <c r="P215" s="89">
        <f t="shared" si="48"/>
        <v>0.94551446668880834</v>
      </c>
      <c r="Q215" s="199">
        <v>748.75283410153338</v>
      </c>
      <c r="R215" s="89">
        <f t="shared" si="54"/>
        <v>-4.3723873008699579E-2</v>
      </c>
      <c r="S215" s="89">
        <f t="shared" si="54"/>
        <v>-6.4036927993808654E-2</v>
      </c>
      <c r="T215" s="91">
        <v>1224</v>
      </c>
      <c r="U215" s="194">
        <v>26553</v>
      </c>
      <c r="V215" s="194">
        <v>22164.440734557593</v>
      </c>
      <c r="W215" s="201"/>
      <c r="X215" s="88">
        <v>0</v>
      </c>
      <c r="Y215" s="88">
        <f t="shared" si="55"/>
        <v>0</v>
      </c>
    </row>
    <row r="216" spans="2:27" x14ac:dyDescent="0.25">
      <c r="B216" s="85">
        <v>3824</v>
      </c>
      <c r="C216" s="85" t="s">
        <v>232</v>
      </c>
      <c r="D216" s="1">
        <v>64257</v>
      </c>
      <c r="E216" s="85">
        <f t="shared" si="49"/>
        <v>29234.303912647862</v>
      </c>
      <c r="F216" s="86">
        <f t="shared" si="42"/>
        <v>1.2546700747074238</v>
      </c>
      <c r="G216" s="191">
        <f t="shared" si="43"/>
        <v>-3559.5432517924824</v>
      </c>
      <c r="H216" s="191">
        <f t="shared" si="44"/>
        <v>-7823.8760674398764</v>
      </c>
      <c r="I216" s="191">
        <f t="shared" si="45"/>
        <v>0</v>
      </c>
      <c r="J216" s="87">
        <f t="shared" si="46"/>
        <v>0</v>
      </c>
      <c r="K216" s="191">
        <f t="shared" si="50"/>
        <v>-327.48230392691488</v>
      </c>
      <c r="L216" s="87">
        <f t="shared" si="47"/>
        <v>-719.80610403135893</v>
      </c>
      <c r="M216" s="88">
        <f t="shared" si="51"/>
        <v>-8543.6821714712351</v>
      </c>
      <c r="N216" s="88">
        <f t="shared" si="52"/>
        <v>55713.317828528765</v>
      </c>
      <c r="O216" s="88">
        <f t="shared" si="53"/>
        <v>25347.278356928462</v>
      </c>
      <c r="P216" s="89">
        <f t="shared" si="48"/>
        <v>1.0878477464263596</v>
      </c>
      <c r="Q216" s="199">
        <v>510.56737386351233</v>
      </c>
      <c r="R216" s="89">
        <f t="shared" si="54"/>
        <v>-1.0365008470660712E-2</v>
      </c>
      <c r="S216" s="89">
        <f t="shared" si="54"/>
        <v>-3.647912562657589E-2</v>
      </c>
      <c r="T216" s="91">
        <v>2198</v>
      </c>
      <c r="U216" s="194">
        <v>64930</v>
      </c>
      <c r="V216" s="194">
        <v>30341.121495327101</v>
      </c>
      <c r="W216" s="201"/>
      <c r="X216" s="88">
        <v>0</v>
      </c>
      <c r="Y216" s="88">
        <f t="shared" si="55"/>
        <v>0</v>
      </c>
    </row>
    <row r="217" spans="2:27" x14ac:dyDescent="0.25">
      <c r="B217" s="85">
        <v>3825</v>
      </c>
      <c r="C217" s="85" t="s">
        <v>233</v>
      </c>
      <c r="D217" s="1">
        <v>121781</v>
      </c>
      <c r="E217" s="85">
        <f t="shared" si="49"/>
        <v>31780.010438413359</v>
      </c>
      <c r="F217" s="86">
        <f t="shared" si="42"/>
        <v>1.3639260298486549</v>
      </c>
      <c r="G217" s="191">
        <f t="shared" si="43"/>
        <v>-5086.9671672517807</v>
      </c>
      <c r="H217" s="191">
        <f t="shared" si="44"/>
        <v>-19493.258184908824</v>
      </c>
      <c r="I217" s="191">
        <f t="shared" si="45"/>
        <v>0</v>
      </c>
      <c r="J217" s="87">
        <f t="shared" si="46"/>
        <v>0</v>
      </c>
      <c r="K217" s="191">
        <f t="shared" si="50"/>
        <v>-327.48230392691488</v>
      </c>
      <c r="L217" s="87">
        <f t="shared" si="47"/>
        <v>-1254.9121886479377</v>
      </c>
      <c r="M217" s="88">
        <f t="shared" si="51"/>
        <v>-20748.170373556761</v>
      </c>
      <c r="N217" s="88">
        <f t="shared" si="52"/>
        <v>101032.82962644324</v>
      </c>
      <c r="O217" s="88">
        <f t="shared" si="53"/>
        <v>26365.560967234669</v>
      </c>
      <c r="P217" s="89">
        <f t="shared" si="48"/>
        <v>1.1315501284828524</v>
      </c>
      <c r="Q217" s="199">
        <v>-351.97244010691429</v>
      </c>
      <c r="R217" s="89">
        <f t="shared" si="54"/>
        <v>9.8261965570997385E-3</v>
      </c>
      <c r="S217" s="89">
        <f t="shared" si="54"/>
        <v>-1.0465196223405832E-2</v>
      </c>
      <c r="T217" s="91">
        <v>3832</v>
      </c>
      <c r="U217" s="194">
        <v>120596</v>
      </c>
      <c r="V217" s="194">
        <v>32116.111850865516</v>
      </c>
      <c r="W217" s="201"/>
      <c r="X217" s="88">
        <v>0</v>
      </c>
      <c r="Y217" s="88">
        <f t="shared" si="55"/>
        <v>0</v>
      </c>
    </row>
    <row r="218" spans="2:27" ht="28.5" customHeight="1" x14ac:dyDescent="0.25">
      <c r="B218" s="85">
        <v>4201</v>
      </c>
      <c r="C218" s="85" t="s">
        <v>234</v>
      </c>
      <c r="D218" s="1">
        <v>130928</v>
      </c>
      <c r="E218" s="85">
        <f t="shared" si="49"/>
        <v>19237.143696738174</v>
      </c>
      <c r="F218" s="86">
        <f t="shared" si="42"/>
        <v>0.82561461327292518</v>
      </c>
      <c r="G218" s="191">
        <f t="shared" si="43"/>
        <v>2438.7528777533298</v>
      </c>
      <c r="H218" s="191">
        <f t="shared" si="44"/>
        <v>16598.152085989161</v>
      </c>
      <c r="I218" s="191">
        <f t="shared" si="45"/>
        <v>607.04523143466224</v>
      </c>
      <c r="J218" s="87">
        <f t="shared" si="46"/>
        <v>4131.5498451443118</v>
      </c>
      <c r="K218" s="191">
        <f t="shared" si="50"/>
        <v>279.56292750774736</v>
      </c>
      <c r="L218" s="87">
        <f t="shared" si="47"/>
        <v>1902.7052846177285</v>
      </c>
      <c r="M218" s="88">
        <f t="shared" si="51"/>
        <v>18500.857370606889</v>
      </c>
      <c r="N218" s="88">
        <f t="shared" si="52"/>
        <v>149428.85737060689</v>
      </c>
      <c r="O218" s="88">
        <f t="shared" si="53"/>
        <v>21955.459501999248</v>
      </c>
      <c r="P218" s="89">
        <f t="shared" si="48"/>
        <v>0.94227856753214478</v>
      </c>
      <c r="Q218" s="199">
        <v>988.89220860420028</v>
      </c>
      <c r="R218" s="89">
        <f t="shared" si="54"/>
        <v>5.4850145020947469E-2</v>
      </c>
      <c r="S218" s="89">
        <f t="shared" si="54"/>
        <v>4.3845978065836178E-2</v>
      </c>
      <c r="T218" s="91">
        <v>6806</v>
      </c>
      <c r="U218" s="194">
        <v>124120</v>
      </c>
      <c r="V218" s="194">
        <v>18429.101707498146</v>
      </c>
      <c r="W218" s="201"/>
      <c r="X218" s="88">
        <v>0</v>
      </c>
      <c r="Y218" s="88">
        <f t="shared" si="55"/>
        <v>0</v>
      </c>
    </row>
    <row r="219" spans="2:27" x14ac:dyDescent="0.25">
      <c r="B219" s="85">
        <v>4202</v>
      </c>
      <c r="C219" s="85" t="s">
        <v>235</v>
      </c>
      <c r="D219" s="1">
        <v>467658</v>
      </c>
      <c r="E219" s="85">
        <f t="shared" si="49"/>
        <v>19020.539309391144</v>
      </c>
      <c r="F219" s="86">
        <f t="shared" si="42"/>
        <v>0.8163184438253237</v>
      </c>
      <c r="G219" s="191">
        <f t="shared" si="43"/>
        <v>2568.7155101615476</v>
      </c>
      <c r="H219" s="191">
        <f t="shared" si="44"/>
        <v>63157.008248341968</v>
      </c>
      <c r="I219" s="191">
        <f t="shared" si="45"/>
        <v>682.85676700612271</v>
      </c>
      <c r="J219" s="87">
        <f t="shared" si="46"/>
        <v>16789.39933037954</v>
      </c>
      <c r="K219" s="191">
        <f t="shared" si="50"/>
        <v>355.37446307920783</v>
      </c>
      <c r="L219" s="87">
        <f t="shared" si="47"/>
        <v>8737.5919237284834</v>
      </c>
      <c r="M219" s="88">
        <f t="shared" si="51"/>
        <v>71894.600172070452</v>
      </c>
      <c r="N219" s="88">
        <f t="shared" si="52"/>
        <v>539552.60017207044</v>
      </c>
      <c r="O219" s="88">
        <f t="shared" si="53"/>
        <v>21944.629282631897</v>
      </c>
      <c r="P219" s="89">
        <f t="shared" si="48"/>
        <v>0.94181375905976472</v>
      </c>
      <c r="Q219" s="199">
        <v>12292.843988091612</v>
      </c>
      <c r="R219" s="89">
        <f t="shared" si="54"/>
        <v>-5.8141853313112883E-2</v>
      </c>
      <c r="S219" s="89">
        <f t="shared" si="54"/>
        <v>-7.9976934600440322E-2</v>
      </c>
      <c r="T219" s="91">
        <v>24587</v>
      </c>
      <c r="U219" s="194">
        <v>496527</v>
      </c>
      <c r="V219" s="194">
        <v>20673.980930174457</v>
      </c>
      <c r="W219" s="201"/>
      <c r="X219" s="88">
        <v>0</v>
      </c>
      <c r="Y219" s="88">
        <f t="shared" si="55"/>
        <v>0</v>
      </c>
    </row>
    <row r="220" spans="2:27" x14ac:dyDescent="0.25">
      <c r="B220" s="85">
        <v>4203</v>
      </c>
      <c r="C220" s="85" t="s">
        <v>236</v>
      </c>
      <c r="D220" s="1">
        <v>863035</v>
      </c>
      <c r="E220" s="85">
        <f t="shared" si="49"/>
        <v>18806.192935433963</v>
      </c>
      <c r="F220" s="86">
        <f t="shared" si="42"/>
        <v>0.80711918319542475</v>
      </c>
      <c r="G220" s="191">
        <f t="shared" si="43"/>
        <v>2697.3233345358567</v>
      </c>
      <c r="H220" s="191">
        <f t="shared" si="44"/>
        <v>123782.86514518499</v>
      </c>
      <c r="I220" s="191">
        <f t="shared" si="45"/>
        <v>757.87799789113626</v>
      </c>
      <c r="J220" s="87">
        <f t="shared" si="46"/>
        <v>34779.77920122214</v>
      </c>
      <c r="K220" s="191">
        <f t="shared" si="50"/>
        <v>430.39569396422138</v>
      </c>
      <c r="L220" s="87">
        <f t="shared" si="47"/>
        <v>19751.288791712082</v>
      </c>
      <c r="M220" s="88">
        <f t="shared" si="51"/>
        <v>143534.15393689706</v>
      </c>
      <c r="N220" s="88">
        <f t="shared" si="52"/>
        <v>1006569.1539368971</v>
      </c>
      <c r="O220" s="88">
        <f t="shared" si="53"/>
        <v>21933.911963934039</v>
      </c>
      <c r="P220" s="89">
        <f t="shared" si="48"/>
        <v>0.94135379602826985</v>
      </c>
      <c r="Q220" s="199">
        <v>17453.15884441018</v>
      </c>
      <c r="R220" s="89">
        <f t="shared" si="54"/>
        <v>1.7004377772933225E-2</v>
      </c>
      <c r="S220" s="89">
        <f t="shared" si="54"/>
        <v>8.5387598454690211E-3</v>
      </c>
      <c r="T220" s="91">
        <v>45891</v>
      </c>
      <c r="U220" s="194">
        <v>848605</v>
      </c>
      <c r="V220" s="194">
        <v>18646.970928827264</v>
      </c>
      <c r="W220" s="201"/>
      <c r="X220" s="88">
        <v>0</v>
      </c>
      <c r="Y220" s="88">
        <f t="shared" si="55"/>
        <v>0</v>
      </c>
    </row>
    <row r="221" spans="2:27" x14ac:dyDescent="0.25">
      <c r="B221" s="85">
        <v>4204</v>
      </c>
      <c r="C221" s="85" t="s">
        <v>237</v>
      </c>
      <c r="D221" s="1">
        <v>2269978</v>
      </c>
      <c r="E221" s="85">
        <f t="shared" si="49"/>
        <v>19641.75514194983</v>
      </c>
      <c r="F221" s="86">
        <f t="shared" si="42"/>
        <v>0.84297961959248935</v>
      </c>
      <c r="G221" s="191">
        <f t="shared" si="43"/>
        <v>2195.9860106263359</v>
      </c>
      <c r="H221" s="191">
        <f t="shared" si="44"/>
        <v>253787.90726207499</v>
      </c>
      <c r="I221" s="191">
        <f t="shared" si="45"/>
        <v>465.4312256105826</v>
      </c>
      <c r="J221" s="87">
        <f t="shared" si="46"/>
        <v>53789.421312589424</v>
      </c>
      <c r="K221" s="191">
        <f t="shared" si="50"/>
        <v>137.94892168366772</v>
      </c>
      <c r="L221" s="87">
        <f t="shared" si="47"/>
        <v>15942.618930059794</v>
      </c>
      <c r="M221" s="88">
        <f t="shared" si="51"/>
        <v>269730.52619213477</v>
      </c>
      <c r="N221" s="88">
        <f t="shared" si="52"/>
        <v>2539708.5261921347</v>
      </c>
      <c r="O221" s="88">
        <f t="shared" si="53"/>
        <v>21975.690074259834</v>
      </c>
      <c r="P221" s="89">
        <f t="shared" si="48"/>
        <v>0.94314681784812315</v>
      </c>
      <c r="Q221" s="199">
        <v>40313.915193385532</v>
      </c>
      <c r="R221" s="89">
        <f t="shared" si="54"/>
        <v>2.6019102220064698E-2</v>
      </c>
      <c r="S221" s="89">
        <f t="shared" si="54"/>
        <v>9.75464552954073E-3</v>
      </c>
      <c r="T221" s="91">
        <v>115569</v>
      </c>
      <c r="U221" s="194">
        <v>2212413</v>
      </c>
      <c r="V221" s="194">
        <v>19452.007701979128</v>
      </c>
      <c r="W221" s="201"/>
      <c r="X221" s="88">
        <v>0</v>
      </c>
      <c r="Y221" s="88">
        <f t="shared" si="55"/>
        <v>0</v>
      </c>
      <c r="Z221" s="1"/>
      <c r="AA221" s="1"/>
    </row>
    <row r="222" spans="2:27" x14ac:dyDescent="0.25">
      <c r="B222" s="85">
        <v>4205</v>
      </c>
      <c r="C222" s="85" t="s">
        <v>238</v>
      </c>
      <c r="D222" s="1">
        <v>424688</v>
      </c>
      <c r="E222" s="85">
        <f t="shared" si="49"/>
        <v>18087.993526129732</v>
      </c>
      <c r="F222" s="86">
        <f t="shared" si="42"/>
        <v>0.7762956920933598</v>
      </c>
      <c r="G222" s="191">
        <f t="shared" si="43"/>
        <v>3128.2429801183948</v>
      </c>
      <c r="H222" s="191">
        <f t="shared" si="44"/>
        <v>73448.016930199781</v>
      </c>
      <c r="I222" s="191">
        <f t="shared" si="45"/>
        <v>1009.2477911476169</v>
      </c>
      <c r="J222" s="87">
        <f t="shared" si="46"/>
        <v>23696.128888354899</v>
      </c>
      <c r="K222" s="191">
        <f t="shared" si="50"/>
        <v>681.76548722070197</v>
      </c>
      <c r="L222" s="87">
        <f t="shared" si="47"/>
        <v>16007.171874454862</v>
      </c>
      <c r="M222" s="88">
        <f t="shared" si="51"/>
        <v>89455.188804654637</v>
      </c>
      <c r="N222" s="88">
        <f t="shared" si="52"/>
        <v>514143.18880465464</v>
      </c>
      <c r="O222" s="88">
        <f t="shared" si="53"/>
        <v>21898.001993468828</v>
      </c>
      <c r="P222" s="89">
        <f t="shared" si="48"/>
        <v>0.93981262147316658</v>
      </c>
      <c r="Q222" s="199">
        <v>8406.5131084071036</v>
      </c>
      <c r="R222" s="89">
        <f t="shared" si="54"/>
        <v>1.2041416945678982E-2</v>
      </c>
      <c r="S222" s="89">
        <f t="shared" si="54"/>
        <v>-2.2691478324617892E-3</v>
      </c>
      <c r="T222" s="91">
        <v>23479</v>
      </c>
      <c r="U222" s="194">
        <v>419635</v>
      </c>
      <c r="V222" s="194">
        <v>18129.131204907764</v>
      </c>
      <c r="W222" s="201"/>
      <c r="X222" s="88">
        <v>0</v>
      </c>
      <c r="Y222" s="88">
        <f t="shared" si="55"/>
        <v>0</v>
      </c>
      <c r="Z222" s="1"/>
      <c r="AA222" s="1"/>
    </row>
    <row r="223" spans="2:27" x14ac:dyDescent="0.25">
      <c r="B223" s="85">
        <v>4206</v>
      </c>
      <c r="C223" s="85" t="s">
        <v>239</v>
      </c>
      <c r="D223" s="1">
        <v>180408</v>
      </c>
      <c r="E223" s="85">
        <f t="shared" si="49"/>
        <v>18296.957403651119</v>
      </c>
      <c r="F223" s="86">
        <f t="shared" si="42"/>
        <v>0.78526394817376133</v>
      </c>
      <c r="G223" s="191">
        <f t="shared" si="43"/>
        <v>3002.864653605563</v>
      </c>
      <c r="H223" s="191">
        <f t="shared" si="44"/>
        <v>29608.245484550851</v>
      </c>
      <c r="I223" s="191">
        <f t="shared" si="45"/>
        <v>936.11043401513177</v>
      </c>
      <c r="J223" s="87">
        <f t="shared" si="46"/>
        <v>9230.0488793891982</v>
      </c>
      <c r="K223" s="191">
        <f t="shared" si="50"/>
        <v>608.62813008821695</v>
      </c>
      <c r="L223" s="87">
        <f t="shared" si="47"/>
        <v>6001.0733626698193</v>
      </c>
      <c r="M223" s="88">
        <f t="shared" si="51"/>
        <v>35609.318847220668</v>
      </c>
      <c r="N223" s="88">
        <f t="shared" si="52"/>
        <v>216017.31884722068</v>
      </c>
      <c r="O223" s="88">
        <f t="shared" si="53"/>
        <v>21908.450187344897</v>
      </c>
      <c r="P223" s="89">
        <f t="shared" si="48"/>
        <v>0.94026103427718666</v>
      </c>
      <c r="Q223" s="199">
        <v>3058.9654094677389</v>
      </c>
      <c r="R223" s="89">
        <f t="shared" si="54"/>
        <v>3.8600369596380031E-2</v>
      </c>
      <c r="S223" s="89">
        <f t="shared" si="54"/>
        <v>1.3530705502674469E-2</v>
      </c>
      <c r="T223" s="91">
        <v>9860</v>
      </c>
      <c r="U223" s="194">
        <v>173703</v>
      </c>
      <c r="V223" s="194">
        <v>18052.691748077323</v>
      </c>
      <c r="W223" s="201"/>
      <c r="X223" s="88">
        <v>0</v>
      </c>
      <c r="Y223" s="88">
        <f t="shared" si="55"/>
        <v>0</v>
      </c>
    </row>
    <row r="224" spans="2:27" x14ac:dyDescent="0.25">
      <c r="B224" s="85">
        <v>4207</v>
      </c>
      <c r="C224" s="85" t="s">
        <v>240</v>
      </c>
      <c r="D224" s="1">
        <v>176052</v>
      </c>
      <c r="E224" s="85">
        <f t="shared" si="49"/>
        <v>19102.864583333332</v>
      </c>
      <c r="F224" s="86">
        <f t="shared" si="42"/>
        <v>0.81985165802176874</v>
      </c>
      <c r="G224" s="191">
        <f t="shared" si="43"/>
        <v>2519.320345796235</v>
      </c>
      <c r="H224" s="191">
        <f t="shared" si="44"/>
        <v>23218.0563068581</v>
      </c>
      <c r="I224" s="191">
        <f t="shared" si="45"/>
        <v>654.04292112635699</v>
      </c>
      <c r="J224" s="87">
        <f t="shared" si="46"/>
        <v>6027.6595611005059</v>
      </c>
      <c r="K224" s="191">
        <f t="shared" si="50"/>
        <v>326.56061719944211</v>
      </c>
      <c r="L224" s="87">
        <f t="shared" si="47"/>
        <v>3009.5826481100585</v>
      </c>
      <c r="M224" s="88">
        <f t="shared" si="51"/>
        <v>26227.638954968159</v>
      </c>
      <c r="N224" s="88">
        <f t="shared" si="52"/>
        <v>202279.63895496816</v>
      </c>
      <c r="O224" s="88">
        <f t="shared" si="53"/>
        <v>21948.74554632901</v>
      </c>
      <c r="P224" s="89">
        <f t="shared" si="48"/>
        <v>0.94199041976958708</v>
      </c>
      <c r="Q224" s="199">
        <v>1472.4934902287059</v>
      </c>
      <c r="R224" s="89">
        <f t="shared" si="54"/>
        <v>1.5153611956822586E-2</v>
      </c>
      <c r="S224" s="89">
        <f t="shared" si="54"/>
        <v>-3.351792427807046E-3</v>
      </c>
      <c r="T224" s="91">
        <v>9216</v>
      </c>
      <c r="U224" s="194">
        <v>173424</v>
      </c>
      <c r="V224" s="194">
        <v>19167.10875331565</v>
      </c>
      <c r="W224" s="201"/>
      <c r="X224" s="88">
        <v>0</v>
      </c>
      <c r="Y224" s="88">
        <f t="shared" si="55"/>
        <v>0</v>
      </c>
    </row>
    <row r="225" spans="2:27" x14ac:dyDescent="0.25">
      <c r="B225" s="85">
        <v>4211</v>
      </c>
      <c r="C225" s="85" t="s">
        <v>241</v>
      </c>
      <c r="D225" s="1">
        <v>37142</v>
      </c>
      <c r="E225" s="85">
        <f t="shared" si="49"/>
        <v>15341.594382486577</v>
      </c>
      <c r="F225" s="86">
        <f t="shared" si="42"/>
        <v>0.65842646459174758</v>
      </c>
      <c r="G225" s="191">
        <f t="shared" si="43"/>
        <v>4776.0824663042877</v>
      </c>
      <c r="H225" s="191">
        <f t="shared" si="44"/>
        <v>11562.895650922681</v>
      </c>
      <c r="I225" s="191">
        <f t="shared" si="45"/>
        <v>1970.4874914227212</v>
      </c>
      <c r="J225" s="87">
        <f t="shared" si="46"/>
        <v>4770.5502167344084</v>
      </c>
      <c r="K225" s="191">
        <f t="shared" si="50"/>
        <v>1643.0051874958062</v>
      </c>
      <c r="L225" s="87">
        <f t="shared" si="47"/>
        <v>3977.715558927347</v>
      </c>
      <c r="M225" s="88">
        <f t="shared" si="51"/>
        <v>15540.611209850027</v>
      </c>
      <c r="N225" s="88">
        <f t="shared" si="52"/>
        <v>52682.611209850031</v>
      </c>
      <c r="O225" s="88">
        <f t="shared" si="53"/>
        <v>21760.682036286671</v>
      </c>
      <c r="P225" s="89">
        <f t="shared" si="48"/>
        <v>0.93391916009808607</v>
      </c>
      <c r="Q225" s="199">
        <v>1509.7792957729635</v>
      </c>
      <c r="R225" s="89">
        <f t="shared" si="54"/>
        <v>-4.396075698279097E-3</v>
      </c>
      <c r="S225" s="89">
        <f t="shared" si="54"/>
        <v>-1.9286558115337719E-3</v>
      </c>
      <c r="T225" s="91">
        <v>2421</v>
      </c>
      <c r="U225" s="194">
        <v>37306</v>
      </c>
      <c r="V225" s="194">
        <v>15371.240214256284</v>
      </c>
      <c r="W225" s="201"/>
      <c r="X225" s="88">
        <v>0</v>
      </c>
      <c r="Y225" s="88">
        <f t="shared" si="55"/>
        <v>0</v>
      </c>
    </row>
    <row r="226" spans="2:27" x14ac:dyDescent="0.25">
      <c r="B226" s="85">
        <v>4212</v>
      </c>
      <c r="C226" s="85" t="s">
        <v>242</v>
      </c>
      <c r="D226" s="1">
        <v>33945</v>
      </c>
      <c r="E226" s="85">
        <f t="shared" si="49"/>
        <v>15839.944003733084</v>
      </c>
      <c r="F226" s="86">
        <f t="shared" si="42"/>
        <v>0.67981450100226248</v>
      </c>
      <c r="G226" s="191">
        <f t="shared" si="43"/>
        <v>4477.0726935563835</v>
      </c>
      <c r="H226" s="191">
        <f t="shared" si="44"/>
        <v>9594.3667822913303</v>
      </c>
      <c r="I226" s="191">
        <f t="shared" si="45"/>
        <v>1796.0651239864437</v>
      </c>
      <c r="J226" s="87">
        <f t="shared" si="46"/>
        <v>3848.967560702949</v>
      </c>
      <c r="K226" s="191">
        <f t="shared" si="50"/>
        <v>1468.5828200595288</v>
      </c>
      <c r="L226" s="87">
        <f t="shared" si="47"/>
        <v>3147.1729833875702</v>
      </c>
      <c r="M226" s="88">
        <f t="shared" si="51"/>
        <v>12741.539765678901</v>
      </c>
      <c r="N226" s="88">
        <f t="shared" si="52"/>
        <v>46686.539765678899</v>
      </c>
      <c r="O226" s="88">
        <f t="shared" si="53"/>
        <v>21785.599517348994</v>
      </c>
      <c r="P226" s="89">
        <f t="shared" si="48"/>
        <v>0.93498856191861168</v>
      </c>
      <c r="Q226" s="199">
        <v>1483.4303927474066</v>
      </c>
      <c r="R226" s="89">
        <f t="shared" si="54"/>
        <v>2.0779455103145487E-2</v>
      </c>
      <c r="S226" s="89">
        <f t="shared" si="54"/>
        <v>1.5063471220160057E-2</v>
      </c>
      <c r="T226" s="91">
        <v>2143</v>
      </c>
      <c r="U226" s="194">
        <v>33254</v>
      </c>
      <c r="V226" s="194">
        <v>15604.880337869545</v>
      </c>
      <c r="W226" s="201"/>
      <c r="X226" s="88">
        <v>0</v>
      </c>
      <c r="Y226" s="88">
        <f t="shared" si="55"/>
        <v>0</v>
      </c>
    </row>
    <row r="227" spans="2:27" x14ac:dyDescent="0.25">
      <c r="B227" s="85">
        <v>4213</v>
      </c>
      <c r="C227" s="85" t="s">
        <v>243</v>
      </c>
      <c r="D227" s="1">
        <v>108530</v>
      </c>
      <c r="E227" s="85">
        <f t="shared" si="49"/>
        <v>17550.129366106081</v>
      </c>
      <c r="F227" s="86">
        <f t="shared" si="42"/>
        <v>0.75321178122427423</v>
      </c>
      <c r="G227" s="191">
        <f t="shared" si="43"/>
        <v>3450.9614761325856</v>
      </c>
      <c r="H227" s="191">
        <f t="shared" si="44"/>
        <v>21340.745768403911</v>
      </c>
      <c r="I227" s="191">
        <f t="shared" si="45"/>
        <v>1197.5002471558948</v>
      </c>
      <c r="J227" s="87">
        <f t="shared" si="46"/>
        <v>7405.3415284120538</v>
      </c>
      <c r="K227" s="191">
        <f t="shared" si="50"/>
        <v>870.0179432289799</v>
      </c>
      <c r="L227" s="87">
        <f t="shared" si="47"/>
        <v>5380.1909609280119</v>
      </c>
      <c r="M227" s="88">
        <f t="shared" si="51"/>
        <v>26720.936729331923</v>
      </c>
      <c r="N227" s="88">
        <f t="shared" si="52"/>
        <v>135250.93672933191</v>
      </c>
      <c r="O227" s="88">
        <f t="shared" si="53"/>
        <v>21871.108785467644</v>
      </c>
      <c r="P227" s="89">
        <f t="shared" si="48"/>
        <v>0.93865842592971227</v>
      </c>
      <c r="Q227" s="199">
        <v>2417.1263176621251</v>
      </c>
      <c r="R227" s="89">
        <f t="shared" si="54"/>
        <v>-3.4585208774395561E-2</v>
      </c>
      <c r="S227" s="89">
        <f t="shared" si="54"/>
        <v>-4.5357139659674632E-2</v>
      </c>
      <c r="T227" s="91">
        <v>6184</v>
      </c>
      <c r="U227" s="194">
        <v>112418</v>
      </c>
      <c r="V227" s="194">
        <v>18383.973834832377</v>
      </c>
      <c r="W227" s="201"/>
      <c r="X227" s="88">
        <v>0</v>
      </c>
      <c r="Y227" s="88">
        <f t="shared" si="55"/>
        <v>0</v>
      </c>
    </row>
    <row r="228" spans="2:27" x14ac:dyDescent="0.25">
      <c r="B228" s="85">
        <v>4214</v>
      </c>
      <c r="C228" s="85" t="s">
        <v>244</v>
      </c>
      <c r="D228" s="1">
        <v>104800</v>
      </c>
      <c r="E228" s="85">
        <f t="shared" si="49"/>
        <v>16974.408811143505</v>
      </c>
      <c r="F228" s="86">
        <f t="shared" si="42"/>
        <v>0.7285031596725573</v>
      </c>
      <c r="G228" s="191">
        <f t="shared" si="43"/>
        <v>3796.3938091101313</v>
      </c>
      <c r="H228" s="191">
        <f t="shared" si="44"/>
        <v>23438.935377445952</v>
      </c>
      <c r="I228" s="191">
        <f t="shared" si="45"/>
        <v>1399.0024413927965</v>
      </c>
      <c r="J228" s="87">
        <f t="shared" si="46"/>
        <v>8637.441073159127</v>
      </c>
      <c r="K228" s="191">
        <f t="shared" si="50"/>
        <v>1071.5201374658816</v>
      </c>
      <c r="L228" s="87">
        <f t="shared" si="47"/>
        <v>6615.5653287143532</v>
      </c>
      <c r="M228" s="88">
        <f t="shared" si="51"/>
        <v>30054.500706160306</v>
      </c>
      <c r="N228" s="88">
        <f t="shared" si="52"/>
        <v>134854.5007061603</v>
      </c>
      <c r="O228" s="88">
        <f t="shared" si="53"/>
        <v>21842.322757719514</v>
      </c>
      <c r="P228" s="89">
        <f t="shared" si="48"/>
        <v>0.93742299485212632</v>
      </c>
      <c r="Q228" s="199">
        <v>4394.8644866180512</v>
      </c>
      <c r="R228" s="89">
        <f t="shared" si="54"/>
        <v>-1.567592444749176E-2</v>
      </c>
      <c r="S228" s="89">
        <f t="shared" si="54"/>
        <v>-2.7792644522320074E-2</v>
      </c>
      <c r="T228" s="91">
        <v>6174</v>
      </c>
      <c r="U228" s="194">
        <v>106469</v>
      </c>
      <c r="V228" s="194">
        <v>17459.65890455887</v>
      </c>
      <c r="W228" s="201"/>
      <c r="X228" s="88">
        <v>0</v>
      </c>
      <c r="Y228" s="88">
        <f t="shared" si="55"/>
        <v>0</v>
      </c>
    </row>
    <row r="229" spans="2:27" x14ac:dyDescent="0.25">
      <c r="B229" s="85">
        <v>4215</v>
      </c>
      <c r="C229" s="85" t="s">
        <v>245</v>
      </c>
      <c r="D229" s="1">
        <v>236449</v>
      </c>
      <c r="E229" s="85">
        <f t="shared" si="49"/>
        <v>20706.629302040459</v>
      </c>
      <c r="F229" s="86">
        <f t="shared" si="42"/>
        <v>0.88868160538243934</v>
      </c>
      <c r="G229" s="191">
        <f t="shared" si="43"/>
        <v>1557.0615145719587</v>
      </c>
      <c r="H229" s="191">
        <f t="shared" si="44"/>
        <v>17780.085434897195</v>
      </c>
      <c r="I229" s="191">
        <f t="shared" si="45"/>
        <v>92.725269578862566</v>
      </c>
      <c r="J229" s="87">
        <f t="shared" si="46"/>
        <v>1058.8298533210316</v>
      </c>
      <c r="K229" s="191">
        <f t="shared" si="50"/>
        <v>-234.75703434805231</v>
      </c>
      <c r="L229" s="87">
        <f t="shared" si="47"/>
        <v>-2680.6905752204093</v>
      </c>
      <c r="M229" s="88">
        <f t="shared" si="51"/>
        <v>15099.394859676786</v>
      </c>
      <c r="N229" s="88">
        <f t="shared" si="52"/>
        <v>251548.39485967677</v>
      </c>
      <c r="O229" s="88">
        <f t="shared" si="53"/>
        <v>22028.933782264365</v>
      </c>
      <c r="P229" s="89">
        <f t="shared" si="48"/>
        <v>0.94543191713762065</v>
      </c>
      <c r="Q229" s="199">
        <v>1139.5448692405735</v>
      </c>
      <c r="R229" s="89">
        <f t="shared" si="54"/>
        <v>2.2296491015685801E-2</v>
      </c>
      <c r="S229" s="89">
        <f t="shared" si="54"/>
        <v>9.7628620865154413E-3</v>
      </c>
      <c r="T229" s="91">
        <v>11419</v>
      </c>
      <c r="U229" s="194">
        <v>231292</v>
      </c>
      <c r="V229" s="194">
        <v>20506.427874811598</v>
      </c>
      <c r="W229" s="201"/>
      <c r="X229" s="88">
        <v>0</v>
      </c>
      <c r="Y229" s="88">
        <f t="shared" si="55"/>
        <v>0</v>
      </c>
    </row>
    <row r="230" spans="2:27" x14ac:dyDescent="0.25">
      <c r="B230" s="85">
        <v>4216</v>
      </c>
      <c r="C230" s="85" t="s">
        <v>246</v>
      </c>
      <c r="D230" s="1">
        <v>84765</v>
      </c>
      <c r="E230" s="85">
        <f t="shared" si="49"/>
        <v>15726.34508348794</v>
      </c>
      <c r="F230" s="86">
        <f t="shared" si="42"/>
        <v>0.67493909277716724</v>
      </c>
      <c r="G230" s="191">
        <f t="shared" si="43"/>
        <v>4545.2320457034702</v>
      </c>
      <c r="H230" s="191">
        <f t="shared" si="44"/>
        <v>24498.800726341706</v>
      </c>
      <c r="I230" s="191">
        <f t="shared" si="45"/>
        <v>1835.8247460722439</v>
      </c>
      <c r="J230" s="87">
        <f t="shared" si="46"/>
        <v>9895.0953813293945</v>
      </c>
      <c r="K230" s="191">
        <f t="shared" si="50"/>
        <v>1508.342442145329</v>
      </c>
      <c r="L230" s="87">
        <f t="shared" si="47"/>
        <v>8129.9657631633236</v>
      </c>
      <c r="M230" s="88">
        <f t="shared" si="51"/>
        <v>32628.766489505029</v>
      </c>
      <c r="N230" s="88">
        <f t="shared" si="52"/>
        <v>117393.76648950503</v>
      </c>
      <c r="O230" s="88">
        <f t="shared" si="53"/>
        <v>21779.919571336741</v>
      </c>
      <c r="P230" s="89">
        <f t="shared" si="48"/>
        <v>0.93474479150735712</v>
      </c>
      <c r="Q230" s="199">
        <v>4362.2269327617942</v>
      </c>
      <c r="R230" s="89">
        <f t="shared" si="54"/>
        <v>1.2978166565088016E-2</v>
      </c>
      <c r="S230" s="89">
        <f t="shared" si="54"/>
        <v>3.9572107218367849E-3</v>
      </c>
      <c r="T230" s="91">
        <v>5390</v>
      </c>
      <c r="U230" s="194">
        <v>83679</v>
      </c>
      <c r="V230" s="194">
        <v>15664.357918382628</v>
      </c>
      <c r="W230" s="201"/>
      <c r="X230" s="88">
        <v>0</v>
      </c>
      <c r="Y230" s="88">
        <f t="shared" si="55"/>
        <v>0</v>
      </c>
    </row>
    <row r="231" spans="2:27" x14ac:dyDescent="0.25">
      <c r="B231" s="85">
        <v>4217</v>
      </c>
      <c r="C231" s="85" t="s">
        <v>247</v>
      </c>
      <c r="D231" s="1">
        <v>33993</v>
      </c>
      <c r="E231" s="85">
        <f t="shared" si="49"/>
        <v>19033.034714445686</v>
      </c>
      <c r="F231" s="86">
        <f t="shared" si="42"/>
        <v>0.81685471829384282</v>
      </c>
      <c r="G231" s="191">
        <f t="shared" si="43"/>
        <v>2561.2182671288224</v>
      </c>
      <c r="H231" s="191">
        <f t="shared" si="44"/>
        <v>4574.3358250920764</v>
      </c>
      <c r="I231" s="191">
        <f t="shared" si="45"/>
        <v>678.48337523703299</v>
      </c>
      <c r="J231" s="87">
        <f t="shared" si="46"/>
        <v>1211.7713081733409</v>
      </c>
      <c r="K231" s="191">
        <f t="shared" si="50"/>
        <v>351.00107131011811</v>
      </c>
      <c r="L231" s="87">
        <f t="shared" si="47"/>
        <v>626.88791335987094</v>
      </c>
      <c r="M231" s="88">
        <f t="shared" si="51"/>
        <v>5201.2237384519476</v>
      </c>
      <c r="N231" s="88">
        <f t="shared" si="52"/>
        <v>39194.223738451947</v>
      </c>
      <c r="O231" s="88">
        <f t="shared" si="53"/>
        <v>21945.254052884629</v>
      </c>
      <c r="P231" s="89">
        <f t="shared" si="48"/>
        <v>0.94184057278319089</v>
      </c>
      <c r="Q231" s="199">
        <v>947.55302447357826</v>
      </c>
      <c r="R231" s="89">
        <f t="shared" si="54"/>
        <v>6.8491858930030805E-2</v>
      </c>
      <c r="S231" s="89">
        <f t="shared" si="54"/>
        <v>7.7465754721716309E-2</v>
      </c>
      <c r="T231" s="91">
        <v>1786</v>
      </c>
      <c r="U231" s="194">
        <v>31814</v>
      </c>
      <c r="V231" s="194">
        <v>17664.630760688506</v>
      </c>
      <c r="W231" s="201"/>
      <c r="X231" s="88">
        <v>0</v>
      </c>
      <c r="Y231" s="88">
        <f t="shared" si="55"/>
        <v>0</v>
      </c>
    </row>
    <row r="232" spans="2:27" x14ac:dyDescent="0.25">
      <c r="B232" s="85">
        <v>4218</v>
      </c>
      <c r="C232" s="85" t="s">
        <v>248</v>
      </c>
      <c r="D232" s="1">
        <v>23644</v>
      </c>
      <c r="E232" s="85">
        <f t="shared" si="49"/>
        <v>17592.261904761905</v>
      </c>
      <c r="F232" s="86">
        <f t="shared" si="42"/>
        <v>0.75502001430486576</v>
      </c>
      <c r="G232" s="191">
        <f t="shared" si="43"/>
        <v>3425.6819529390914</v>
      </c>
      <c r="H232" s="191">
        <f t="shared" si="44"/>
        <v>4604.1165447501389</v>
      </c>
      <c r="I232" s="191">
        <f t="shared" si="45"/>
        <v>1182.7538586263565</v>
      </c>
      <c r="J232" s="87">
        <f t="shared" si="46"/>
        <v>1589.6211859938232</v>
      </c>
      <c r="K232" s="191">
        <f t="shared" si="50"/>
        <v>855.27155469944159</v>
      </c>
      <c r="L232" s="87">
        <f t="shared" si="47"/>
        <v>1149.4849695160497</v>
      </c>
      <c r="M232" s="88">
        <f t="shared" si="51"/>
        <v>5753.601514266189</v>
      </c>
      <c r="N232" s="88">
        <f t="shared" si="52"/>
        <v>29397.601514266189</v>
      </c>
      <c r="O232" s="88">
        <f t="shared" si="53"/>
        <v>21873.215412400437</v>
      </c>
      <c r="P232" s="89">
        <f t="shared" si="48"/>
        <v>0.93874883758374195</v>
      </c>
      <c r="Q232" s="199">
        <v>1547.450092325018</v>
      </c>
      <c r="R232" s="89">
        <f t="shared" si="54"/>
        <v>-2.2786733057641997E-3</v>
      </c>
      <c r="S232" s="89">
        <f t="shared" si="54"/>
        <v>-1.7868069035361672E-2</v>
      </c>
      <c r="T232" s="91">
        <v>1344</v>
      </c>
      <c r="U232" s="194">
        <v>23698</v>
      </c>
      <c r="V232" s="194">
        <v>17912.320483749056</v>
      </c>
      <c r="W232" s="201"/>
      <c r="X232" s="88">
        <v>0</v>
      </c>
      <c r="Y232" s="88">
        <f t="shared" si="55"/>
        <v>0</v>
      </c>
    </row>
    <row r="233" spans="2:27" x14ac:dyDescent="0.25">
      <c r="B233" s="85">
        <v>4219</v>
      </c>
      <c r="C233" s="85" t="s">
        <v>249</v>
      </c>
      <c r="D233" s="1">
        <v>62323</v>
      </c>
      <c r="E233" s="85">
        <f t="shared" si="49"/>
        <v>15963.883196721312</v>
      </c>
      <c r="F233" s="86">
        <f t="shared" si="42"/>
        <v>0.6851336903009152</v>
      </c>
      <c r="G233" s="191">
        <f t="shared" si="43"/>
        <v>4402.7091777634469</v>
      </c>
      <c r="H233" s="191">
        <f t="shared" si="44"/>
        <v>17188.176629988495</v>
      </c>
      <c r="I233" s="191">
        <f t="shared" si="45"/>
        <v>1752.686406440564</v>
      </c>
      <c r="J233" s="87">
        <f t="shared" si="46"/>
        <v>6842.4877307439619</v>
      </c>
      <c r="K233" s="191">
        <f t="shared" si="50"/>
        <v>1425.2041025136491</v>
      </c>
      <c r="L233" s="87">
        <f t="shared" si="47"/>
        <v>5563.9968162132864</v>
      </c>
      <c r="M233" s="88">
        <f t="shared" si="51"/>
        <v>22752.173446201781</v>
      </c>
      <c r="N233" s="88">
        <f t="shared" si="52"/>
        <v>85075.173446201778</v>
      </c>
      <c r="O233" s="88">
        <f t="shared" si="53"/>
        <v>21791.796476998406</v>
      </c>
      <c r="P233" s="89">
        <f t="shared" si="48"/>
        <v>0.93525452138354437</v>
      </c>
      <c r="Q233" s="199">
        <v>2963.528839610768</v>
      </c>
      <c r="R233" s="89">
        <f t="shared" si="54"/>
        <v>3.8284048313202833E-2</v>
      </c>
      <c r="S233" s="89">
        <f t="shared" si="54"/>
        <v>-2.8470382047097852E-2</v>
      </c>
      <c r="T233" s="91">
        <v>3904</v>
      </c>
      <c r="U233" s="194">
        <v>60025</v>
      </c>
      <c r="V233" s="194">
        <v>16431.69997262524</v>
      </c>
      <c r="W233" s="201"/>
      <c r="X233" s="88">
        <v>0</v>
      </c>
      <c r="Y233" s="88">
        <f t="shared" si="55"/>
        <v>0</v>
      </c>
    </row>
    <row r="234" spans="2:27" x14ac:dyDescent="0.25">
      <c r="B234" s="85">
        <v>4220</v>
      </c>
      <c r="C234" s="85" t="s">
        <v>250</v>
      </c>
      <c r="D234" s="1">
        <v>22627</v>
      </c>
      <c r="E234" s="85">
        <f t="shared" si="49"/>
        <v>19918.133802816901</v>
      </c>
      <c r="F234" s="86">
        <f t="shared" si="42"/>
        <v>0.85484116540229405</v>
      </c>
      <c r="G234" s="191">
        <f t="shared" si="43"/>
        <v>2030.1588141060936</v>
      </c>
      <c r="H234" s="191">
        <f t="shared" si="44"/>
        <v>2306.2604128245221</v>
      </c>
      <c r="I234" s="191">
        <f t="shared" si="45"/>
        <v>368.69869430710787</v>
      </c>
      <c r="J234" s="87">
        <f t="shared" si="46"/>
        <v>418.84171673287449</v>
      </c>
      <c r="K234" s="191">
        <f t="shared" si="50"/>
        <v>41.216390380192991</v>
      </c>
      <c r="L234" s="87">
        <f t="shared" si="47"/>
        <v>46.821819471899239</v>
      </c>
      <c r="M234" s="88">
        <f t="shared" si="51"/>
        <v>2353.0822322964214</v>
      </c>
      <c r="N234" s="88">
        <f t="shared" si="52"/>
        <v>24980.082232296423</v>
      </c>
      <c r="O234" s="88">
        <f t="shared" si="53"/>
        <v>21989.50900730319</v>
      </c>
      <c r="P234" s="89">
        <f t="shared" si="48"/>
        <v>0.94373989513861345</v>
      </c>
      <c r="Q234" s="199">
        <v>498.13400660805155</v>
      </c>
      <c r="R234" s="89">
        <f t="shared" si="54"/>
        <v>6.9422811623870767E-3</v>
      </c>
      <c r="S234" s="89">
        <f t="shared" si="54"/>
        <v>5.169495456115278E-3</v>
      </c>
      <c r="T234" s="91">
        <v>1136</v>
      </c>
      <c r="U234" s="194">
        <v>22471</v>
      </c>
      <c r="V234" s="194">
        <v>19815.696649029982</v>
      </c>
      <c r="W234" s="201"/>
      <c r="X234" s="88">
        <v>0</v>
      </c>
      <c r="Y234" s="88">
        <f t="shared" si="55"/>
        <v>0</v>
      </c>
    </row>
    <row r="235" spans="2:27" x14ac:dyDescent="0.25">
      <c r="B235" s="85">
        <v>4221</v>
      </c>
      <c r="C235" s="85" t="s">
        <v>251</v>
      </c>
      <c r="D235" s="1">
        <v>40059</v>
      </c>
      <c r="E235" s="85">
        <f t="shared" si="49"/>
        <v>33948.305084745763</v>
      </c>
      <c r="F235" s="86">
        <f t="shared" si="42"/>
        <v>1.4569843223953296</v>
      </c>
      <c r="G235" s="191">
        <f t="shared" si="43"/>
        <v>-6387.9439550512234</v>
      </c>
      <c r="H235" s="191">
        <f t="shared" si="44"/>
        <v>-7537.7738669604432</v>
      </c>
      <c r="I235" s="191">
        <f t="shared" si="45"/>
        <v>0</v>
      </c>
      <c r="J235" s="87">
        <f t="shared" si="46"/>
        <v>0</v>
      </c>
      <c r="K235" s="191">
        <f t="shared" si="50"/>
        <v>-327.48230392691488</v>
      </c>
      <c r="L235" s="87">
        <f t="shared" si="47"/>
        <v>-386.42911863375957</v>
      </c>
      <c r="M235" s="88">
        <f t="shared" si="51"/>
        <v>-7924.2029855942028</v>
      </c>
      <c r="N235" s="88">
        <f t="shared" si="52"/>
        <v>32134.797014405798</v>
      </c>
      <c r="O235" s="88">
        <f t="shared" si="53"/>
        <v>27232.878825767624</v>
      </c>
      <c r="P235" s="89">
        <f t="shared" si="48"/>
        <v>1.1687734455015222</v>
      </c>
      <c r="Q235" s="199">
        <v>-324.48921694315686</v>
      </c>
      <c r="R235" s="89">
        <f t="shared" si="54"/>
        <v>5.6484410302756437E-3</v>
      </c>
      <c r="S235" s="89">
        <f t="shared" si="54"/>
        <v>-3.7262478267863497E-3</v>
      </c>
      <c r="T235" s="91">
        <v>1180</v>
      </c>
      <c r="U235" s="194">
        <v>39834</v>
      </c>
      <c r="V235" s="194">
        <v>34075.27801539778</v>
      </c>
      <c r="W235" s="201"/>
      <c r="X235" s="88">
        <v>0</v>
      </c>
      <c r="Y235" s="88">
        <f t="shared" si="55"/>
        <v>0</v>
      </c>
    </row>
    <row r="236" spans="2:27" x14ac:dyDescent="0.25">
      <c r="B236" s="85">
        <v>4222</v>
      </c>
      <c r="C236" s="85" t="s">
        <v>252</v>
      </c>
      <c r="D236" s="1">
        <v>71257</v>
      </c>
      <c r="E236" s="85">
        <f t="shared" si="49"/>
        <v>71615.075376884415</v>
      </c>
      <c r="F236" s="86">
        <f t="shared" si="42"/>
        <v>3.073556744904038</v>
      </c>
      <c r="G236" s="191">
        <f t="shared" si="43"/>
        <v>-28988.006130334416</v>
      </c>
      <c r="H236" s="191">
        <f t="shared" si="44"/>
        <v>-28843.066099682743</v>
      </c>
      <c r="I236" s="191">
        <f t="shared" si="45"/>
        <v>0</v>
      </c>
      <c r="J236" s="87">
        <f t="shared" si="46"/>
        <v>0</v>
      </c>
      <c r="K236" s="191">
        <f t="shared" si="50"/>
        <v>-327.48230392691488</v>
      </c>
      <c r="L236" s="87">
        <f t="shared" si="47"/>
        <v>-325.84489240728033</v>
      </c>
      <c r="M236" s="88">
        <f t="shared" si="51"/>
        <v>-29168.910992090023</v>
      </c>
      <c r="N236" s="88">
        <f t="shared" si="52"/>
        <v>42088.089007909977</v>
      </c>
      <c r="O236" s="88">
        <f t="shared" si="53"/>
        <v>42299.586942623093</v>
      </c>
      <c r="P236" s="89">
        <f t="shared" si="48"/>
        <v>1.8154024145050056</v>
      </c>
      <c r="Q236" s="199">
        <v>-1120.7091278461303</v>
      </c>
      <c r="R236" s="89">
        <f t="shared" si="54"/>
        <v>6.3886649347546953E-2</v>
      </c>
      <c r="S236" s="89">
        <f t="shared" si="54"/>
        <v>-2.6731945733051945E-4</v>
      </c>
      <c r="T236" s="91">
        <v>995</v>
      </c>
      <c r="U236" s="194">
        <v>66978</v>
      </c>
      <c r="V236" s="194">
        <v>71634.224598930494</v>
      </c>
      <c r="W236" s="201"/>
      <c r="X236" s="88">
        <v>0</v>
      </c>
      <c r="Y236" s="88">
        <f t="shared" si="55"/>
        <v>0</v>
      </c>
    </row>
    <row r="237" spans="2:27" x14ac:dyDescent="0.25">
      <c r="B237" s="85">
        <v>4223</v>
      </c>
      <c r="C237" s="85" t="s">
        <v>253</v>
      </c>
      <c r="D237" s="1">
        <v>241666</v>
      </c>
      <c r="E237" s="85">
        <f t="shared" si="49"/>
        <v>15801.360010461618</v>
      </c>
      <c r="F237" s="86">
        <f t="shared" si="42"/>
        <v>0.67815856344804293</v>
      </c>
      <c r="G237" s="191">
        <f t="shared" si="43"/>
        <v>4500.2230895192633</v>
      </c>
      <c r="H237" s="191">
        <f t="shared" si="44"/>
        <v>68826.411931107607</v>
      </c>
      <c r="I237" s="191">
        <f t="shared" si="45"/>
        <v>1809.5695216314568</v>
      </c>
      <c r="J237" s="87">
        <f t="shared" si="46"/>
        <v>27675.556263831499</v>
      </c>
      <c r="K237" s="191">
        <f t="shared" si="50"/>
        <v>1482.0872177045419</v>
      </c>
      <c r="L237" s="87">
        <f t="shared" si="47"/>
        <v>22667.041907573264</v>
      </c>
      <c r="M237" s="88">
        <f t="shared" si="51"/>
        <v>91493.453838680871</v>
      </c>
      <c r="N237" s="88">
        <f t="shared" si="52"/>
        <v>333159.45383868087</v>
      </c>
      <c r="O237" s="88">
        <f t="shared" si="53"/>
        <v>21783.670317685424</v>
      </c>
      <c r="P237" s="89">
        <f t="shared" si="48"/>
        <v>0.93490576504090084</v>
      </c>
      <c r="Q237" s="199">
        <v>14041.504398823527</v>
      </c>
      <c r="R237" s="89">
        <f t="shared" si="54"/>
        <v>-4.9901596686402223E-3</v>
      </c>
      <c r="S237" s="89">
        <f t="shared" si="54"/>
        <v>-1.6115220653121914E-2</v>
      </c>
      <c r="T237" s="91">
        <v>15294</v>
      </c>
      <c r="U237" s="194">
        <v>242878</v>
      </c>
      <c r="V237" s="194">
        <v>16060.173246049064</v>
      </c>
      <c r="W237" s="201"/>
      <c r="X237" s="88">
        <v>0</v>
      </c>
      <c r="Y237" s="88">
        <f t="shared" si="55"/>
        <v>0</v>
      </c>
    </row>
    <row r="238" spans="2:27" x14ac:dyDescent="0.25">
      <c r="B238" s="85">
        <v>4224</v>
      </c>
      <c r="C238" s="85" t="s">
        <v>254</v>
      </c>
      <c r="D238" s="1">
        <v>33917</v>
      </c>
      <c r="E238" s="85">
        <f t="shared" si="49"/>
        <v>37230.51591657519</v>
      </c>
      <c r="F238" s="86">
        <f t="shared" si="42"/>
        <v>1.5978493733259693</v>
      </c>
      <c r="G238" s="191">
        <f t="shared" si="43"/>
        <v>-8357.2704541488802</v>
      </c>
      <c r="H238" s="191">
        <f t="shared" si="44"/>
        <v>-7613.4733837296299</v>
      </c>
      <c r="I238" s="191">
        <f t="shared" si="45"/>
        <v>0</v>
      </c>
      <c r="J238" s="87">
        <f t="shared" si="46"/>
        <v>0</v>
      </c>
      <c r="K238" s="191">
        <f t="shared" si="50"/>
        <v>-327.48230392691488</v>
      </c>
      <c r="L238" s="87">
        <f t="shared" si="47"/>
        <v>-298.33637887741946</v>
      </c>
      <c r="M238" s="88">
        <f t="shared" si="51"/>
        <v>-7911.8097626070494</v>
      </c>
      <c r="N238" s="88">
        <f t="shared" si="52"/>
        <v>26005.190237392952</v>
      </c>
      <c r="O238" s="88">
        <f t="shared" si="53"/>
        <v>28545.763158499398</v>
      </c>
      <c r="P238" s="89">
        <f t="shared" si="48"/>
        <v>1.2251194658737781</v>
      </c>
      <c r="Q238" s="199">
        <v>22.781290987104512</v>
      </c>
      <c r="R238" s="89">
        <f t="shared" si="54"/>
        <v>2.3600422513958049E-2</v>
      </c>
      <c r="S238" s="89">
        <f t="shared" si="54"/>
        <v>2.4724023416827424E-2</v>
      </c>
      <c r="T238" s="91">
        <v>911</v>
      </c>
      <c r="U238" s="194">
        <v>33135</v>
      </c>
      <c r="V238" s="194">
        <v>36332.23684210526</v>
      </c>
      <c r="W238" s="201"/>
      <c r="X238" s="88">
        <v>0</v>
      </c>
      <c r="Y238" s="88">
        <f t="shared" si="55"/>
        <v>0</v>
      </c>
    </row>
    <row r="239" spans="2:27" x14ac:dyDescent="0.25">
      <c r="B239" s="85">
        <v>4225</v>
      </c>
      <c r="C239" s="85" t="s">
        <v>255</v>
      </c>
      <c r="D239" s="1">
        <v>181724</v>
      </c>
      <c r="E239" s="85">
        <f t="shared" si="49"/>
        <v>16902.985768765695</v>
      </c>
      <c r="F239" s="86">
        <f t="shared" si="42"/>
        <v>0.72543784454879856</v>
      </c>
      <c r="G239" s="191">
        <f t="shared" si="43"/>
        <v>3839.2476345368173</v>
      </c>
      <c r="H239" s="191">
        <f t="shared" si="44"/>
        <v>41275.751318905321</v>
      </c>
      <c r="I239" s="191">
        <f t="shared" si="45"/>
        <v>1424.00050622503</v>
      </c>
      <c r="J239" s="87">
        <f t="shared" si="46"/>
        <v>15309.429442425298</v>
      </c>
      <c r="K239" s="191">
        <f t="shared" si="50"/>
        <v>1096.5182022981151</v>
      </c>
      <c r="L239" s="87">
        <f t="shared" si="47"/>
        <v>11788.667192907036</v>
      </c>
      <c r="M239" s="88">
        <f t="shared" si="51"/>
        <v>53064.418511812357</v>
      </c>
      <c r="N239" s="88">
        <f t="shared" si="52"/>
        <v>234788.41851181234</v>
      </c>
      <c r="O239" s="88">
        <f t="shared" si="53"/>
        <v>21838.751605600628</v>
      </c>
      <c r="P239" s="89">
        <f t="shared" si="48"/>
        <v>0.93726972909593864</v>
      </c>
      <c r="Q239" s="199">
        <v>7026.3345554957414</v>
      </c>
      <c r="R239" s="89">
        <f t="shared" si="54"/>
        <v>4.1804256099798202E-2</v>
      </c>
      <c r="S239" s="89">
        <f t="shared" si="54"/>
        <v>1.5543540500966067E-2</v>
      </c>
      <c r="T239" s="91">
        <v>10751</v>
      </c>
      <c r="U239" s="194">
        <v>174432</v>
      </c>
      <c r="V239" s="194">
        <v>16644.274809160303</v>
      </c>
      <c r="W239" s="201"/>
      <c r="X239" s="88">
        <v>0</v>
      </c>
      <c r="Y239" s="88">
        <f t="shared" si="55"/>
        <v>0</v>
      </c>
      <c r="Z239" s="1"/>
      <c r="AA239" s="1"/>
    </row>
    <row r="240" spans="2:27" x14ac:dyDescent="0.25">
      <c r="B240" s="85">
        <v>4226</v>
      </c>
      <c r="C240" s="85" t="s">
        <v>256</v>
      </c>
      <c r="D240" s="1">
        <v>33684</v>
      </c>
      <c r="E240" s="85">
        <f t="shared" si="49"/>
        <v>19248</v>
      </c>
      <c r="F240" s="86">
        <f t="shared" si="42"/>
        <v>0.82608054120694618</v>
      </c>
      <c r="G240" s="191">
        <f t="shared" si="43"/>
        <v>2432.2390957962343</v>
      </c>
      <c r="H240" s="191">
        <f t="shared" si="44"/>
        <v>4256.4184176434101</v>
      </c>
      <c r="I240" s="191">
        <f t="shared" si="45"/>
        <v>603.24552529302321</v>
      </c>
      <c r="J240" s="87">
        <f t="shared" si="46"/>
        <v>1055.6796692627906</v>
      </c>
      <c r="K240" s="191">
        <f t="shared" si="50"/>
        <v>275.76322136610833</v>
      </c>
      <c r="L240" s="87">
        <f t="shared" si="47"/>
        <v>482.58563739068956</v>
      </c>
      <c r="M240" s="88">
        <f t="shared" si="51"/>
        <v>4739.0040550341</v>
      </c>
      <c r="N240" s="88">
        <f t="shared" si="52"/>
        <v>38423.0040550341</v>
      </c>
      <c r="O240" s="88">
        <f t="shared" si="53"/>
        <v>21956.002317162343</v>
      </c>
      <c r="P240" s="89">
        <f t="shared" si="48"/>
        <v>0.94230186392884596</v>
      </c>
      <c r="Q240" s="199">
        <v>-1940.0795672851345</v>
      </c>
      <c r="R240" s="89">
        <f t="shared" si="54"/>
        <v>5.9045463120166009E-2</v>
      </c>
      <c r="S240" s="89">
        <f t="shared" si="54"/>
        <v>3.1207696661007346E-2</v>
      </c>
      <c r="T240" s="91">
        <v>1750</v>
      </c>
      <c r="U240" s="194">
        <v>31806</v>
      </c>
      <c r="V240" s="194">
        <v>18665.492957746479</v>
      </c>
      <c r="W240" s="201"/>
      <c r="X240" s="88">
        <v>0</v>
      </c>
      <c r="Y240" s="88">
        <f t="shared" si="55"/>
        <v>0</v>
      </c>
    </row>
    <row r="241" spans="2:27" x14ac:dyDescent="0.25">
      <c r="B241" s="85">
        <v>4227</v>
      </c>
      <c r="C241" s="85" t="s">
        <v>257</v>
      </c>
      <c r="D241" s="1">
        <v>130126</v>
      </c>
      <c r="E241" s="85">
        <f t="shared" si="49"/>
        <v>21601.261620185924</v>
      </c>
      <c r="F241" s="86">
        <f t="shared" si="42"/>
        <v>0.92707719710910352</v>
      </c>
      <c r="G241" s="191">
        <f t="shared" si="43"/>
        <v>1020.2821236846801</v>
      </c>
      <c r="H241" s="191">
        <f t="shared" si="44"/>
        <v>6146.1795130765131</v>
      </c>
      <c r="I241" s="191">
        <f t="shared" si="45"/>
        <v>0</v>
      </c>
      <c r="J241" s="87">
        <f t="shared" si="46"/>
        <v>0</v>
      </c>
      <c r="K241" s="191">
        <f t="shared" si="50"/>
        <v>-327.48230392691488</v>
      </c>
      <c r="L241" s="87">
        <f t="shared" si="47"/>
        <v>-1972.7533988557352</v>
      </c>
      <c r="M241" s="88">
        <f t="shared" si="51"/>
        <v>4173.4261142207779</v>
      </c>
      <c r="N241" s="88">
        <f t="shared" si="52"/>
        <v>134299.42611422078</v>
      </c>
      <c r="O241" s="88">
        <f t="shared" si="53"/>
        <v>22294.061439943689</v>
      </c>
      <c r="P241" s="89">
        <f t="shared" si="48"/>
        <v>0.95681059538703173</v>
      </c>
      <c r="Q241" s="199">
        <v>1698.8299636732436</v>
      </c>
      <c r="R241" s="89">
        <f t="shared" si="54"/>
        <v>1.7181539616034018E-2</v>
      </c>
      <c r="S241" s="89">
        <f t="shared" si="54"/>
        <v>-6.6269924367316447E-3</v>
      </c>
      <c r="T241" s="91">
        <v>6024</v>
      </c>
      <c r="U241" s="194">
        <v>127928</v>
      </c>
      <c r="V241" s="194">
        <v>21745.368009518952</v>
      </c>
      <c r="W241" s="201"/>
      <c r="X241" s="88">
        <v>0</v>
      </c>
      <c r="Y241" s="88">
        <f t="shared" si="55"/>
        <v>0</v>
      </c>
    </row>
    <row r="242" spans="2:27" x14ac:dyDescent="0.25">
      <c r="B242" s="85">
        <v>4228</v>
      </c>
      <c r="C242" s="85" t="s">
        <v>258</v>
      </c>
      <c r="D242" s="1">
        <v>88328</v>
      </c>
      <c r="E242" s="85">
        <f t="shared" si="49"/>
        <v>48082.743603701689</v>
      </c>
      <c r="F242" s="86">
        <f t="shared" si="42"/>
        <v>2.063602392916704</v>
      </c>
      <c r="G242" s="191">
        <f t="shared" si="43"/>
        <v>-14868.607066424778</v>
      </c>
      <c r="H242" s="191">
        <f t="shared" si="44"/>
        <v>-27313.631181022316</v>
      </c>
      <c r="I242" s="191">
        <f t="shared" si="45"/>
        <v>0</v>
      </c>
      <c r="J242" s="87">
        <f t="shared" si="46"/>
        <v>0</v>
      </c>
      <c r="K242" s="191">
        <f t="shared" si="50"/>
        <v>-327.48230392691488</v>
      </c>
      <c r="L242" s="87">
        <f t="shared" si="47"/>
        <v>-601.58499231374265</v>
      </c>
      <c r="M242" s="88">
        <f t="shared" si="51"/>
        <v>-27915.216173336059</v>
      </c>
      <c r="N242" s="88">
        <f t="shared" si="52"/>
        <v>60412.783826663945</v>
      </c>
      <c r="O242" s="88">
        <f t="shared" si="53"/>
        <v>32886.654233349997</v>
      </c>
      <c r="P242" s="89">
        <f t="shared" si="48"/>
        <v>1.4114206737100721</v>
      </c>
      <c r="Q242" s="199">
        <v>-1023.4249928174395</v>
      </c>
      <c r="R242" s="89">
        <f t="shared" si="54"/>
        <v>2.9908002285367816E-2</v>
      </c>
      <c r="S242" s="89">
        <f t="shared" si="54"/>
        <v>1.4770541173933475E-2</v>
      </c>
      <c r="T242" s="91">
        <v>1837</v>
      </c>
      <c r="U242" s="194">
        <v>85763</v>
      </c>
      <c r="V242" s="194">
        <v>47382.872928176796</v>
      </c>
      <c r="W242" s="201"/>
      <c r="X242" s="88">
        <v>0</v>
      </c>
      <c r="Y242" s="88">
        <f t="shared" si="55"/>
        <v>0</v>
      </c>
    </row>
    <row r="243" spans="2:27" ht="30.6" customHeight="1" x14ac:dyDescent="0.25">
      <c r="B243" s="85">
        <v>4601</v>
      </c>
      <c r="C243" s="85" t="s">
        <v>259</v>
      </c>
      <c r="D243" s="1">
        <v>7069972</v>
      </c>
      <c r="E243" s="85">
        <f t="shared" si="49"/>
        <v>24435.668613693706</v>
      </c>
      <c r="F243" s="86">
        <f t="shared" si="42"/>
        <v>1.0487235220882005</v>
      </c>
      <c r="G243" s="191">
        <f t="shared" si="43"/>
        <v>-680.3620724199892</v>
      </c>
      <c r="H243" s="191">
        <f t="shared" si="44"/>
        <v>-196849.15841327549</v>
      </c>
      <c r="I243" s="191">
        <f t="shared" si="45"/>
        <v>0</v>
      </c>
      <c r="J243" s="87">
        <f t="shared" si="46"/>
        <v>0</v>
      </c>
      <c r="K243" s="191">
        <f t="shared" si="50"/>
        <v>-327.48230392691488</v>
      </c>
      <c r="L243" s="87">
        <f t="shared" si="47"/>
        <v>-94750.454995174296</v>
      </c>
      <c r="M243" s="88">
        <f t="shared" si="51"/>
        <v>-291599.6134084498</v>
      </c>
      <c r="N243" s="88">
        <f t="shared" si="52"/>
        <v>6778372.38659155</v>
      </c>
      <c r="O243" s="88">
        <f t="shared" si="53"/>
        <v>23427.824237346802</v>
      </c>
      <c r="P243" s="89">
        <f t="shared" si="48"/>
        <v>1.0054691253786707</v>
      </c>
      <c r="Q243" s="199">
        <v>-37907.800964545459</v>
      </c>
      <c r="R243" s="89">
        <f t="shared" si="54"/>
        <v>2.0954340488321361E-2</v>
      </c>
      <c r="S243" s="89">
        <f t="shared" si="54"/>
        <v>1.2485497239532775E-2</v>
      </c>
      <c r="T243" s="91">
        <v>289330</v>
      </c>
      <c r="U243" s="194">
        <v>6924866</v>
      </c>
      <c r="V243" s="194">
        <v>24134.339385912943</v>
      </c>
      <c r="W243" s="201"/>
      <c r="X243" s="88">
        <v>0</v>
      </c>
      <c r="Y243" s="88">
        <f t="shared" si="55"/>
        <v>0</v>
      </c>
    </row>
    <row r="244" spans="2:27" x14ac:dyDescent="0.25">
      <c r="B244" s="85">
        <v>4602</v>
      </c>
      <c r="C244" s="85" t="s">
        <v>260</v>
      </c>
      <c r="D244" s="1">
        <v>382349</v>
      </c>
      <c r="E244" s="85">
        <f t="shared" si="49"/>
        <v>22256.766982944293</v>
      </c>
      <c r="F244" s="86">
        <f t="shared" si="42"/>
        <v>0.95521000180733129</v>
      </c>
      <c r="G244" s="191">
        <f t="shared" si="43"/>
        <v>626.97890602965856</v>
      </c>
      <c r="H244" s="191">
        <f t="shared" si="44"/>
        <v>10770.870626683505</v>
      </c>
      <c r="I244" s="191">
        <f t="shared" si="45"/>
        <v>0</v>
      </c>
      <c r="J244" s="87">
        <f t="shared" si="46"/>
        <v>0</v>
      </c>
      <c r="K244" s="191">
        <f t="shared" si="50"/>
        <v>-327.48230392691488</v>
      </c>
      <c r="L244" s="87">
        <f t="shared" si="47"/>
        <v>-5625.8184991604703</v>
      </c>
      <c r="M244" s="88">
        <f t="shared" si="51"/>
        <v>5145.0521275230349</v>
      </c>
      <c r="N244" s="88">
        <f t="shared" si="52"/>
        <v>387494.05212752306</v>
      </c>
      <c r="O244" s="88">
        <f t="shared" si="53"/>
        <v>22556.26358504704</v>
      </c>
      <c r="P244" s="89">
        <f t="shared" si="48"/>
        <v>0.96806371726632301</v>
      </c>
      <c r="Q244" s="199">
        <v>-2426.9964897173404</v>
      </c>
      <c r="R244" s="92">
        <f t="shared" si="54"/>
        <v>-1.3315819761605537E-2</v>
      </c>
      <c r="S244" s="92">
        <f t="shared" si="54"/>
        <v>-1.6072722995288623E-2</v>
      </c>
      <c r="T244" s="91">
        <v>17179</v>
      </c>
      <c r="U244" s="194">
        <v>387509</v>
      </c>
      <c r="V244" s="194">
        <v>22620.337400035023</v>
      </c>
      <c r="W244" s="201"/>
      <c r="X244" s="88">
        <v>0</v>
      </c>
      <c r="Y244" s="88">
        <f t="shared" si="55"/>
        <v>0</v>
      </c>
      <c r="Z244" s="1"/>
      <c r="AA244" s="1"/>
    </row>
    <row r="245" spans="2:27" x14ac:dyDescent="0.25">
      <c r="B245" s="85">
        <v>4611</v>
      </c>
      <c r="C245" s="85" t="s">
        <v>261</v>
      </c>
      <c r="D245" s="1">
        <v>86493</v>
      </c>
      <c r="E245" s="85">
        <f t="shared" si="49"/>
        <v>21235.698502332434</v>
      </c>
      <c r="F245" s="86">
        <f t="shared" si="42"/>
        <v>0.91138805651051091</v>
      </c>
      <c r="G245" s="191">
        <f t="shared" si="43"/>
        <v>1239.6199943967738</v>
      </c>
      <c r="H245" s="191">
        <f t="shared" si="44"/>
        <v>5048.972237178059</v>
      </c>
      <c r="I245" s="191">
        <f t="shared" si="45"/>
        <v>0</v>
      </c>
      <c r="J245" s="87">
        <f t="shared" si="46"/>
        <v>0</v>
      </c>
      <c r="K245" s="191">
        <f t="shared" si="50"/>
        <v>-327.48230392691488</v>
      </c>
      <c r="L245" s="87">
        <f t="shared" si="47"/>
        <v>-1333.8354238943243</v>
      </c>
      <c r="M245" s="88">
        <f t="shared" si="51"/>
        <v>3715.1368132837347</v>
      </c>
      <c r="N245" s="88">
        <f t="shared" si="52"/>
        <v>90208.136813283738</v>
      </c>
      <c r="O245" s="88">
        <f t="shared" si="53"/>
        <v>22147.83619280229</v>
      </c>
      <c r="P245" s="89">
        <f t="shared" si="48"/>
        <v>0.95053493914759457</v>
      </c>
      <c r="Q245" s="199">
        <v>-5194.0719762091612</v>
      </c>
      <c r="R245" s="92">
        <f t="shared" si="54"/>
        <v>-1.4380946954589482E-2</v>
      </c>
      <c r="S245" s="92">
        <f t="shared" si="54"/>
        <v>-2.1640601163124301E-2</v>
      </c>
      <c r="T245" s="91">
        <v>4073</v>
      </c>
      <c r="U245" s="194">
        <v>87755</v>
      </c>
      <c r="V245" s="194">
        <v>21705.416769725452</v>
      </c>
      <c r="W245" s="201"/>
      <c r="X245" s="88">
        <v>0</v>
      </c>
      <c r="Y245" s="88">
        <f t="shared" si="55"/>
        <v>0</v>
      </c>
      <c r="Z245" s="1"/>
    </row>
    <row r="246" spans="2:27" x14ac:dyDescent="0.25">
      <c r="B246" s="85">
        <v>4612</v>
      </c>
      <c r="C246" s="85" t="s">
        <v>262</v>
      </c>
      <c r="D246" s="1">
        <v>102314</v>
      </c>
      <c r="E246" s="85">
        <f t="shared" si="49"/>
        <v>17849.616189811586</v>
      </c>
      <c r="F246" s="86">
        <f t="shared" si="42"/>
        <v>0.76606507701661597</v>
      </c>
      <c r="G246" s="191">
        <f t="shared" si="43"/>
        <v>3271.2693819092824</v>
      </c>
      <c r="H246" s="191">
        <f t="shared" si="44"/>
        <v>18750.916097104004</v>
      </c>
      <c r="I246" s="191">
        <f t="shared" si="45"/>
        <v>1092.6798588589681</v>
      </c>
      <c r="J246" s="87">
        <f t="shared" si="46"/>
        <v>6263.2409509796053</v>
      </c>
      <c r="K246" s="191">
        <f t="shared" si="50"/>
        <v>765.19755493205321</v>
      </c>
      <c r="L246" s="87">
        <f t="shared" si="47"/>
        <v>4386.1123848705292</v>
      </c>
      <c r="M246" s="88">
        <f t="shared" si="51"/>
        <v>23137.028481974532</v>
      </c>
      <c r="N246" s="88">
        <f t="shared" si="52"/>
        <v>125451.02848197453</v>
      </c>
      <c r="O246" s="88">
        <f t="shared" si="53"/>
        <v>21886.083126652917</v>
      </c>
      <c r="P246" s="89">
        <f t="shared" si="48"/>
        <v>0.93930109071932921</v>
      </c>
      <c r="Q246" s="199">
        <v>2732.8115544694811</v>
      </c>
      <c r="R246" s="92">
        <f t="shared" si="54"/>
        <v>-0.20777098964745599</v>
      </c>
      <c r="S246" s="92">
        <f t="shared" si="54"/>
        <v>-0.20182788995360396</v>
      </c>
      <c r="T246" s="91">
        <v>5732</v>
      </c>
      <c r="U246" s="194">
        <v>129147</v>
      </c>
      <c r="V246" s="194">
        <v>22363.116883116883</v>
      </c>
      <c r="W246" s="201"/>
      <c r="X246" s="88">
        <v>0</v>
      </c>
      <c r="Y246" s="88">
        <f t="shared" si="55"/>
        <v>0</v>
      </c>
      <c r="Z246" s="1"/>
    </row>
    <row r="247" spans="2:27" x14ac:dyDescent="0.25">
      <c r="B247" s="85">
        <v>4613</v>
      </c>
      <c r="C247" s="85" t="s">
        <v>263</v>
      </c>
      <c r="D247" s="1">
        <v>259504</v>
      </c>
      <c r="E247" s="85">
        <f t="shared" si="49"/>
        <v>21390.042861852951</v>
      </c>
      <c r="F247" s="86">
        <f t="shared" si="42"/>
        <v>0.91801216665415952</v>
      </c>
      <c r="G247" s="191">
        <f t="shared" si="43"/>
        <v>1147.0133786844635</v>
      </c>
      <c r="H247" s="191">
        <f t="shared" si="44"/>
        <v>13915.566310199911</v>
      </c>
      <c r="I247" s="191">
        <f t="shared" si="45"/>
        <v>0</v>
      </c>
      <c r="J247" s="87">
        <f t="shared" si="46"/>
        <v>0</v>
      </c>
      <c r="K247" s="191">
        <f t="shared" si="50"/>
        <v>-327.48230392691488</v>
      </c>
      <c r="L247" s="87">
        <f t="shared" si="47"/>
        <v>-3973.0153112413313</v>
      </c>
      <c r="M247" s="88">
        <f t="shared" si="51"/>
        <v>9942.5509989585789</v>
      </c>
      <c r="N247" s="88">
        <f t="shared" si="52"/>
        <v>269446.55099895858</v>
      </c>
      <c r="O247" s="88">
        <f t="shared" si="53"/>
        <v>22209.573936610501</v>
      </c>
      <c r="P247" s="89">
        <f t="shared" si="48"/>
        <v>0.95318458320505417</v>
      </c>
      <c r="Q247" s="199">
        <v>-250.83049148675309</v>
      </c>
      <c r="R247" s="92">
        <f t="shared" si="54"/>
        <v>3.3225964428907587E-2</v>
      </c>
      <c r="S247" s="92">
        <f t="shared" si="54"/>
        <v>2.717922494040988E-2</v>
      </c>
      <c r="T247" s="91">
        <v>12132</v>
      </c>
      <c r="U247" s="194">
        <v>251159</v>
      </c>
      <c r="V247" s="194">
        <v>20824.061023132414</v>
      </c>
      <c r="W247" s="201"/>
      <c r="X247" s="88">
        <v>0</v>
      </c>
      <c r="Y247" s="88">
        <f t="shared" si="55"/>
        <v>0</v>
      </c>
      <c r="Z247" s="1"/>
    </row>
    <row r="248" spans="2:27" x14ac:dyDescent="0.25">
      <c r="B248" s="85">
        <v>4614</v>
      </c>
      <c r="C248" s="85" t="s">
        <v>264</v>
      </c>
      <c r="D248" s="1">
        <v>429160</v>
      </c>
      <c r="E248" s="85">
        <f t="shared" si="49"/>
        <v>22471.4629804168</v>
      </c>
      <c r="F248" s="86">
        <f t="shared" si="42"/>
        <v>0.9644242674862098</v>
      </c>
      <c r="G248" s="191">
        <f t="shared" si="43"/>
        <v>498.16130754615438</v>
      </c>
      <c r="H248" s="191">
        <f t="shared" si="44"/>
        <v>9513.8846515164569</v>
      </c>
      <c r="I248" s="191">
        <f t="shared" si="45"/>
        <v>0</v>
      </c>
      <c r="J248" s="87">
        <f t="shared" si="46"/>
        <v>0</v>
      </c>
      <c r="K248" s="191">
        <f t="shared" si="50"/>
        <v>-327.48230392691488</v>
      </c>
      <c r="L248" s="87">
        <f t="shared" si="47"/>
        <v>-6254.25704039622</v>
      </c>
      <c r="M248" s="88">
        <f t="shared" si="51"/>
        <v>3259.6276111202369</v>
      </c>
      <c r="N248" s="88">
        <f t="shared" si="52"/>
        <v>432419.62761112023</v>
      </c>
      <c r="O248" s="88">
        <f t="shared" si="53"/>
        <v>22642.141984036036</v>
      </c>
      <c r="P248" s="89">
        <f t="shared" si="48"/>
        <v>0.97174942353787419</v>
      </c>
      <c r="Q248" s="199">
        <v>-5771.3002247291524</v>
      </c>
      <c r="R248" s="92">
        <f t="shared" si="54"/>
        <v>6.2038006290662251E-2</v>
      </c>
      <c r="S248" s="92">
        <f t="shared" si="54"/>
        <v>5.2083832915124098E-2</v>
      </c>
      <c r="T248" s="91">
        <v>19098</v>
      </c>
      <c r="U248" s="194">
        <v>404091</v>
      </c>
      <c r="V248" s="194">
        <v>21359.004175696391</v>
      </c>
      <c r="W248" s="201"/>
      <c r="X248" s="88">
        <v>0</v>
      </c>
      <c r="Y248" s="88">
        <f t="shared" si="55"/>
        <v>0</v>
      </c>
      <c r="Z248" s="1"/>
    </row>
    <row r="249" spans="2:27" x14ac:dyDescent="0.25">
      <c r="B249" s="85">
        <v>4615</v>
      </c>
      <c r="C249" s="85" t="s">
        <v>265</v>
      </c>
      <c r="D249" s="1">
        <v>63472</v>
      </c>
      <c r="E249" s="85">
        <f t="shared" si="49"/>
        <v>19953.473750392957</v>
      </c>
      <c r="F249" s="86">
        <f t="shared" si="42"/>
        <v>0.85635787586675027</v>
      </c>
      <c r="G249" s="191">
        <f t="shared" si="43"/>
        <v>2008.9548455604599</v>
      </c>
      <c r="H249" s="191">
        <f t="shared" si="44"/>
        <v>6390.4853637278229</v>
      </c>
      <c r="I249" s="191">
        <f t="shared" si="45"/>
        <v>356.32971265548821</v>
      </c>
      <c r="J249" s="87">
        <f t="shared" si="46"/>
        <v>1133.4848159571081</v>
      </c>
      <c r="K249" s="191">
        <f t="shared" si="50"/>
        <v>28.847408728573328</v>
      </c>
      <c r="L249" s="87">
        <f t="shared" si="47"/>
        <v>91.763607165591765</v>
      </c>
      <c r="M249" s="88">
        <f t="shared" si="51"/>
        <v>6482.2489708934145</v>
      </c>
      <c r="N249" s="88">
        <f t="shared" si="52"/>
        <v>69954.248970893415</v>
      </c>
      <c r="O249" s="88">
        <f t="shared" si="53"/>
        <v>21991.276004681993</v>
      </c>
      <c r="P249" s="89">
        <f t="shared" si="48"/>
        <v>0.94381573066183633</v>
      </c>
      <c r="Q249" s="199">
        <v>-297.17154487657626</v>
      </c>
      <c r="R249" s="92">
        <f t="shared" si="54"/>
        <v>2.45682001614205E-2</v>
      </c>
      <c r="S249" s="92">
        <f t="shared" si="54"/>
        <v>3.9544419689241175E-3</v>
      </c>
      <c r="T249" s="91">
        <v>3181</v>
      </c>
      <c r="U249" s="194">
        <v>61950</v>
      </c>
      <c r="V249" s="194">
        <v>19874.879692011549</v>
      </c>
      <c r="W249" s="201"/>
      <c r="X249" s="88">
        <v>0</v>
      </c>
      <c r="Y249" s="88">
        <f t="shared" si="55"/>
        <v>0</v>
      </c>
      <c r="Z249" s="1"/>
    </row>
    <row r="250" spans="2:27" x14ac:dyDescent="0.25">
      <c r="B250" s="85">
        <v>4616</v>
      </c>
      <c r="C250" s="85" t="s">
        <v>266</v>
      </c>
      <c r="D250" s="1">
        <v>68609</v>
      </c>
      <c r="E250" s="85">
        <f t="shared" si="49"/>
        <v>23576.97594501718</v>
      </c>
      <c r="F250" s="86">
        <f t="shared" si="42"/>
        <v>1.0118703786722227</v>
      </c>
      <c r="G250" s="191">
        <f t="shared" si="43"/>
        <v>-165.14647121407396</v>
      </c>
      <c r="H250" s="191">
        <f t="shared" si="44"/>
        <v>-480.57623123295525</v>
      </c>
      <c r="I250" s="191">
        <f t="shared" si="45"/>
        <v>0</v>
      </c>
      <c r="J250" s="87">
        <f t="shared" si="46"/>
        <v>0</v>
      </c>
      <c r="K250" s="191">
        <f t="shared" si="50"/>
        <v>-327.48230392691488</v>
      </c>
      <c r="L250" s="87">
        <f t="shared" si="47"/>
        <v>-952.97350442732227</v>
      </c>
      <c r="M250" s="88">
        <f t="shared" si="51"/>
        <v>-1433.5497356602775</v>
      </c>
      <c r="N250" s="88">
        <f t="shared" si="52"/>
        <v>67175.450264339728</v>
      </c>
      <c r="O250" s="88">
        <f t="shared" si="53"/>
        <v>23084.347169876197</v>
      </c>
      <c r="P250" s="89">
        <f t="shared" si="48"/>
        <v>0.99072786801227974</v>
      </c>
      <c r="Q250" s="199">
        <v>-595.98950958014871</v>
      </c>
      <c r="R250" s="92">
        <f t="shared" si="54"/>
        <v>-2.3984636176114946E-2</v>
      </c>
      <c r="S250" s="92">
        <f t="shared" si="54"/>
        <v>-3.3040448830150948E-2</v>
      </c>
      <c r="T250" s="91">
        <v>2910</v>
      </c>
      <c r="U250" s="194">
        <v>70295</v>
      </c>
      <c r="V250" s="194">
        <v>24382.587582379463</v>
      </c>
      <c r="W250" s="201"/>
      <c r="X250" s="88">
        <v>0</v>
      </c>
      <c r="Y250" s="88">
        <f t="shared" si="55"/>
        <v>0</v>
      </c>
      <c r="Z250" s="1"/>
    </row>
    <row r="251" spans="2:27" x14ac:dyDescent="0.25">
      <c r="B251" s="85">
        <v>4617</v>
      </c>
      <c r="C251" s="85" t="s">
        <v>267</v>
      </c>
      <c r="D251" s="1">
        <v>295087</v>
      </c>
      <c r="E251" s="85">
        <f t="shared" si="49"/>
        <v>22598.177362536375</v>
      </c>
      <c r="F251" s="86">
        <f t="shared" si="42"/>
        <v>0.96986256161339401</v>
      </c>
      <c r="G251" s="191">
        <f t="shared" si="43"/>
        <v>422.13267827440939</v>
      </c>
      <c r="H251" s="191">
        <f t="shared" si="44"/>
        <v>5512.2085129072375</v>
      </c>
      <c r="I251" s="191">
        <f t="shared" si="45"/>
        <v>0</v>
      </c>
      <c r="J251" s="87">
        <f t="shared" si="46"/>
        <v>0</v>
      </c>
      <c r="K251" s="191">
        <f t="shared" si="50"/>
        <v>-327.48230392691488</v>
      </c>
      <c r="L251" s="87">
        <f t="shared" si="47"/>
        <v>-4276.2639246776544</v>
      </c>
      <c r="M251" s="88">
        <f t="shared" si="51"/>
        <v>1235.9445882295831</v>
      </c>
      <c r="N251" s="88">
        <f t="shared" si="52"/>
        <v>296322.94458822958</v>
      </c>
      <c r="O251" s="88">
        <f t="shared" si="53"/>
        <v>22692.827736883872</v>
      </c>
      <c r="P251" s="89">
        <f t="shared" si="48"/>
        <v>0.97392474118874806</v>
      </c>
      <c r="Q251" s="199">
        <v>-281.8367752912709</v>
      </c>
      <c r="R251" s="92">
        <f t="shared" si="54"/>
        <v>3.3536243660511646E-2</v>
      </c>
      <c r="S251" s="92">
        <f t="shared" si="54"/>
        <v>3.0291107652694112E-2</v>
      </c>
      <c r="T251" s="91">
        <v>13058</v>
      </c>
      <c r="U251" s="194">
        <v>285512</v>
      </c>
      <c r="V251" s="194">
        <v>21933.778904509487</v>
      </c>
      <c r="W251" s="201"/>
      <c r="X251" s="88">
        <v>0</v>
      </c>
      <c r="Y251" s="88">
        <f t="shared" si="55"/>
        <v>0</v>
      </c>
      <c r="Z251" s="1"/>
    </row>
    <row r="252" spans="2:27" x14ac:dyDescent="0.25">
      <c r="B252" s="85">
        <v>4618</v>
      </c>
      <c r="C252" s="85" t="s">
        <v>268</v>
      </c>
      <c r="D252" s="1">
        <v>264130</v>
      </c>
      <c r="E252" s="85">
        <f t="shared" si="49"/>
        <v>23693.039110154288</v>
      </c>
      <c r="F252" s="86">
        <f t="shared" si="42"/>
        <v>1.0168515467037404</v>
      </c>
      <c r="G252" s="191">
        <f t="shared" si="43"/>
        <v>-234.78437029633858</v>
      </c>
      <c r="H252" s="191">
        <f t="shared" si="44"/>
        <v>-2617.3761600635826</v>
      </c>
      <c r="I252" s="191">
        <f t="shared" si="45"/>
        <v>0</v>
      </c>
      <c r="J252" s="87">
        <f t="shared" si="46"/>
        <v>0</v>
      </c>
      <c r="K252" s="191">
        <f t="shared" si="50"/>
        <v>-327.48230392691488</v>
      </c>
      <c r="L252" s="87">
        <f t="shared" si="47"/>
        <v>-3650.7727241772468</v>
      </c>
      <c r="M252" s="88">
        <f t="shared" si="51"/>
        <v>-6268.1488842408289</v>
      </c>
      <c r="N252" s="88">
        <f t="shared" si="52"/>
        <v>257861.85111575917</v>
      </c>
      <c r="O252" s="88">
        <f t="shared" si="53"/>
        <v>23130.772435931034</v>
      </c>
      <c r="P252" s="89">
        <f t="shared" si="48"/>
        <v>0.99272033522488656</v>
      </c>
      <c r="Q252" s="199">
        <v>-234.88558515448312</v>
      </c>
      <c r="R252" s="92">
        <f t="shared" si="54"/>
        <v>4.1209522288877228E-3</v>
      </c>
      <c r="S252" s="92">
        <f t="shared" si="54"/>
        <v>-1.9928230964968808E-2</v>
      </c>
      <c r="T252" s="91">
        <v>11148</v>
      </c>
      <c r="U252" s="194">
        <v>263046</v>
      </c>
      <c r="V252" s="194">
        <v>24174.800110283981</v>
      </c>
      <c r="W252" s="201"/>
      <c r="X252" s="88">
        <v>0</v>
      </c>
      <c r="Y252" s="88">
        <f t="shared" si="55"/>
        <v>0</v>
      </c>
      <c r="Z252" s="1"/>
      <c r="AA252" s="1"/>
    </row>
    <row r="253" spans="2:27" x14ac:dyDescent="0.25">
      <c r="B253" s="85">
        <v>4619</v>
      </c>
      <c r="C253" s="85" t="s">
        <v>269</v>
      </c>
      <c r="D253" s="1">
        <v>51720</v>
      </c>
      <c r="E253" s="85">
        <f t="shared" si="49"/>
        <v>53762.993762993763</v>
      </c>
      <c r="F253" s="86">
        <f t="shared" si="42"/>
        <v>2.3073858574729615</v>
      </c>
      <c r="G253" s="191">
        <f t="shared" si="43"/>
        <v>-18276.757162000024</v>
      </c>
      <c r="H253" s="191">
        <f t="shared" si="44"/>
        <v>-17582.240389844024</v>
      </c>
      <c r="I253" s="191">
        <f t="shared" si="45"/>
        <v>0</v>
      </c>
      <c r="J253" s="87">
        <f t="shared" si="46"/>
        <v>0</v>
      </c>
      <c r="K253" s="191">
        <f t="shared" si="50"/>
        <v>-327.48230392691488</v>
      </c>
      <c r="L253" s="87">
        <f t="shared" si="47"/>
        <v>-315.03797637769213</v>
      </c>
      <c r="M253" s="88">
        <f t="shared" si="51"/>
        <v>-17897.278366221715</v>
      </c>
      <c r="N253" s="88">
        <f t="shared" si="52"/>
        <v>33822.721633778288</v>
      </c>
      <c r="O253" s="88">
        <f t="shared" si="53"/>
        <v>35158.754297066829</v>
      </c>
      <c r="P253" s="89">
        <f t="shared" si="48"/>
        <v>1.5089340595325749</v>
      </c>
      <c r="Q253" s="199">
        <v>-341.41646330450749</v>
      </c>
      <c r="R253" s="92">
        <f t="shared" si="54"/>
        <v>9.5020325203252029E-2</v>
      </c>
      <c r="S253" s="92">
        <f t="shared" si="54"/>
        <v>6.6563456045163449E-2</v>
      </c>
      <c r="T253" s="91">
        <v>962</v>
      </c>
      <c r="U253" s="194">
        <v>47232</v>
      </c>
      <c r="V253" s="194">
        <v>50407.684098185695</v>
      </c>
      <c r="W253" s="201"/>
      <c r="X253" s="88">
        <v>0</v>
      </c>
      <c r="Y253" s="88">
        <f t="shared" si="55"/>
        <v>0</v>
      </c>
      <c r="Z253" s="1"/>
    </row>
    <row r="254" spans="2:27" x14ac:dyDescent="0.25">
      <c r="B254" s="85">
        <v>4620</v>
      </c>
      <c r="C254" s="85" t="s">
        <v>270</v>
      </c>
      <c r="D254" s="1">
        <v>26768</v>
      </c>
      <c r="E254" s="85">
        <f t="shared" si="49"/>
        <v>25348.484848484848</v>
      </c>
      <c r="F254" s="86">
        <f t="shared" si="42"/>
        <v>1.0878995263098732</v>
      </c>
      <c r="G254" s="191">
        <f t="shared" si="43"/>
        <v>-1228.0518132946745</v>
      </c>
      <c r="H254" s="191">
        <f t="shared" si="44"/>
        <v>-1296.8227148391763</v>
      </c>
      <c r="I254" s="191">
        <f t="shared" si="45"/>
        <v>0</v>
      </c>
      <c r="J254" s="87">
        <f t="shared" si="46"/>
        <v>0</v>
      </c>
      <c r="K254" s="191">
        <f t="shared" si="50"/>
        <v>-327.48230392691488</v>
      </c>
      <c r="L254" s="87">
        <f t="shared" si="47"/>
        <v>-345.8213129468221</v>
      </c>
      <c r="M254" s="88">
        <f t="shared" si="51"/>
        <v>-1642.6440277859983</v>
      </c>
      <c r="N254" s="88">
        <f t="shared" si="52"/>
        <v>25125.355972214002</v>
      </c>
      <c r="O254" s="88">
        <f t="shared" si="53"/>
        <v>23792.95073126326</v>
      </c>
      <c r="P254" s="89">
        <f t="shared" si="48"/>
        <v>1.0211395270673396</v>
      </c>
      <c r="Q254" s="199">
        <v>483.43473466781916</v>
      </c>
      <c r="R254" s="92">
        <f t="shared" si="54"/>
        <v>-3.0566420396928872E-2</v>
      </c>
      <c r="S254" s="92">
        <f t="shared" si="54"/>
        <v>-3.515654151247375E-2</v>
      </c>
      <c r="T254" s="91">
        <v>1056</v>
      </c>
      <c r="U254" s="194">
        <v>27612</v>
      </c>
      <c r="V254" s="194">
        <v>26272.121788772598</v>
      </c>
      <c r="W254" s="201"/>
      <c r="X254" s="88">
        <v>0</v>
      </c>
      <c r="Y254" s="88">
        <f t="shared" si="55"/>
        <v>0</v>
      </c>
      <c r="Z254" s="1"/>
    </row>
    <row r="255" spans="2:27" x14ac:dyDescent="0.25">
      <c r="B255" s="85">
        <v>4621</v>
      </c>
      <c r="C255" s="85" t="s">
        <v>271</v>
      </c>
      <c r="D255" s="1">
        <v>328188</v>
      </c>
      <c r="E255" s="85">
        <f t="shared" si="49"/>
        <v>20328.790882061447</v>
      </c>
      <c r="F255" s="86">
        <f t="shared" si="42"/>
        <v>0.87246563663425569</v>
      </c>
      <c r="G255" s="191">
        <f t="shared" si="43"/>
        <v>1783.7645665593664</v>
      </c>
      <c r="H255" s="191">
        <f t="shared" si="44"/>
        <v>28797.095162534413</v>
      </c>
      <c r="I255" s="191">
        <f t="shared" si="45"/>
        <v>224.96871657151695</v>
      </c>
      <c r="J255" s="87">
        <f t="shared" si="46"/>
        <v>3631.8949603305696</v>
      </c>
      <c r="K255" s="191">
        <f t="shared" si="50"/>
        <v>-102.51358735539793</v>
      </c>
      <c r="L255" s="87">
        <f t="shared" si="47"/>
        <v>-1654.9793542655441</v>
      </c>
      <c r="M255" s="88">
        <f t="shared" si="51"/>
        <v>27142.115808268871</v>
      </c>
      <c r="N255" s="88">
        <f t="shared" si="52"/>
        <v>355330.11580826889</v>
      </c>
      <c r="O255" s="88">
        <f t="shared" si="53"/>
        <v>22010.041861265418</v>
      </c>
      <c r="P255" s="89">
        <f t="shared" si="48"/>
        <v>0.94462111870021159</v>
      </c>
      <c r="Q255" s="199">
        <v>1378.4600375707487</v>
      </c>
      <c r="R255" s="92">
        <f t="shared" si="54"/>
        <v>4.480538912624079E-2</v>
      </c>
      <c r="S255" s="92">
        <f t="shared" si="54"/>
        <v>2.7396280499199351E-2</v>
      </c>
      <c r="T255" s="91">
        <v>16144</v>
      </c>
      <c r="U255" s="194">
        <v>314114</v>
      </c>
      <c r="V255" s="194">
        <v>19786.70866141732</v>
      </c>
      <c r="W255" s="201"/>
      <c r="X255" s="88">
        <v>0</v>
      </c>
      <c r="Y255" s="88">
        <f t="shared" si="55"/>
        <v>0</v>
      </c>
      <c r="Z255" s="1"/>
      <c r="AA255" s="1"/>
    </row>
    <row r="256" spans="2:27" x14ac:dyDescent="0.25">
      <c r="B256" s="85">
        <v>4622</v>
      </c>
      <c r="C256" s="85" t="s">
        <v>272</v>
      </c>
      <c r="D256" s="1">
        <v>174692</v>
      </c>
      <c r="E256" s="85">
        <f t="shared" si="49"/>
        <v>20477.318016645178</v>
      </c>
      <c r="F256" s="86">
        <f t="shared" si="42"/>
        <v>0.87884008466630292</v>
      </c>
      <c r="G256" s="191">
        <f t="shared" si="43"/>
        <v>1694.6482858091272</v>
      </c>
      <c r="H256" s="191">
        <f t="shared" si="44"/>
        <v>14457.044526237665</v>
      </c>
      <c r="I256" s="191">
        <f t="shared" si="45"/>
        <v>172.98421946721081</v>
      </c>
      <c r="J256" s="87">
        <f t="shared" si="46"/>
        <v>1475.7283762747754</v>
      </c>
      <c r="K256" s="191">
        <f t="shared" si="50"/>
        <v>-154.49808445970407</v>
      </c>
      <c r="L256" s="87">
        <f t="shared" si="47"/>
        <v>-1318.0231585257354</v>
      </c>
      <c r="M256" s="88">
        <f t="shared" si="51"/>
        <v>13139.02136771193</v>
      </c>
      <c r="N256" s="88">
        <f t="shared" si="52"/>
        <v>187831.02136771192</v>
      </c>
      <c r="O256" s="88">
        <f t="shared" si="53"/>
        <v>22017.468217994596</v>
      </c>
      <c r="P256" s="89">
        <f t="shared" si="48"/>
        <v>0.94493984110181362</v>
      </c>
      <c r="Q256" s="199">
        <v>239.70806370886203</v>
      </c>
      <c r="R256" s="89">
        <f t="shared" si="54"/>
        <v>3.7347306971880351E-3</v>
      </c>
      <c r="S256" s="89">
        <f t="shared" si="54"/>
        <v>-2.656187159761678E-4</v>
      </c>
      <c r="T256" s="91">
        <v>8531</v>
      </c>
      <c r="U256" s="194">
        <v>174042</v>
      </c>
      <c r="V256" s="194">
        <v>20482.758620689656</v>
      </c>
      <c r="W256" s="201"/>
      <c r="X256" s="88">
        <v>0</v>
      </c>
      <c r="Y256" s="88">
        <f t="shared" si="55"/>
        <v>0</v>
      </c>
    </row>
    <row r="257" spans="2:27" x14ac:dyDescent="0.25">
      <c r="B257" s="85">
        <v>4623</v>
      </c>
      <c r="C257" s="85" t="s">
        <v>273</v>
      </c>
      <c r="D257" s="1">
        <v>49248</v>
      </c>
      <c r="E257" s="85">
        <f t="shared" si="49"/>
        <v>19738.67735470942</v>
      </c>
      <c r="F257" s="86">
        <f t="shared" si="42"/>
        <v>0.84713930132417137</v>
      </c>
      <c r="G257" s="191">
        <f t="shared" si="43"/>
        <v>2137.8326829705825</v>
      </c>
      <c r="H257" s="191">
        <f t="shared" si="44"/>
        <v>5333.8925440116027</v>
      </c>
      <c r="I257" s="191">
        <f t="shared" si="45"/>
        <v>431.50845114472628</v>
      </c>
      <c r="J257" s="87">
        <f t="shared" si="46"/>
        <v>1076.6135856060921</v>
      </c>
      <c r="K257" s="191">
        <f t="shared" si="50"/>
        <v>104.0261472178114</v>
      </c>
      <c r="L257" s="87">
        <f t="shared" si="47"/>
        <v>259.54523730843943</v>
      </c>
      <c r="M257" s="88">
        <f t="shared" si="51"/>
        <v>5593.4377813200417</v>
      </c>
      <c r="N257" s="88">
        <f t="shared" si="52"/>
        <v>54841.437781320041</v>
      </c>
      <c r="O257" s="88">
        <f t="shared" si="53"/>
        <v>21980.53618489781</v>
      </c>
      <c r="P257" s="89">
        <f t="shared" si="48"/>
        <v>0.94335480193470711</v>
      </c>
      <c r="Q257" s="199">
        <v>665.47684549919632</v>
      </c>
      <c r="R257" s="89">
        <f t="shared" si="54"/>
        <v>-5.0708095113032583E-3</v>
      </c>
      <c r="S257" s="89">
        <f t="shared" si="54"/>
        <v>-2.678194223554824E-3</v>
      </c>
      <c r="T257" s="91">
        <v>2495</v>
      </c>
      <c r="U257" s="194">
        <v>49499</v>
      </c>
      <c r="V257" s="194">
        <v>19791.683326669332</v>
      </c>
      <c r="W257" s="201"/>
      <c r="X257" s="88">
        <v>0</v>
      </c>
      <c r="Y257" s="88">
        <f t="shared" si="55"/>
        <v>0</v>
      </c>
    </row>
    <row r="258" spans="2:27" x14ac:dyDescent="0.25">
      <c r="B258" s="85">
        <v>4624</v>
      </c>
      <c r="C258" s="85" t="s">
        <v>274</v>
      </c>
      <c r="D258" s="1">
        <v>526249</v>
      </c>
      <c r="E258" s="85">
        <f t="shared" si="49"/>
        <v>20559.814033442726</v>
      </c>
      <c r="F258" s="86">
        <f t="shared" si="42"/>
        <v>0.88238062675917162</v>
      </c>
      <c r="G258" s="191">
        <f t="shared" si="43"/>
        <v>1645.1506757305986</v>
      </c>
      <c r="H258" s="191">
        <f t="shared" si="44"/>
        <v>42109.276696000394</v>
      </c>
      <c r="I258" s="191">
        <f t="shared" si="45"/>
        <v>144.1106135880691</v>
      </c>
      <c r="J258" s="87">
        <f t="shared" si="46"/>
        <v>3688.6552654002171</v>
      </c>
      <c r="K258" s="191">
        <f t="shared" si="50"/>
        <v>-183.37169033884578</v>
      </c>
      <c r="L258" s="87">
        <f t="shared" si="47"/>
        <v>-4693.5817859130966</v>
      </c>
      <c r="M258" s="88">
        <f t="shared" si="51"/>
        <v>37415.694910087295</v>
      </c>
      <c r="N258" s="88">
        <f t="shared" si="52"/>
        <v>563664.69491008727</v>
      </c>
      <c r="O258" s="88">
        <f t="shared" si="53"/>
        <v>22021.593018834476</v>
      </c>
      <c r="P258" s="89">
        <f t="shared" si="48"/>
        <v>0.94511686820645713</v>
      </c>
      <c r="Q258" s="199">
        <v>285.02274043981015</v>
      </c>
      <c r="R258" s="89">
        <f t="shared" si="54"/>
        <v>3.1611983776461752E-2</v>
      </c>
      <c r="S258" s="89">
        <f t="shared" si="54"/>
        <v>1.6175689441941435E-2</v>
      </c>
      <c r="T258" s="91">
        <v>25596</v>
      </c>
      <c r="U258" s="194">
        <v>510123</v>
      </c>
      <c r="V258" s="194">
        <v>20232.538769682305</v>
      </c>
      <c r="W258" s="201"/>
      <c r="X258" s="88">
        <v>0</v>
      </c>
      <c r="Y258" s="88">
        <f t="shared" si="55"/>
        <v>0</v>
      </c>
      <c r="Z258" s="1"/>
      <c r="AA258" s="1"/>
    </row>
    <row r="259" spans="2:27" x14ac:dyDescent="0.25">
      <c r="B259" s="85">
        <v>4625</v>
      </c>
      <c r="C259" s="85" t="s">
        <v>275</v>
      </c>
      <c r="D259" s="1">
        <v>192804</v>
      </c>
      <c r="E259" s="85">
        <f t="shared" si="49"/>
        <v>36398.716254483676</v>
      </c>
      <c r="F259" s="86">
        <f t="shared" si="42"/>
        <v>1.5621504168091203</v>
      </c>
      <c r="G259" s="191">
        <f t="shared" si="43"/>
        <v>-7858.1906568939703</v>
      </c>
      <c r="H259" s="191">
        <f t="shared" si="44"/>
        <v>-41624.835909567366</v>
      </c>
      <c r="I259" s="191">
        <f t="shared" si="45"/>
        <v>0</v>
      </c>
      <c r="J259" s="87">
        <f t="shared" si="46"/>
        <v>0</v>
      </c>
      <c r="K259" s="191">
        <f t="shared" si="50"/>
        <v>-327.48230392691488</v>
      </c>
      <c r="L259" s="87">
        <f t="shared" si="47"/>
        <v>-1734.6737639008682</v>
      </c>
      <c r="M259" s="88">
        <f t="shared" si="51"/>
        <v>-43359.509673468237</v>
      </c>
      <c r="N259" s="88">
        <f t="shared" si="52"/>
        <v>149444.49032653176</v>
      </c>
      <c r="O259" s="88">
        <f t="shared" si="53"/>
        <v>28213.04329366278</v>
      </c>
      <c r="P259" s="89">
        <f t="shared" si="48"/>
        <v>1.210839883267038</v>
      </c>
      <c r="Q259" s="199">
        <v>-3594.4255780914391</v>
      </c>
      <c r="R259" s="89">
        <f t="shared" si="54"/>
        <v>6.7305432994804581E-3</v>
      </c>
      <c r="S259" s="89">
        <f t="shared" si="54"/>
        <v>4.0697489618947954E-3</v>
      </c>
      <c r="T259" s="91">
        <v>5297</v>
      </c>
      <c r="U259" s="194">
        <v>191515</v>
      </c>
      <c r="V259" s="194">
        <v>36251.183039939424</v>
      </c>
      <c r="W259" s="201"/>
      <c r="X259" s="88">
        <v>0</v>
      </c>
      <c r="Y259" s="88">
        <f t="shared" si="55"/>
        <v>0</v>
      </c>
    </row>
    <row r="260" spans="2:27" x14ac:dyDescent="0.25">
      <c r="B260" s="85">
        <v>4626</v>
      </c>
      <c r="C260" s="85" t="s">
        <v>276</v>
      </c>
      <c r="D260" s="1">
        <v>812606</v>
      </c>
      <c r="E260" s="85">
        <f t="shared" si="49"/>
        <v>20641.282259703312</v>
      </c>
      <c r="F260" s="86">
        <f t="shared" si="42"/>
        <v>0.88587705841131803</v>
      </c>
      <c r="G260" s="191">
        <f t="shared" si="43"/>
        <v>1596.2697399742472</v>
      </c>
      <c r="H260" s="191">
        <f t="shared" si="44"/>
        <v>62841.947123306163</v>
      </c>
      <c r="I260" s="191">
        <f t="shared" si="45"/>
        <v>115.59673439686411</v>
      </c>
      <c r="J260" s="87">
        <f t="shared" si="46"/>
        <v>4550.8122397357456</v>
      </c>
      <c r="K260" s="191">
        <f t="shared" si="50"/>
        <v>-211.88556953005076</v>
      </c>
      <c r="L260" s="87">
        <f t="shared" si="47"/>
        <v>-8341.5111012590387</v>
      </c>
      <c r="M260" s="88">
        <f t="shared" si="51"/>
        <v>54500.436022047128</v>
      </c>
      <c r="N260" s="88">
        <f t="shared" si="52"/>
        <v>867106.43602204719</v>
      </c>
      <c r="O260" s="88">
        <f t="shared" si="53"/>
        <v>22025.66643014751</v>
      </c>
      <c r="P260" s="89">
        <f t="shared" si="48"/>
        <v>0.94529168978906464</v>
      </c>
      <c r="Q260" s="199">
        <v>1138.6964543536742</v>
      </c>
      <c r="R260" s="89">
        <f t="shared" si="54"/>
        <v>2.2106056241832081E-2</v>
      </c>
      <c r="S260" s="89">
        <f t="shared" si="54"/>
        <v>1.3382533713452356E-2</v>
      </c>
      <c r="T260" s="91">
        <v>39368</v>
      </c>
      <c r="U260" s="194">
        <v>795031</v>
      </c>
      <c r="V260" s="194">
        <v>20368.697478991595</v>
      </c>
      <c r="W260" s="201"/>
      <c r="X260" s="88">
        <v>0</v>
      </c>
      <c r="Y260" s="88">
        <f t="shared" si="55"/>
        <v>0</v>
      </c>
      <c r="Z260" s="1"/>
      <c r="AA260" s="1"/>
    </row>
    <row r="261" spans="2:27" x14ac:dyDescent="0.25">
      <c r="B261" s="85">
        <v>4627</v>
      </c>
      <c r="C261" s="85" t="s">
        <v>277</v>
      </c>
      <c r="D261" s="1">
        <v>569968</v>
      </c>
      <c r="E261" s="85">
        <f t="shared" si="49"/>
        <v>19005.902164126848</v>
      </c>
      <c r="F261" s="86">
        <f t="shared" si="42"/>
        <v>0.81569025072049961</v>
      </c>
      <c r="G261" s="191">
        <f t="shared" si="43"/>
        <v>2577.4977973201253</v>
      </c>
      <c r="H261" s="191">
        <f t="shared" si="44"/>
        <v>77296.581443833231</v>
      </c>
      <c r="I261" s="191">
        <f t="shared" si="45"/>
        <v>687.97976784862635</v>
      </c>
      <c r="J261" s="87">
        <f t="shared" si="46"/>
        <v>20631.825258012454</v>
      </c>
      <c r="K261" s="191">
        <f t="shared" si="50"/>
        <v>360.49746392171147</v>
      </c>
      <c r="L261" s="87">
        <f t="shared" si="47"/>
        <v>10810.958445548205</v>
      </c>
      <c r="M261" s="88">
        <f t="shared" si="51"/>
        <v>88107.539889381442</v>
      </c>
      <c r="N261" s="88">
        <f t="shared" si="52"/>
        <v>658075.5398893815</v>
      </c>
      <c r="O261" s="88">
        <f t="shared" si="53"/>
        <v>21943.897425368687</v>
      </c>
      <c r="P261" s="89">
        <f t="shared" si="48"/>
        <v>0.94178234940452377</v>
      </c>
      <c r="Q261" s="199">
        <v>9725.0151181062975</v>
      </c>
      <c r="R261" s="89">
        <f t="shared" si="54"/>
        <v>3.616604311419918E-2</v>
      </c>
      <c r="S261" s="89">
        <f t="shared" si="54"/>
        <v>3.0188627213076902E-2</v>
      </c>
      <c r="T261" s="91">
        <v>29989</v>
      </c>
      <c r="U261" s="194">
        <v>550074</v>
      </c>
      <c r="V261" s="194">
        <v>18448.953581969414</v>
      </c>
      <c r="W261" s="201"/>
      <c r="X261" s="88">
        <v>0</v>
      </c>
      <c r="Y261" s="88">
        <f t="shared" si="55"/>
        <v>0</v>
      </c>
    </row>
    <row r="262" spans="2:27" x14ac:dyDescent="0.25">
      <c r="B262" s="85">
        <v>4628</v>
      </c>
      <c r="C262" s="85" t="s">
        <v>278</v>
      </c>
      <c r="D262" s="1">
        <v>79561</v>
      </c>
      <c r="E262" s="85">
        <f t="shared" si="49"/>
        <v>20531.870967741936</v>
      </c>
      <c r="F262" s="86">
        <f t="shared" si="42"/>
        <v>0.88118137370238181</v>
      </c>
      <c r="G262" s="191">
        <f t="shared" si="43"/>
        <v>1661.9165151510729</v>
      </c>
      <c r="H262" s="191">
        <f t="shared" si="44"/>
        <v>6439.9264962104071</v>
      </c>
      <c r="I262" s="191">
        <f t="shared" si="45"/>
        <v>153.8906865833458</v>
      </c>
      <c r="J262" s="87">
        <f t="shared" si="46"/>
        <v>596.32641051046494</v>
      </c>
      <c r="K262" s="191">
        <f t="shared" si="50"/>
        <v>-173.59161734356908</v>
      </c>
      <c r="L262" s="87">
        <f t="shared" si="47"/>
        <v>-672.66751720633022</v>
      </c>
      <c r="M262" s="88">
        <f t="shared" si="51"/>
        <v>5767.2589790040765</v>
      </c>
      <c r="N262" s="88">
        <f t="shared" si="52"/>
        <v>85328.25897900408</v>
      </c>
      <c r="O262" s="88">
        <f t="shared" si="53"/>
        <v>22020.195865549438</v>
      </c>
      <c r="P262" s="89">
        <f t="shared" si="48"/>
        <v>0.94505690555361765</v>
      </c>
      <c r="Q262" s="199">
        <v>1682.4595295829176</v>
      </c>
      <c r="R262" s="89">
        <f t="shared" si="54"/>
        <v>-4.2054144711315819E-3</v>
      </c>
      <c r="S262" s="89">
        <f t="shared" si="54"/>
        <v>-6.2612484541590295E-3</v>
      </c>
      <c r="T262" s="91">
        <v>3875</v>
      </c>
      <c r="U262" s="194">
        <v>79897</v>
      </c>
      <c r="V262" s="194">
        <v>20661.23610033618</v>
      </c>
      <c r="W262" s="201"/>
      <c r="X262" s="88">
        <v>0</v>
      </c>
      <c r="Y262" s="88">
        <f t="shared" si="55"/>
        <v>0</v>
      </c>
    </row>
    <row r="263" spans="2:27" x14ac:dyDescent="0.25">
      <c r="B263" s="85">
        <v>4629</v>
      </c>
      <c r="C263" s="85" t="s">
        <v>279</v>
      </c>
      <c r="D263" s="1">
        <v>22602</v>
      </c>
      <c r="E263" s="85">
        <f t="shared" si="49"/>
        <v>59478.947368421053</v>
      </c>
      <c r="F263" s="86">
        <f t="shared" ref="F263:F326" si="56">E263/E$364</f>
        <v>2.5527016330280929</v>
      </c>
      <c r="G263" s="191">
        <f t="shared" ref="G263:G326" si="57">($E$364+$Y$364-E263-Y263)*0.6</f>
        <v>-21706.329325256396</v>
      </c>
      <c r="H263" s="191">
        <f t="shared" ref="H263:H326" si="58">G263*T263/1000</f>
        <v>-8248.4051435974307</v>
      </c>
      <c r="I263" s="191">
        <f t="shared" ref="I263:I326" si="59">IF(E263+Y263&lt;(E$364+Y$364)*0.9,((E$364+Y$364)*0.9-E263-Y263)*0.35,0)</f>
        <v>0</v>
      </c>
      <c r="J263" s="87">
        <f t="shared" ref="J263:J326" si="60">I263*T263/1000</f>
        <v>0</v>
      </c>
      <c r="K263" s="191">
        <f t="shared" si="50"/>
        <v>-327.48230392691488</v>
      </c>
      <c r="L263" s="87">
        <f t="shared" ref="L263:L326" si="61">K263*T263/1000</f>
        <v>-124.44327549222766</v>
      </c>
      <c r="M263" s="88">
        <f t="shared" si="51"/>
        <v>-8372.8484190896579</v>
      </c>
      <c r="N263" s="88">
        <f t="shared" si="52"/>
        <v>14229.151580910342</v>
      </c>
      <c r="O263" s="88">
        <f t="shared" si="53"/>
        <v>37445.135739237739</v>
      </c>
      <c r="P263" s="89">
        <f t="shared" ref="P263:P326" si="62">O263/O$364</f>
        <v>1.6070603697546273</v>
      </c>
      <c r="Q263" s="199">
        <v>39.381438611526391</v>
      </c>
      <c r="R263" s="89">
        <f t="shared" si="54"/>
        <v>-6.118380062305296E-2</v>
      </c>
      <c r="S263" s="89">
        <f t="shared" si="54"/>
        <v>-6.6124938514510567E-2</v>
      </c>
      <c r="T263" s="91">
        <v>380</v>
      </c>
      <c r="U263" s="194">
        <v>24075</v>
      </c>
      <c r="V263" s="194">
        <v>63690.476190476191</v>
      </c>
      <c r="W263" s="201"/>
      <c r="X263" s="88">
        <v>0</v>
      </c>
      <c r="Y263" s="88">
        <f t="shared" si="55"/>
        <v>0</v>
      </c>
    </row>
    <row r="264" spans="2:27" x14ac:dyDescent="0.25">
      <c r="B264" s="85">
        <v>4630</v>
      </c>
      <c r="C264" s="85" t="s">
        <v>280</v>
      </c>
      <c r="D264" s="1">
        <v>147413</v>
      </c>
      <c r="E264" s="85">
        <f t="shared" ref="E264:E327" si="63">D264/T264*1000</f>
        <v>18083.047105004909</v>
      </c>
      <c r="F264" s="86">
        <f t="shared" si="56"/>
        <v>0.7760834029079986</v>
      </c>
      <c r="G264" s="191">
        <f t="shared" si="57"/>
        <v>3131.2108327932888</v>
      </c>
      <c r="H264" s="191">
        <f t="shared" si="58"/>
        <v>25525.63070893089</v>
      </c>
      <c r="I264" s="191">
        <f t="shared" si="59"/>
        <v>1010.979038541305</v>
      </c>
      <c r="J264" s="87">
        <f t="shared" si="60"/>
        <v>8241.5011221887198</v>
      </c>
      <c r="K264" s="191">
        <f t="shared" ref="K264:K327" si="64">I264+J$366</f>
        <v>683.49673461439011</v>
      </c>
      <c r="L264" s="87">
        <f t="shared" si="61"/>
        <v>5571.865380576508</v>
      </c>
      <c r="M264" s="88">
        <f t="shared" ref="M264:M327" si="65">+H264+L264</f>
        <v>31097.496089507396</v>
      </c>
      <c r="N264" s="88">
        <f t="shared" ref="N264:N327" si="66">D264+M264</f>
        <v>178510.49608950739</v>
      </c>
      <c r="O264" s="88">
        <f t="shared" ref="O264:O327" si="67">N264/T264*1000</f>
        <v>21897.754672412586</v>
      </c>
      <c r="P264" s="89">
        <f t="shared" si="62"/>
        <v>0.93980200701389849</v>
      </c>
      <c r="Q264" s="199">
        <v>2606.6746671380315</v>
      </c>
      <c r="R264" s="89">
        <f t="shared" ref="R264:S327" si="68">(D264-U264)/U264</f>
        <v>-1.5099583759261858E-2</v>
      </c>
      <c r="S264" s="89">
        <f t="shared" si="68"/>
        <v>-1.7636741357526554E-2</v>
      </c>
      <c r="T264" s="91">
        <v>8152</v>
      </c>
      <c r="U264" s="194">
        <v>149673</v>
      </c>
      <c r="V264" s="194">
        <v>18407.698930020906</v>
      </c>
      <c r="W264" s="201"/>
      <c r="X264" s="88">
        <v>0</v>
      </c>
      <c r="Y264" s="88">
        <f t="shared" ref="Y264:Y327" si="69">X264*1000/T264</f>
        <v>0</v>
      </c>
    </row>
    <row r="265" spans="2:27" x14ac:dyDescent="0.25">
      <c r="B265" s="85">
        <v>4631</v>
      </c>
      <c r="C265" s="85" t="s">
        <v>281</v>
      </c>
      <c r="D265" s="1">
        <v>586722</v>
      </c>
      <c r="E265" s="85">
        <f t="shared" si="63"/>
        <v>19609.692513368984</v>
      </c>
      <c r="F265" s="86">
        <f t="shared" si="56"/>
        <v>0.84160356423242166</v>
      </c>
      <c r="G265" s="191">
        <f t="shared" si="57"/>
        <v>2215.223587774844</v>
      </c>
      <c r="H265" s="191">
        <f t="shared" si="58"/>
        <v>66279.489746223335</v>
      </c>
      <c r="I265" s="191">
        <f t="shared" si="59"/>
        <v>476.65314561387891</v>
      </c>
      <c r="J265" s="87">
        <f t="shared" si="60"/>
        <v>14261.462116767258</v>
      </c>
      <c r="K265" s="191">
        <f t="shared" si="64"/>
        <v>149.17084168696402</v>
      </c>
      <c r="L265" s="87">
        <f t="shared" si="61"/>
        <v>4463.1915832739642</v>
      </c>
      <c r="M265" s="88">
        <f t="shared" si="65"/>
        <v>70742.681329497296</v>
      </c>
      <c r="N265" s="88">
        <f t="shared" si="66"/>
        <v>657464.68132949725</v>
      </c>
      <c r="O265" s="88">
        <f t="shared" si="67"/>
        <v>21974.086942830792</v>
      </c>
      <c r="P265" s="89">
        <f t="shared" si="62"/>
        <v>0.94307801508011979</v>
      </c>
      <c r="Q265" s="199">
        <v>3090.9984839021636</v>
      </c>
      <c r="R265" s="89">
        <f t="shared" si="68"/>
        <v>3.8484616242373614E-2</v>
      </c>
      <c r="S265" s="89">
        <f t="shared" si="68"/>
        <v>2.7134867929831722E-2</v>
      </c>
      <c r="T265" s="91">
        <v>29920</v>
      </c>
      <c r="U265" s="194">
        <v>564979</v>
      </c>
      <c r="V265" s="194">
        <v>19091.643294022233</v>
      </c>
      <c r="W265" s="201"/>
      <c r="X265" s="88">
        <v>0</v>
      </c>
      <c r="Y265" s="88">
        <f t="shared" si="69"/>
        <v>0</v>
      </c>
      <c r="Z265" s="1"/>
      <c r="AA265" s="1"/>
    </row>
    <row r="266" spans="2:27" x14ac:dyDescent="0.25">
      <c r="B266" s="85">
        <v>4632</v>
      </c>
      <c r="C266" s="85" t="s">
        <v>282</v>
      </c>
      <c r="D266" s="1">
        <v>82497</v>
      </c>
      <c r="E266" s="85">
        <f t="shared" si="63"/>
        <v>28885.504201680673</v>
      </c>
      <c r="F266" s="86">
        <f t="shared" si="56"/>
        <v>1.2397003815440508</v>
      </c>
      <c r="G266" s="191">
        <f t="shared" si="57"/>
        <v>-3350.2634252121693</v>
      </c>
      <c r="H266" s="191">
        <f t="shared" si="58"/>
        <v>-9568.3523424059567</v>
      </c>
      <c r="I266" s="191">
        <f t="shared" si="59"/>
        <v>0</v>
      </c>
      <c r="J266" s="87">
        <f t="shared" si="60"/>
        <v>0</v>
      </c>
      <c r="K266" s="191">
        <f t="shared" si="64"/>
        <v>-327.48230392691488</v>
      </c>
      <c r="L266" s="87">
        <f t="shared" si="61"/>
        <v>-935.2894600152689</v>
      </c>
      <c r="M266" s="88">
        <f t="shared" si="65"/>
        <v>-10503.641802421225</v>
      </c>
      <c r="N266" s="88">
        <f t="shared" si="66"/>
        <v>71993.358197578782</v>
      </c>
      <c r="O266" s="88">
        <f t="shared" si="67"/>
        <v>25207.758472541591</v>
      </c>
      <c r="P266" s="89">
        <f t="shared" si="62"/>
        <v>1.0818598691610108</v>
      </c>
      <c r="Q266" s="199">
        <v>-2766.474240330218</v>
      </c>
      <c r="R266" s="89">
        <f t="shared" si="68"/>
        <v>0.12375360976407127</v>
      </c>
      <c r="S266" s="89">
        <f t="shared" si="68"/>
        <v>0.13673815777605125</v>
      </c>
      <c r="T266" s="91">
        <v>2856</v>
      </c>
      <c r="U266" s="194">
        <v>73412</v>
      </c>
      <c r="V266" s="194">
        <v>25410.868812737968</v>
      </c>
      <c r="W266" s="201"/>
      <c r="X266" s="88">
        <v>0</v>
      </c>
      <c r="Y266" s="88">
        <f t="shared" si="69"/>
        <v>0</v>
      </c>
    </row>
    <row r="267" spans="2:27" x14ac:dyDescent="0.25">
      <c r="B267" s="85">
        <v>4633</v>
      </c>
      <c r="C267" s="85" t="s">
        <v>283</v>
      </c>
      <c r="D267" s="1">
        <v>10033</v>
      </c>
      <c r="E267" s="85">
        <f t="shared" si="63"/>
        <v>19557.504873294347</v>
      </c>
      <c r="F267" s="86">
        <f t="shared" si="56"/>
        <v>0.83936378898527031</v>
      </c>
      <c r="G267" s="191">
        <f t="shared" si="57"/>
        <v>2246.5361718196259</v>
      </c>
      <c r="H267" s="191">
        <f t="shared" si="58"/>
        <v>1152.4730561434681</v>
      </c>
      <c r="I267" s="191">
        <f t="shared" si="59"/>
        <v>494.9188196400018</v>
      </c>
      <c r="J267" s="87">
        <f t="shared" si="60"/>
        <v>253.89335447532093</v>
      </c>
      <c r="K267" s="191">
        <f t="shared" si="64"/>
        <v>167.43651571308692</v>
      </c>
      <c r="L267" s="87">
        <f t="shared" si="61"/>
        <v>85.894932560813587</v>
      </c>
      <c r="M267" s="88">
        <f t="shared" si="65"/>
        <v>1238.3679887042817</v>
      </c>
      <c r="N267" s="88">
        <f t="shared" si="66"/>
        <v>11271.367988704282</v>
      </c>
      <c r="O267" s="88">
        <f t="shared" si="67"/>
        <v>21971.477560827061</v>
      </c>
      <c r="P267" s="89">
        <f t="shared" si="62"/>
        <v>0.94296602631776227</v>
      </c>
      <c r="Q267" s="199">
        <v>-73.398067438442013</v>
      </c>
      <c r="R267" s="89">
        <f t="shared" si="68"/>
        <v>-4.411204268292683E-2</v>
      </c>
      <c r="S267" s="89">
        <f t="shared" si="68"/>
        <v>-6.4608665549374736E-2</v>
      </c>
      <c r="T267" s="91">
        <v>513</v>
      </c>
      <c r="U267" s="194">
        <v>10496</v>
      </c>
      <c r="V267" s="194">
        <v>20908.366533864541</v>
      </c>
      <c r="W267" s="201"/>
      <c r="X267" s="88">
        <v>0</v>
      </c>
      <c r="Y267" s="88">
        <f t="shared" si="69"/>
        <v>0</v>
      </c>
    </row>
    <row r="268" spans="2:27" x14ac:dyDescent="0.25">
      <c r="B268" s="85">
        <v>4634</v>
      </c>
      <c r="C268" s="85" t="s">
        <v>284</v>
      </c>
      <c r="D268" s="1">
        <v>45528</v>
      </c>
      <c r="E268" s="85">
        <f t="shared" si="63"/>
        <v>27525.997581620311</v>
      </c>
      <c r="F268" s="86">
        <f t="shared" si="56"/>
        <v>1.1813534382525976</v>
      </c>
      <c r="G268" s="191">
        <f t="shared" si="57"/>
        <v>-2534.5594531759525</v>
      </c>
      <c r="H268" s="191">
        <f t="shared" si="58"/>
        <v>-4192.1613355530253</v>
      </c>
      <c r="I268" s="191">
        <f t="shared" si="59"/>
        <v>0</v>
      </c>
      <c r="J268" s="87">
        <f t="shared" si="60"/>
        <v>0</v>
      </c>
      <c r="K268" s="191">
        <f t="shared" si="64"/>
        <v>-327.48230392691488</v>
      </c>
      <c r="L268" s="87">
        <f t="shared" si="61"/>
        <v>-541.65573069511731</v>
      </c>
      <c r="M268" s="88">
        <f t="shared" si="65"/>
        <v>-4733.8170662481425</v>
      </c>
      <c r="N268" s="88">
        <f t="shared" si="66"/>
        <v>40794.182933751857</v>
      </c>
      <c r="O268" s="88">
        <f t="shared" si="67"/>
        <v>24663.955824517448</v>
      </c>
      <c r="P268" s="89">
        <f t="shared" si="62"/>
        <v>1.0585210918444297</v>
      </c>
      <c r="Q268" s="199">
        <v>24.943419640697357</v>
      </c>
      <c r="R268" s="89">
        <f t="shared" si="68"/>
        <v>4.5995496944355098E-2</v>
      </c>
      <c r="S268" s="89">
        <f t="shared" si="68"/>
        <v>3.0185407812789757E-2</v>
      </c>
      <c r="T268" s="91">
        <v>1654</v>
      </c>
      <c r="U268" s="194">
        <v>43526</v>
      </c>
      <c r="V268" s="194">
        <v>26719.459791282996</v>
      </c>
      <c r="W268" s="201"/>
      <c r="X268" s="88">
        <v>0</v>
      </c>
      <c r="Y268" s="88">
        <f t="shared" si="69"/>
        <v>0</v>
      </c>
    </row>
    <row r="269" spans="2:27" x14ac:dyDescent="0.25">
      <c r="B269" s="85">
        <v>4635</v>
      </c>
      <c r="C269" s="85" t="s">
        <v>285</v>
      </c>
      <c r="D269" s="1">
        <v>58354</v>
      </c>
      <c r="E269" s="85">
        <f t="shared" si="63"/>
        <v>26191.202872531416</v>
      </c>
      <c r="F269" s="86">
        <f t="shared" si="56"/>
        <v>1.1240670741792225</v>
      </c>
      <c r="G269" s="191">
        <f t="shared" si="57"/>
        <v>-1733.6826277226151</v>
      </c>
      <c r="H269" s="191">
        <f t="shared" si="58"/>
        <v>-3862.6448945659863</v>
      </c>
      <c r="I269" s="191">
        <f t="shared" si="59"/>
        <v>0</v>
      </c>
      <c r="J269" s="87">
        <f t="shared" si="60"/>
        <v>0</v>
      </c>
      <c r="K269" s="191">
        <f t="shared" si="64"/>
        <v>-327.48230392691488</v>
      </c>
      <c r="L269" s="87">
        <f t="shared" si="61"/>
        <v>-729.63057314916625</v>
      </c>
      <c r="M269" s="88">
        <f t="shared" si="65"/>
        <v>-4592.2754677151524</v>
      </c>
      <c r="N269" s="88">
        <f t="shared" si="66"/>
        <v>53761.724532284847</v>
      </c>
      <c r="O269" s="88">
        <f t="shared" si="67"/>
        <v>24130.037940881888</v>
      </c>
      <c r="P269" s="89">
        <f t="shared" si="62"/>
        <v>1.0356065462150794</v>
      </c>
      <c r="Q269" s="199">
        <v>-1187.6077757197827</v>
      </c>
      <c r="R269" s="89">
        <f t="shared" si="68"/>
        <v>2.3000596052031835E-2</v>
      </c>
      <c r="S269" s="89">
        <f t="shared" si="68"/>
        <v>2.3918908974879124E-2</v>
      </c>
      <c r="T269" s="91">
        <v>2228</v>
      </c>
      <c r="U269" s="194">
        <v>57042</v>
      </c>
      <c r="V269" s="194">
        <v>25579.372197309418</v>
      </c>
      <c r="W269" s="201"/>
      <c r="X269" s="88">
        <v>0</v>
      </c>
      <c r="Y269" s="88">
        <f t="shared" si="69"/>
        <v>0</v>
      </c>
    </row>
    <row r="270" spans="2:27" x14ac:dyDescent="0.25">
      <c r="B270" s="85">
        <v>4636</v>
      </c>
      <c r="C270" s="85" t="s">
        <v>286</v>
      </c>
      <c r="D270" s="1">
        <v>17502</v>
      </c>
      <c r="E270" s="85">
        <f t="shared" si="63"/>
        <v>23150.793650793654</v>
      </c>
      <c r="F270" s="86">
        <f t="shared" si="56"/>
        <v>0.99357960039577908</v>
      </c>
      <c r="G270" s="191">
        <f t="shared" si="57"/>
        <v>90.562905320042049</v>
      </c>
      <c r="H270" s="191">
        <f t="shared" si="58"/>
        <v>68.465556421951788</v>
      </c>
      <c r="I270" s="191">
        <f t="shared" si="59"/>
        <v>0</v>
      </c>
      <c r="J270" s="87">
        <f t="shared" si="60"/>
        <v>0</v>
      </c>
      <c r="K270" s="191">
        <f t="shared" si="64"/>
        <v>-327.48230392691488</v>
      </c>
      <c r="L270" s="87">
        <f t="shared" si="61"/>
        <v>-247.57662176874766</v>
      </c>
      <c r="M270" s="88">
        <f t="shared" si="65"/>
        <v>-179.11106534679587</v>
      </c>
      <c r="N270" s="88">
        <f t="shared" si="66"/>
        <v>17322.888934653205</v>
      </c>
      <c r="O270" s="88">
        <f t="shared" si="67"/>
        <v>22913.874252186779</v>
      </c>
      <c r="P270" s="89">
        <f t="shared" si="62"/>
        <v>0.98341155670170188</v>
      </c>
      <c r="Q270" s="199">
        <v>1.5862305008238593</v>
      </c>
      <c r="R270" s="89">
        <f t="shared" si="68"/>
        <v>9.1555444680054887E-2</v>
      </c>
      <c r="S270" s="89">
        <f t="shared" si="68"/>
        <v>0.10888172157973837</v>
      </c>
      <c r="T270" s="91">
        <v>756</v>
      </c>
      <c r="U270" s="194">
        <v>16034</v>
      </c>
      <c r="V270" s="194">
        <v>20877.604166666668</v>
      </c>
      <c r="W270" s="201"/>
      <c r="X270" s="88">
        <v>0</v>
      </c>
      <c r="Y270" s="88">
        <f t="shared" si="69"/>
        <v>0</v>
      </c>
    </row>
    <row r="271" spans="2:27" x14ac:dyDescent="0.25">
      <c r="B271" s="85">
        <v>4637</v>
      </c>
      <c r="C271" s="85" t="s">
        <v>287</v>
      </c>
      <c r="D271" s="1">
        <v>27472</v>
      </c>
      <c r="E271" s="85">
        <f t="shared" si="63"/>
        <v>21665.615141955837</v>
      </c>
      <c r="F271" s="86">
        <f t="shared" si="56"/>
        <v>0.92983910442894258</v>
      </c>
      <c r="G271" s="191">
        <f t="shared" si="57"/>
        <v>981.67001062273187</v>
      </c>
      <c r="H271" s="191">
        <f t="shared" si="58"/>
        <v>1244.7575734696238</v>
      </c>
      <c r="I271" s="191">
        <f t="shared" si="59"/>
        <v>0</v>
      </c>
      <c r="J271" s="87">
        <f t="shared" si="60"/>
        <v>0</v>
      </c>
      <c r="K271" s="191">
        <f t="shared" si="64"/>
        <v>-327.48230392691488</v>
      </c>
      <c r="L271" s="87">
        <f t="shared" si="61"/>
        <v>-415.24756137932809</v>
      </c>
      <c r="M271" s="88">
        <f t="shared" si="65"/>
        <v>829.51001209029573</v>
      </c>
      <c r="N271" s="88">
        <f t="shared" si="66"/>
        <v>28301.510012090297</v>
      </c>
      <c r="O271" s="88">
        <f t="shared" si="67"/>
        <v>22319.802848651656</v>
      </c>
      <c r="P271" s="89">
        <f t="shared" si="62"/>
        <v>0.95791535831496744</v>
      </c>
      <c r="Q271" s="199">
        <v>-244.72218655370011</v>
      </c>
      <c r="R271" s="89">
        <f t="shared" si="68"/>
        <v>-5.1020760648036199E-2</v>
      </c>
      <c r="S271" s="89">
        <f t="shared" si="68"/>
        <v>-3.4555821164011485E-2</v>
      </c>
      <c r="T271" s="91">
        <v>1268</v>
      </c>
      <c r="U271" s="194">
        <v>28949</v>
      </c>
      <c r="V271" s="194">
        <v>22441.085271317828</v>
      </c>
      <c r="W271" s="201"/>
      <c r="X271" s="88">
        <v>0</v>
      </c>
      <c r="Y271" s="88">
        <f t="shared" si="69"/>
        <v>0</v>
      </c>
    </row>
    <row r="272" spans="2:27" x14ac:dyDescent="0.25">
      <c r="B272" s="85">
        <v>4638</v>
      </c>
      <c r="C272" s="85" t="s">
        <v>288</v>
      </c>
      <c r="D272" s="1">
        <v>92906</v>
      </c>
      <c r="E272" s="85">
        <f t="shared" si="63"/>
        <v>23526.462395543174</v>
      </c>
      <c r="F272" s="86">
        <f t="shared" si="56"/>
        <v>1.0097024515999156</v>
      </c>
      <c r="G272" s="191">
        <f t="shared" si="57"/>
        <v>-134.83834152967029</v>
      </c>
      <c r="H272" s="191">
        <f t="shared" si="58"/>
        <v>-532.47661070066795</v>
      </c>
      <c r="I272" s="191">
        <f t="shared" si="59"/>
        <v>0</v>
      </c>
      <c r="J272" s="87">
        <f t="shared" si="60"/>
        <v>0</v>
      </c>
      <c r="K272" s="191">
        <f t="shared" si="64"/>
        <v>-327.48230392691488</v>
      </c>
      <c r="L272" s="87">
        <f t="shared" si="61"/>
        <v>-1293.227618207387</v>
      </c>
      <c r="M272" s="88">
        <f t="shared" si="65"/>
        <v>-1825.704228908055</v>
      </c>
      <c r="N272" s="88">
        <f t="shared" si="66"/>
        <v>91080.295771091944</v>
      </c>
      <c r="O272" s="88">
        <f t="shared" si="67"/>
        <v>23064.14175008659</v>
      </c>
      <c r="P272" s="89">
        <f t="shared" si="62"/>
        <v>0.98986069718335656</v>
      </c>
      <c r="Q272" s="199">
        <v>578.24447651820356</v>
      </c>
      <c r="R272" s="92">
        <f t="shared" si="68"/>
        <v>3.1417913761712331E-2</v>
      </c>
      <c r="S272" s="92">
        <f t="shared" si="68"/>
        <v>3.559686707145842E-2</v>
      </c>
      <c r="T272" s="91">
        <v>3949</v>
      </c>
      <c r="U272" s="194">
        <v>90076</v>
      </c>
      <c r="V272" s="194">
        <v>22717.780580075661</v>
      </c>
      <c r="W272" s="201"/>
      <c r="X272" s="88">
        <v>0</v>
      </c>
      <c r="Y272" s="88">
        <f t="shared" si="69"/>
        <v>0</v>
      </c>
      <c r="Z272" s="1"/>
    </row>
    <row r="273" spans="2:28" x14ac:dyDescent="0.25">
      <c r="B273" s="85">
        <v>4639</v>
      </c>
      <c r="C273" s="85" t="s">
        <v>289</v>
      </c>
      <c r="D273" s="1">
        <v>62034</v>
      </c>
      <c r="E273" s="85">
        <f t="shared" si="63"/>
        <v>24222.569308863727</v>
      </c>
      <c r="F273" s="86">
        <f t="shared" si="56"/>
        <v>1.0395777828391994</v>
      </c>
      <c r="G273" s="191">
        <f t="shared" si="57"/>
        <v>-552.50248952200195</v>
      </c>
      <c r="H273" s="191">
        <f t="shared" si="58"/>
        <v>-1414.958875665847</v>
      </c>
      <c r="I273" s="191">
        <f t="shared" si="59"/>
        <v>0</v>
      </c>
      <c r="J273" s="87">
        <f t="shared" si="60"/>
        <v>0</v>
      </c>
      <c r="K273" s="191">
        <f t="shared" si="64"/>
        <v>-327.48230392691488</v>
      </c>
      <c r="L273" s="87">
        <f t="shared" si="61"/>
        <v>-838.68218035682901</v>
      </c>
      <c r="M273" s="88">
        <f t="shared" si="65"/>
        <v>-2253.6410560226759</v>
      </c>
      <c r="N273" s="88">
        <f t="shared" si="66"/>
        <v>59780.35894397732</v>
      </c>
      <c r="O273" s="88">
        <f t="shared" si="67"/>
        <v>23342.584515414805</v>
      </c>
      <c r="P273" s="89">
        <f t="shared" si="62"/>
        <v>1.00181082967907</v>
      </c>
      <c r="Q273" s="199">
        <v>400.74806390557387</v>
      </c>
      <c r="R273" s="92">
        <f t="shared" si="68"/>
        <v>-3.1656832443570294E-2</v>
      </c>
      <c r="S273" s="92">
        <f t="shared" si="68"/>
        <v>-3.2034943793650815E-2</v>
      </c>
      <c r="T273" s="91">
        <v>2561</v>
      </c>
      <c r="U273" s="194">
        <v>64062</v>
      </c>
      <c r="V273" s="194">
        <v>25024.21875</v>
      </c>
      <c r="W273" s="201"/>
      <c r="X273" s="88">
        <v>0</v>
      </c>
      <c r="Y273" s="88">
        <f t="shared" si="69"/>
        <v>0</v>
      </c>
      <c r="Z273" s="1"/>
    </row>
    <row r="274" spans="2:28" x14ac:dyDescent="0.25">
      <c r="B274" s="85">
        <v>4640</v>
      </c>
      <c r="C274" s="85" t="s">
        <v>290</v>
      </c>
      <c r="D274" s="1">
        <v>236298</v>
      </c>
      <c r="E274" s="85">
        <f t="shared" si="63"/>
        <v>19371.864240039351</v>
      </c>
      <c r="F274" s="86">
        <f t="shared" si="56"/>
        <v>0.83139651369488754</v>
      </c>
      <c r="G274" s="191">
        <f t="shared" si="57"/>
        <v>2357.9205517726236</v>
      </c>
      <c r="H274" s="191">
        <f t="shared" si="58"/>
        <v>28761.914890522461</v>
      </c>
      <c r="I274" s="191">
        <f t="shared" si="59"/>
        <v>559.89304127925038</v>
      </c>
      <c r="J274" s="87">
        <f t="shared" si="60"/>
        <v>6829.5753175242962</v>
      </c>
      <c r="K274" s="191">
        <f t="shared" si="64"/>
        <v>232.4107373523355</v>
      </c>
      <c r="L274" s="87">
        <f t="shared" si="61"/>
        <v>2834.9461742237886</v>
      </c>
      <c r="M274" s="88">
        <f t="shared" si="65"/>
        <v>31596.861064746248</v>
      </c>
      <c r="N274" s="88">
        <f t="shared" si="66"/>
        <v>267894.86106474628</v>
      </c>
      <c r="O274" s="88">
        <f t="shared" si="67"/>
        <v>21962.195529164313</v>
      </c>
      <c r="P274" s="89">
        <f t="shared" si="62"/>
        <v>0.9425676625532432</v>
      </c>
      <c r="Q274" s="199">
        <v>3693.401507574803</v>
      </c>
      <c r="R274" s="92">
        <f t="shared" si="68"/>
        <v>5.9656046099688331E-2</v>
      </c>
      <c r="S274" s="92">
        <f t="shared" si="68"/>
        <v>5.0882045390058278E-2</v>
      </c>
      <c r="T274" s="91">
        <v>12198</v>
      </c>
      <c r="U274" s="194">
        <v>222995</v>
      </c>
      <c r="V274" s="194">
        <v>18433.909233694303</v>
      </c>
      <c r="W274" s="201"/>
      <c r="X274" s="88">
        <v>0</v>
      </c>
      <c r="Y274" s="88">
        <f t="shared" si="69"/>
        <v>0</v>
      </c>
      <c r="Z274" s="1"/>
      <c r="AA274" s="1"/>
    </row>
    <row r="275" spans="2:28" x14ac:dyDescent="0.25">
      <c r="B275" s="85">
        <v>4641</v>
      </c>
      <c r="C275" s="85" t="s">
        <v>291</v>
      </c>
      <c r="D275" s="1">
        <v>68824</v>
      </c>
      <c r="E275" s="85">
        <f t="shared" si="63"/>
        <v>38774.084507042251</v>
      </c>
      <c r="F275" s="86">
        <f t="shared" si="56"/>
        <v>1.664095839275838</v>
      </c>
      <c r="G275" s="191">
        <f t="shared" si="57"/>
        <v>-9283.4116084291163</v>
      </c>
      <c r="H275" s="191">
        <f t="shared" si="58"/>
        <v>-16478.055604961683</v>
      </c>
      <c r="I275" s="191">
        <f t="shared" si="59"/>
        <v>0</v>
      </c>
      <c r="J275" s="87">
        <f t="shared" si="60"/>
        <v>0</v>
      </c>
      <c r="K275" s="191">
        <f t="shared" si="64"/>
        <v>-327.48230392691488</v>
      </c>
      <c r="L275" s="87">
        <f t="shared" si="61"/>
        <v>-581.28108947027397</v>
      </c>
      <c r="M275" s="88">
        <f t="shared" si="65"/>
        <v>-17059.336694431957</v>
      </c>
      <c r="N275" s="88">
        <f t="shared" si="66"/>
        <v>51764.663305568043</v>
      </c>
      <c r="O275" s="88">
        <f t="shared" si="67"/>
        <v>29163.190594686221</v>
      </c>
      <c r="P275" s="89">
        <f t="shared" si="62"/>
        <v>1.2516180522537255</v>
      </c>
      <c r="Q275" s="199">
        <v>-399.26301701194825</v>
      </c>
      <c r="R275" s="92">
        <f t="shared" si="68"/>
        <v>6.8170514058339916E-3</v>
      </c>
      <c r="S275" s="92">
        <f t="shared" si="68"/>
        <v>1.7120635395508532E-3</v>
      </c>
      <c r="T275" s="91">
        <v>1775</v>
      </c>
      <c r="U275" s="194">
        <v>68358</v>
      </c>
      <c r="V275" s="194">
        <v>38707.814269535673</v>
      </c>
      <c r="W275" s="201"/>
      <c r="X275" s="88">
        <v>0</v>
      </c>
      <c r="Y275" s="88">
        <f t="shared" si="69"/>
        <v>0</v>
      </c>
    </row>
    <row r="276" spans="2:28" x14ac:dyDescent="0.25">
      <c r="B276" s="85">
        <v>4642</v>
      </c>
      <c r="C276" s="85" t="s">
        <v>292</v>
      </c>
      <c r="D276" s="1">
        <v>53942</v>
      </c>
      <c r="E276" s="85">
        <f t="shared" si="63"/>
        <v>25336.777829967123</v>
      </c>
      <c r="F276" s="86">
        <f t="shared" si="56"/>
        <v>1.0873970876049146</v>
      </c>
      <c r="G276" s="191">
        <f t="shared" si="57"/>
        <v>-1221.0276021840393</v>
      </c>
      <c r="H276" s="191">
        <f t="shared" si="58"/>
        <v>-2599.5677650498196</v>
      </c>
      <c r="I276" s="191">
        <f t="shared" si="59"/>
        <v>0</v>
      </c>
      <c r="J276" s="87">
        <f t="shared" si="60"/>
        <v>0</v>
      </c>
      <c r="K276" s="191">
        <f t="shared" si="64"/>
        <v>-327.48230392691488</v>
      </c>
      <c r="L276" s="87">
        <f t="shared" si="61"/>
        <v>-697.20982506040184</v>
      </c>
      <c r="M276" s="88">
        <f t="shared" si="65"/>
        <v>-3296.7775901102214</v>
      </c>
      <c r="N276" s="88">
        <f t="shared" si="66"/>
        <v>50645.222409889779</v>
      </c>
      <c r="O276" s="88">
        <f t="shared" si="67"/>
        <v>23788.267923856169</v>
      </c>
      <c r="P276" s="89">
        <f t="shared" si="62"/>
        <v>1.0209385515853562</v>
      </c>
      <c r="Q276" s="199">
        <v>448.87021790510107</v>
      </c>
      <c r="R276" s="92">
        <f t="shared" si="68"/>
        <v>-3.4178875607367857E-3</v>
      </c>
      <c r="S276" s="92">
        <f t="shared" si="68"/>
        <v>-9.0350718487926928E-3</v>
      </c>
      <c r="T276" s="91">
        <v>2129</v>
      </c>
      <c r="U276" s="194">
        <v>54127</v>
      </c>
      <c r="V276" s="194">
        <v>25567.78460085026</v>
      </c>
      <c r="W276" s="201"/>
      <c r="X276" s="88">
        <v>0</v>
      </c>
      <c r="Y276" s="88">
        <f t="shared" si="69"/>
        <v>0</v>
      </c>
    </row>
    <row r="277" spans="2:28" x14ac:dyDescent="0.25">
      <c r="B277" s="85">
        <v>4643</v>
      </c>
      <c r="C277" s="85" t="s">
        <v>293</v>
      </c>
      <c r="D277" s="1">
        <v>132219</v>
      </c>
      <c r="E277" s="85">
        <f t="shared" si="63"/>
        <v>25564.385150812064</v>
      </c>
      <c r="F277" s="86">
        <f t="shared" si="56"/>
        <v>1.0971654780239843</v>
      </c>
      <c r="G277" s="191">
        <f t="shared" si="57"/>
        <v>-1357.5919946910042</v>
      </c>
      <c r="H277" s="191">
        <f t="shared" si="58"/>
        <v>-7021.4657965418737</v>
      </c>
      <c r="I277" s="191">
        <f t="shared" si="59"/>
        <v>0</v>
      </c>
      <c r="J277" s="87">
        <f t="shared" si="60"/>
        <v>0</v>
      </c>
      <c r="K277" s="191">
        <f t="shared" si="64"/>
        <v>-327.48230392691488</v>
      </c>
      <c r="L277" s="87">
        <f t="shared" si="61"/>
        <v>-1693.7384759100037</v>
      </c>
      <c r="M277" s="88">
        <f t="shared" si="65"/>
        <v>-8715.2042724518778</v>
      </c>
      <c r="N277" s="88">
        <f t="shared" si="66"/>
        <v>123503.79572754812</v>
      </c>
      <c r="O277" s="88">
        <f t="shared" si="67"/>
        <v>23879.310852194143</v>
      </c>
      <c r="P277" s="89">
        <f t="shared" si="62"/>
        <v>1.0248459077529839</v>
      </c>
      <c r="Q277" s="199">
        <v>198.40421183898798</v>
      </c>
      <c r="R277" s="92">
        <f t="shared" si="68"/>
        <v>1.4455058119461388E-2</v>
      </c>
      <c r="S277" s="92">
        <f t="shared" si="68"/>
        <v>2.0731655540154149E-2</v>
      </c>
      <c r="T277" s="91">
        <v>5172</v>
      </c>
      <c r="U277" s="194">
        <v>130335</v>
      </c>
      <c r="V277" s="194">
        <v>25045.157571099153</v>
      </c>
      <c r="W277" s="201"/>
      <c r="X277" s="88">
        <v>0</v>
      </c>
      <c r="Y277" s="88">
        <f t="shared" si="69"/>
        <v>0</v>
      </c>
    </row>
    <row r="278" spans="2:28" x14ac:dyDescent="0.25">
      <c r="B278" s="85">
        <v>4644</v>
      </c>
      <c r="C278" s="85" t="s">
        <v>294</v>
      </c>
      <c r="D278" s="1">
        <v>126181</v>
      </c>
      <c r="E278" s="85">
        <f t="shared" si="63"/>
        <v>23798.755186721992</v>
      </c>
      <c r="F278" s="86">
        <f t="shared" si="56"/>
        <v>1.0213886411418809</v>
      </c>
      <c r="G278" s="191">
        <f t="shared" si="57"/>
        <v>-298.21401623696073</v>
      </c>
      <c r="H278" s="191">
        <f t="shared" si="58"/>
        <v>-1581.1307140883659</v>
      </c>
      <c r="I278" s="191">
        <f t="shared" si="59"/>
        <v>0</v>
      </c>
      <c r="J278" s="87">
        <f t="shared" si="60"/>
        <v>0</v>
      </c>
      <c r="K278" s="191">
        <f t="shared" si="64"/>
        <v>-327.48230392691488</v>
      </c>
      <c r="L278" s="87">
        <f t="shared" si="61"/>
        <v>-1736.3111754205027</v>
      </c>
      <c r="M278" s="88">
        <f t="shared" si="65"/>
        <v>-3317.4418895088684</v>
      </c>
      <c r="N278" s="88">
        <f t="shared" si="66"/>
        <v>122863.55811049113</v>
      </c>
      <c r="O278" s="88">
        <f t="shared" si="67"/>
        <v>23173.058866558116</v>
      </c>
      <c r="P278" s="89">
        <f t="shared" si="62"/>
        <v>0.99453517300014271</v>
      </c>
      <c r="Q278" s="199">
        <v>2714.445230311343</v>
      </c>
      <c r="R278" s="92">
        <f t="shared" si="68"/>
        <v>3.4652125784100693E-2</v>
      </c>
      <c r="S278" s="92">
        <f t="shared" si="68"/>
        <v>2.3724076171895959E-2</v>
      </c>
      <c r="T278" s="91">
        <v>5302</v>
      </c>
      <c r="U278" s="194">
        <v>121955</v>
      </c>
      <c r="V278" s="194">
        <v>23247.2359893252</v>
      </c>
      <c r="W278" s="201"/>
      <c r="X278" s="88">
        <v>0</v>
      </c>
      <c r="Y278" s="88">
        <f t="shared" si="69"/>
        <v>0</v>
      </c>
    </row>
    <row r="279" spans="2:28" x14ac:dyDescent="0.25">
      <c r="B279" s="85">
        <v>4645</v>
      </c>
      <c r="C279" s="85" t="s">
        <v>295</v>
      </c>
      <c r="D279" s="1">
        <v>61379</v>
      </c>
      <c r="E279" s="85">
        <f t="shared" si="63"/>
        <v>20813.49610037301</v>
      </c>
      <c r="F279" s="86">
        <f t="shared" si="56"/>
        <v>0.89326808619102249</v>
      </c>
      <c r="G279" s="191">
        <f t="shared" si="57"/>
        <v>1492.9414355724286</v>
      </c>
      <c r="H279" s="191">
        <f t="shared" si="58"/>
        <v>4402.6842935030918</v>
      </c>
      <c r="I279" s="191">
        <f t="shared" si="59"/>
        <v>55.321890162469934</v>
      </c>
      <c r="J279" s="87">
        <f t="shared" si="60"/>
        <v>163.14425408912382</v>
      </c>
      <c r="K279" s="191">
        <f t="shared" si="64"/>
        <v>-272.16041376444497</v>
      </c>
      <c r="L279" s="87">
        <f t="shared" si="61"/>
        <v>-802.60106019134821</v>
      </c>
      <c r="M279" s="88">
        <f t="shared" si="65"/>
        <v>3600.0832333117437</v>
      </c>
      <c r="N279" s="88">
        <f t="shared" si="66"/>
        <v>64979.083233311743</v>
      </c>
      <c r="O279" s="88">
        <f t="shared" si="67"/>
        <v>22034.277122180993</v>
      </c>
      <c r="P279" s="89">
        <f t="shared" si="62"/>
        <v>0.94566124117804973</v>
      </c>
      <c r="Q279" s="199">
        <v>159.82397490065023</v>
      </c>
      <c r="R279" s="92">
        <f t="shared" si="68"/>
        <v>-2.8428967154728927E-2</v>
      </c>
      <c r="S279" s="92">
        <f t="shared" si="68"/>
        <v>-2.7770051567855145E-2</v>
      </c>
      <c r="T279" s="91">
        <v>2949</v>
      </c>
      <c r="U279" s="194">
        <v>63175</v>
      </c>
      <c r="V279" s="194">
        <v>21407.997289054558</v>
      </c>
      <c r="W279" s="201"/>
      <c r="X279" s="88">
        <v>0</v>
      </c>
      <c r="Y279" s="88">
        <f t="shared" si="69"/>
        <v>0</v>
      </c>
    </row>
    <row r="280" spans="2:28" x14ac:dyDescent="0.25">
      <c r="B280" s="85">
        <v>4646</v>
      </c>
      <c r="C280" s="85" t="s">
        <v>296</v>
      </c>
      <c r="D280" s="1">
        <v>57521</v>
      </c>
      <c r="E280" s="85">
        <f t="shared" si="63"/>
        <v>19746.309646412632</v>
      </c>
      <c r="F280" s="86">
        <f t="shared" si="56"/>
        <v>0.84746686198818011</v>
      </c>
      <c r="G280" s="191">
        <f t="shared" si="57"/>
        <v>2133.2533079486552</v>
      </c>
      <c r="H280" s="191">
        <f t="shared" si="58"/>
        <v>6214.1668860544332</v>
      </c>
      <c r="I280" s="191">
        <f t="shared" si="59"/>
        <v>428.83714904860204</v>
      </c>
      <c r="J280" s="87">
        <f t="shared" si="60"/>
        <v>1249.2026151785778</v>
      </c>
      <c r="K280" s="191">
        <f t="shared" si="64"/>
        <v>101.35484512168716</v>
      </c>
      <c r="L280" s="87">
        <f t="shared" si="61"/>
        <v>295.24666383947471</v>
      </c>
      <c r="M280" s="88">
        <f t="shared" si="65"/>
        <v>6509.4135498939077</v>
      </c>
      <c r="N280" s="88">
        <f t="shared" si="66"/>
        <v>64030.413549893907</v>
      </c>
      <c r="O280" s="88">
        <f t="shared" si="67"/>
        <v>21980.917799482973</v>
      </c>
      <c r="P280" s="89">
        <f t="shared" si="62"/>
        <v>0.94337117996790765</v>
      </c>
      <c r="Q280" s="199">
        <v>1364.791383141951</v>
      </c>
      <c r="R280" s="92">
        <f t="shared" si="68"/>
        <v>-0.2397536379376429</v>
      </c>
      <c r="S280" s="92">
        <f t="shared" si="68"/>
        <v>-0.24288544581431593</v>
      </c>
      <c r="T280" s="91">
        <v>2913</v>
      </c>
      <c r="U280" s="194">
        <v>75661</v>
      </c>
      <c r="V280" s="194">
        <v>26081.006549465703</v>
      </c>
      <c r="W280" s="201"/>
      <c r="X280" s="88">
        <v>0</v>
      </c>
      <c r="Y280" s="88">
        <f t="shared" si="69"/>
        <v>0</v>
      </c>
    </row>
    <row r="281" spans="2:28" x14ac:dyDescent="0.25">
      <c r="B281" s="85">
        <v>4647</v>
      </c>
      <c r="C281" s="85" t="s">
        <v>297</v>
      </c>
      <c r="D281" s="1">
        <v>481630</v>
      </c>
      <c r="E281" s="85">
        <f t="shared" si="63"/>
        <v>21680.396128741839</v>
      </c>
      <c r="F281" s="86">
        <f t="shared" si="56"/>
        <v>0.93047347088591226</v>
      </c>
      <c r="G281" s="191">
        <f t="shared" si="57"/>
        <v>972.80141855113106</v>
      </c>
      <c r="H281" s="191">
        <f t="shared" si="58"/>
        <v>21610.783513113376</v>
      </c>
      <c r="I281" s="191">
        <f t="shared" si="59"/>
        <v>0</v>
      </c>
      <c r="J281" s="87">
        <f t="shared" si="60"/>
        <v>0</v>
      </c>
      <c r="K281" s="191">
        <f t="shared" si="64"/>
        <v>-327.48230392691488</v>
      </c>
      <c r="L281" s="87">
        <f t="shared" si="61"/>
        <v>-7275.0193817364143</v>
      </c>
      <c r="M281" s="88">
        <f t="shared" si="65"/>
        <v>14335.764131376962</v>
      </c>
      <c r="N281" s="88">
        <f t="shared" si="66"/>
        <v>495965.76413137699</v>
      </c>
      <c r="O281" s="88">
        <f t="shared" si="67"/>
        <v>22325.715243366059</v>
      </c>
      <c r="P281" s="89">
        <f t="shared" si="62"/>
        <v>0.95816910489775553</v>
      </c>
      <c r="Q281" s="199">
        <v>1433.6017335659726</v>
      </c>
      <c r="R281" s="92">
        <f t="shared" si="68"/>
        <v>8.5161538896438797E-3</v>
      </c>
      <c r="S281" s="92">
        <f t="shared" si="68"/>
        <v>4.0217537440180627E-3</v>
      </c>
      <c r="T281" s="91">
        <v>22215</v>
      </c>
      <c r="U281" s="194">
        <v>477563</v>
      </c>
      <c r="V281" s="194">
        <v>21593.552179417617</v>
      </c>
      <c r="W281" s="201"/>
      <c r="X281" s="88">
        <v>0</v>
      </c>
      <c r="Y281" s="88">
        <f t="shared" si="69"/>
        <v>0</v>
      </c>
      <c r="Z281" s="1"/>
      <c r="AA281" s="1"/>
    </row>
    <row r="282" spans="2:28" x14ac:dyDescent="0.25">
      <c r="B282" s="85">
        <v>4648</v>
      </c>
      <c r="C282" s="85" t="s">
        <v>298</v>
      </c>
      <c r="D282" s="1">
        <v>83803</v>
      </c>
      <c r="E282" s="85">
        <f t="shared" si="63"/>
        <v>24067.489948305571</v>
      </c>
      <c r="F282" s="86">
        <f t="shared" si="56"/>
        <v>1.0329221281166356</v>
      </c>
      <c r="G282" s="191">
        <f t="shared" si="57"/>
        <v>-459.45487318710803</v>
      </c>
      <c r="H282" s="191">
        <f t="shared" si="58"/>
        <v>-1599.8218684375101</v>
      </c>
      <c r="I282" s="191">
        <f t="shared" si="59"/>
        <v>0</v>
      </c>
      <c r="J282" s="87">
        <f t="shared" si="60"/>
        <v>0</v>
      </c>
      <c r="K282" s="191">
        <f t="shared" si="64"/>
        <v>-327.48230392691488</v>
      </c>
      <c r="L282" s="87">
        <f t="shared" si="61"/>
        <v>-1140.2933822735176</v>
      </c>
      <c r="M282" s="88">
        <f t="shared" si="65"/>
        <v>-2740.1152507110278</v>
      </c>
      <c r="N282" s="88">
        <f t="shared" si="66"/>
        <v>81062.884749288976</v>
      </c>
      <c r="O282" s="88">
        <f t="shared" si="67"/>
        <v>23280.552771191549</v>
      </c>
      <c r="P282" s="89">
        <f t="shared" si="62"/>
        <v>0.99914856779004468</v>
      </c>
      <c r="Q282" s="199">
        <v>-1877.1290283017465</v>
      </c>
      <c r="R282" s="92">
        <f t="shared" si="68"/>
        <v>2.2386785086863165E-2</v>
      </c>
      <c r="S282" s="92">
        <f t="shared" si="68"/>
        <v>3.3837986872729771E-2</v>
      </c>
      <c r="T282" s="91">
        <v>3482</v>
      </c>
      <c r="U282" s="194">
        <v>81968</v>
      </c>
      <c r="V282" s="194">
        <v>23279.750071002556</v>
      </c>
      <c r="W282" s="201"/>
      <c r="X282" s="88">
        <v>0</v>
      </c>
      <c r="Y282" s="88">
        <f t="shared" si="69"/>
        <v>0</v>
      </c>
    </row>
    <row r="283" spans="2:28" x14ac:dyDescent="0.25">
      <c r="B283" s="85">
        <v>4649</v>
      </c>
      <c r="C283" s="85" t="s">
        <v>299</v>
      </c>
      <c r="D283" s="1">
        <v>182105</v>
      </c>
      <c r="E283" s="85">
        <f t="shared" si="63"/>
        <v>19082.57361416745</v>
      </c>
      <c r="F283" s="86">
        <f t="shared" si="56"/>
        <v>0.81898081560748326</v>
      </c>
      <c r="G283" s="191">
        <f t="shared" si="57"/>
        <v>2531.4949272957642</v>
      </c>
      <c r="H283" s="191">
        <f t="shared" si="58"/>
        <v>24158.05609118348</v>
      </c>
      <c r="I283" s="191">
        <f t="shared" si="59"/>
        <v>661.14476033441588</v>
      </c>
      <c r="J283" s="87">
        <f t="shared" si="60"/>
        <v>6309.3044478713309</v>
      </c>
      <c r="K283" s="191">
        <f t="shared" si="64"/>
        <v>333.662456407501</v>
      </c>
      <c r="L283" s="87">
        <f t="shared" si="61"/>
        <v>3184.1408214967819</v>
      </c>
      <c r="M283" s="88">
        <f t="shared" si="65"/>
        <v>27342.196912680261</v>
      </c>
      <c r="N283" s="88">
        <f t="shared" si="66"/>
        <v>209447.19691268026</v>
      </c>
      <c r="O283" s="88">
        <f t="shared" si="67"/>
        <v>21947.730997870716</v>
      </c>
      <c r="P283" s="89">
        <f t="shared" si="62"/>
        <v>0.94194687764887286</v>
      </c>
      <c r="Q283" s="199">
        <v>2491.4353653702929</v>
      </c>
      <c r="R283" s="92">
        <f t="shared" si="68"/>
        <v>4.8726129322061232E-2</v>
      </c>
      <c r="S283" s="92">
        <f t="shared" si="68"/>
        <v>4.6967812433330931E-2</v>
      </c>
      <c r="T283" s="91">
        <v>9543</v>
      </c>
      <c r="U283" s="194">
        <v>173644</v>
      </c>
      <c r="V283" s="194">
        <v>18226.514117770545</v>
      </c>
      <c r="W283" s="201"/>
      <c r="X283" s="88">
        <v>0</v>
      </c>
      <c r="Y283" s="88">
        <f t="shared" si="69"/>
        <v>0</v>
      </c>
      <c r="Z283" s="1"/>
      <c r="AA283" s="1"/>
    </row>
    <row r="284" spans="2:28" x14ac:dyDescent="0.25">
      <c r="B284" s="85">
        <v>4650</v>
      </c>
      <c r="C284" s="85" t="s">
        <v>300</v>
      </c>
      <c r="D284" s="1">
        <v>110252</v>
      </c>
      <c r="E284" s="85">
        <f t="shared" si="63"/>
        <v>18712.15207060421</v>
      </c>
      <c r="F284" s="86">
        <f t="shared" si="56"/>
        <v>0.80308316238733402</v>
      </c>
      <c r="G284" s="191">
        <f t="shared" si="57"/>
        <v>2753.7478534337083</v>
      </c>
      <c r="H284" s="191">
        <f t="shared" si="58"/>
        <v>16225.082352431409</v>
      </c>
      <c r="I284" s="191">
        <f t="shared" si="59"/>
        <v>790.79230058154963</v>
      </c>
      <c r="J284" s="87">
        <f t="shared" si="60"/>
        <v>4659.3482350264903</v>
      </c>
      <c r="K284" s="191">
        <f t="shared" si="64"/>
        <v>463.30999665463474</v>
      </c>
      <c r="L284" s="87">
        <f t="shared" si="61"/>
        <v>2729.8225002891081</v>
      </c>
      <c r="M284" s="88">
        <f t="shared" si="65"/>
        <v>18954.904852720516</v>
      </c>
      <c r="N284" s="88">
        <f t="shared" si="66"/>
        <v>129206.90485272052</v>
      </c>
      <c r="O284" s="88">
        <f t="shared" si="67"/>
        <v>21929.209920692552</v>
      </c>
      <c r="P284" s="89">
        <f t="shared" si="62"/>
        <v>0.94115199498786528</v>
      </c>
      <c r="Q284" s="199">
        <v>2400.0508511748558</v>
      </c>
      <c r="R284" s="92">
        <f t="shared" si="68"/>
        <v>-2.6595263510212942E-3</v>
      </c>
      <c r="S284" s="92">
        <f t="shared" si="68"/>
        <v>-5.5371210645366086E-3</v>
      </c>
      <c r="T284" s="91">
        <v>5892</v>
      </c>
      <c r="U284" s="194">
        <v>110546</v>
      </c>
      <c r="V284" s="194">
        <v>18816.340425531915</v>
      </c>
      <c r="W284" s="201"/>
      <c r="X284" s="88">
        <v>0</v>
      </c>
      <c r="Y284" s="88">
        <f t="shared" si="69"/>
        <v>0</v>
      </c>
    </row>
    <row r="285" spans="2:28" x14ac:dyDescent="0.25">
      <c r="B285" s="85">
        <v>4651</v>
      </c>
      <c r="C285" s="85" t="s">
        <v>301</v>
      </c>
      <c r="D285" s="1">
        <v>136214</v>
      </c>
      <c r="E285" s="85">
        <f t="shared" si="63"/>
        <v>18803.699613473222</v>
      </c>
      <c r="F285" s="86">
        <f t="shared" si="56"/>
        <v>0.80701217546710324</v>
      </c>
      <c r="G285" s="191">
        <f t="shared" si="57"/>
        <v>2698.8193277123014</v>
      </c>
      <c r="H285" s="191">
        <f t="shared" si="58"/>
        <v>19550.247209947909</v>
      </c>
      <c r="I285" s="191">
        <f t="shared" si="59"/>
        <v>758.75066057739559</v>
      </c>
      <c r="J285" s="87">
        <f t="shared" si="60"/>
        <v>5496.3897852226537</v>
      </c>
      <c r="K285" s="191">
        <f t="shared" si="64"/>
        <v>431.26835665048071</v>
      </c>
      <c r="L285" s="87">
        <f t="shared" si="61"/>
        <v>3124.107975576082</v>
      </c>
      <c r="M285" s="88">
        <f t="shared" si="65"/>
        <v>22674.355185523993</v>
      </c>
      <c r="N285" s="88">
        <f t="shared" si="66"/>
        <v>158888.35518552398</v>
      </c>
      <c r="O285" s="88">
        <f t="shared" si="67"/>
        <v>21933.787297835999</v>
      </c>
      <c r="P285" s="89">
        <f t="shared" si="62"/>
        <v>0.9413484456418536</v>
      </c>
      <c r="Q285" s="199">
        <v>1483.3304083351213</v>
      </c>
      <c r="R285" s="92">
        <f t="shared" si="68"/>
        <v>-1.4306286227033598E-2</v>
      </c>
      <c r="S285" s="92">
        <f t="shared" si="68"/>
        <v>-1.9340889679490571E-2</v>
      </c>
      <c r="T285" s="91">
        <v>7244</v>
      </c>
      <c r="U285" s="194">
        <v>138191</v>
      </c>
      <c r="V285" s="194">
        <v>19174.552518384902</v>
      </c>
      <c r="W285" s="201"/>
      <c r="X285" s="88">
        <v>0</v>
      </c>
      <c r="Y285" s="88">
        <f t="shared" si="69"/>
        <v>0</v>
      </c>
    </row>
    <row r="286" spans="2:28" ht="27.95" customHeight="1" x14ac:dyDescent="0.25">
      <c r="B286" s="85">
        <v>5001</v>
      </c>
      <c r="C286" s="85" t="s">
        <v>302</v>
      </c>
      <c r="D286" s="1">
        <v>4918997</v>
      </c>
      <c r="E286" s="85">
        <f t="shared" si="63"/>
        <v>23130.805040910374</v>
      </c>
      <c r="F286" s="86">
        <f t="shared" si="56"/>
        <v>0.99272173455671242</v>
      </c>
      <c r="G286" s="191">
        <f t="shared" si="57"/>
        <v>102.55607125000969</v>
      </c>
      <c r="H286" s="191">
        <f t="shared" si="58"/>
        <v>21809.574112027061</v>
      </c>
      <c r="I286" s="191">
        <f t="shared" si="59"/>
        <v>0</v>
      </c>
      <c r="J286" s="87">
        <f t="shared" si="60"/>
        <v>0</v>
      </c>
      <c r="K286" s="191">
        <f t="shared" si="64"/>
        <v>-327.48230392691488</v>
      </c>
      <c r="L286" s="87">
        <f t="shared" si="61"/>
        <v>-69642.386753097715</v>
      </c>
      <c r="M286" s="88">
        <f t="shared" si="65"/>
        <v>-47832.812641070654</v>
      </c>
      <c r="N286" s="88">
        <f t="shared" si="66"/>
        <v>4871164.1873589298</v>
      </c>
      <c r="O286" s="88">
        <f t="shared" si="67"/>
        <v>22905.878808233472</v>
      </c>
      <c r="P286" s="89">
        <f t="shared" si="62"/>
        <v>0.98306841036607551</v>
      </c>
      <c r="Q286" s="199">
        <v>1737.0229871767006</v>
      </c>
      <c r="R286" s="92">
        <f t="shared" si="68"/>
        <v>5.0280697776260395E-2</v>
      </c>
      <c r="S286" s="92">
        <f t="shared" si="68"/>
        <v>3.9593180471699983E-2</v>
      </c>
      <c r="T286" s="91">
        <v>212660</v>
      </c>
      <c r="U286" s="194">
        <v>4683507</v>
      </c>
      <c r="V286" s="194">
        <v>22249.862230161143</v>
      </c>
      <c r="W286" s="201"/>
      <c r="X286" s="88">
        <v>0</v>
      </c>
      <c r="Y286" s="88">
        <f t="shared" si="69"/>
        <v>0</v>
      </c>
      <c r="Z286" s="1"/>
      <c r="AA286" s="1"/>
    </row>
    <row r="287" spans="2:28" x14ac:dyDescent="0.25">
      <c r="B287" s="85">
        <v>5006</v>
      </c>
      <c r="C287" s="85" t="s">
        <v>303</v>
      </c>
      <c r="D287" s="1">
        <v>401825</v>
      </c>
      <c r="E287" s="85">
        <f t="shared" si="63"/>
        <v>16774.159883114175</v>
      </c>
      <c r="F287" s="86">
        <f t="shared" si="56"/>
        <v>0.71990892947500018</v>
      </c>
      <c r="G287" s="191">
        <f t="shared" si="57"/>
        <v>3916.5431659277292</v>
      </c>
      <c r="H287" s="191">
        <f t="shared" si="58"/>
        <v>93820.791539798753</v>
      </c>
      <c r="I287" s="191">
        <f t="shared" si="59"/>
        <v>1469.0895662030621</v>
      </c>
      <c r="J287" s="87">
        <f t="shared" si="60"/>
        <v>35192.04055839435</v>
      </c>
      <c r="K287" s="191">
        <f t="shared" si="64"/>
        <v>1141.6072622761471</v>
      </c>
      <c r="L287" s="87">
        <f t="shared" si="61"/>
        <v>27347.201967825102</v>
      </c>
      <c r="M287" s="88">
        <f t="shared" si="65"/>
        <v>121167.99350762385</v>
      </c>
      <c r="N287" s="88">
        <f t="shared" si="66"/>
        <v>522992.99350762385</v>
      </c>
      <c r="O287" s="88">
        <f t="shared" si="67"/>
        <v>21832.310311318048</v>
      </c>
      <c r="P287" s="89">
        <f t="shared" si="62"/>
        <v>0.93699328334224852</v>
      </c>
      <c r="Q287" s="199">
        <v>24038.86626610544</v>
      </c>
      <c r="R287" s="92">
        <f t="shared" si="68"/>
        <v>1.2084516868490556E-3</v>
      </c>
      <c r="S287" s="92">
        <f t="shared" si="68"/>
        <v>3.2564255600554598E-3</v>
      </c>
      <c r="T287" s="91">
        <v>23955</v>
      </c>
      <c r="U287" s="194">
        <v>401340</v>
      </c>
      <c r="V287" s="194">
        <v>16719.713381103149</v>
      </c>
      <c r="W287" s="201"/>
      <c r="X287" s="88">
        <v>0</v>
      </c>
      <c r="Y287" s="88">
        <f t="shared" si="69"/>
        <v>0</v>
      </c>
      <c r="Z287" s="1"/>
      <c r="AA287" s="1"/>
      <c r="AB287" s="45"/>
    </row>
    <row r="288" spans="2:28" x14ac:dyDescent="0.25">
      <c r="B288" s="85">
        <v>5007</v>
      </c>
      <c r="C288" s="85" t="s">
        <v>304</v>
      </c>
      <c r="D288" s="1">
        <v>265861</v>
      </c>
      <c r="E288" s="85">
        <f t="shared" si="63"/>
        <v>17815.519667627155</v>
      </c>
      <c r="F288" s="86">
        <f t="shared" si="56"/>
        <v>0.76460173155218381</v>
      </c>
      <c r="G288" s="191">
        <f t="shared" si="57"/>
        <v>3291.727295219941</v>
      </c>
      <c r="H288" s="191">
        <f t="shared" si="58"/>
        <v>49122.446426567185</v>
      </c>
      <c r="I288" s="191">
        <f t="shared" si="59"/>
        <v>1104.6136416235188</v>
      </c>
      <c r="J288" s="87">
        <f t="shared" si="60"/>
        <v>16484.14937394777</v>
      </c>
      <c r="K288" s="191">
        <f t="shared" si="64"/>
        <v>777.13133769660385</v>
      </c>
      <c r="L288" s="87">
        <f t="shared" si="61"/>
        <v>11597.13095244642</v>
      </c>
      <c r="M288" s="88">
        <f t="shared" si="65"/>
        <v>60719.577379013601</v>
      </c>
      <c r="N288" s="88">
        <f t="shared" si="66"/>
        <v>326580.57737901359</v>
      </c>
      <c r="O288" s="88">
        <f t="shared" si="67"/>
        <v>21884.3783005437</v>
      </c>
      <c r="P288" s="89">
        <f t="shared" si="62"/>
        <v>0.93922792344610784</v>
      </c>
      <c r="Q288" s="199">
        <v>6787.0004670879425</v>
      </c>
      <c r="R288" s="92">
        <f t="shared" si="68"/>
        <v>4.5303065797129925E-3</v>
      </c>
      <c r="S288" s="92">
        <f t="shared" si="68"/>
        <v>9.7808167930227615E-3</v>
      </c>
      <c r="T288" s="91">
        <v>14923</v>
      </c>
      <c r="U288" s="194">
        <v>264662</v>
      </c>
      <c r="V288" s="194">
        <v>17642.957136190918</v>
      </c>
      <c r="W288" s="201"/>
      <c r="X288" s="88">
        <v>0</v>
      </c>
      <c r="Y288" s="88">
        <f t="shared" si="69"/>
        <v>0</v>
      </c>
      <c r="Z288" s="1"/>
      <c r="AA288" s="1"/>
    </row>
    <row r="289" spans="2:25" x14ac:dyDescent="0.25">
      <c r="B289" s="85">
        <v>5014</v>
      </c>
      <c r="C289" s="85" t="s">
        <v>305</v>
      </c>
      <c r="D289" s="1">
        <v>324768</v>
      </c>
      <c r="E289" s="85">
        <f t="shared" si="63"/>
        <v>60242.626599888703</v>
      </c>
      <c r="F289" s="86">
        <f t="shared" si="56"/>
        <v>2.5854770150334598</v>
      </c>
      <c r="G289" s="191">
        <f t="shared" si="57"/>
        <v>-22164.536864136986</v>
      </c>
      <c r="H289" s="191">
        <f t="shared" si="58"/>
        <v>-119489.01823456249</v>
      </c>
      <c r="I289" s="191">
        <f t="shared" si="59"/>
        <v>0</v>
      </c>
      <c r="J289" s="87">
        <f t="shared" si="60"/>
        <v>0</v>
      </c>
      <c r="K289" s="191">
        <f t="shared" si="64"/>
        <v>-327.48230392691488</v>
      </c>
      <c r="L289" s="87">
        <f t="shared" si="61"/>
        <v>-1765.4571004699981</v>
      </c>
      <c r="M289" s="88">
        <f t="shared" si="65"/>
        <v>-121254.47533503249</v>
      </c>
      <c r="N289" s="88">
        <f t="shared" si="66"/>
        <v>203513.5246649675</v>
      </c>
      <c r="O289" s="88">
        <f t="shared" si="67"/>
        <v>37750.607431824799</v>
      </c>
      <c r="P289" s="89">
        <f t="shared" si="62"/>
        <v>1.620170522556774</v>
      </c>
      <c r="Q289" s="199">
        <v>-6020.3743801190867</v>
      </c>
      <c r="R289" s="89">
        <f t="shared" si="68"/>
        <v>0.61067275026657075</v>
      </c>
      <c r="S289" s="89">
        <f t="shared" si="68"/>
        <v>0.57302764425032371</v>
      </c>
      <c r="T289" s="91">
        <v>5391</v>
      </c>
      <c r="U289" s="194">
        <v>201635</v>
      </c>
      <c r="V289" s="194">
        <v>38297.245963912632</v>
      </c>
      <c r="W289" s="201"/>
      <c r="X289" s="88">
        <v>0</v>
      </c>
      <c r="Y289" s="88">
        <f t="shared" si="69"/>
        <v>0</v>
      </c>
    </row>
    <row r="290" spans="2:25" x14ac:dyDescent="0.25">
      <c r="B290" s="85">
        <v>5020</v>
      </c>
      <c r="C290" s="85" t="s">
        <v>306</v>
      </c>
      <c r="D290" s="1">
        <v>16141</v>
      </c>
      <c r="E290" s="85">
        <f t="shared" si="63"/>
        <v>17855.088495575219</v>
      </c>
      <c r="F290" s="86">
        <f t="shared" si="56"/>
        <v>0.76629993597894308</v>
      </c>
      <c r="G290" s="191">
        <f t="shared" si="57"/>
        <v>3267.9859984511027</v>
      </c>
      <c r="H290" s="191">
        <f t="shared" si="58"/>
        <v>2954.2593425997966</v>
      </c>
      <c r="I290" s="191">
        <f t="shared" si="59"/>
        <v>1090.7645518416966</v>
      </c>
      <c r="J290" s="87">
        <f t="shared" si="60"/>
        <v>986.05115486489376</v>
      </c>
      <c r="K290" s="191">
        <f t="shared" si="64"/>
        <v>763.28224791478169</v>
      </c>
      <c r="L290" s="87">
        <f t="shared" si="61"/>
        <v>690.00715211496265</v>
      </c>
      <c r="M290" s="88">
        <f t="shared" si="65"/>
        <v>3644.2664947147591</v>
      </c>
      <c r="N290" s="88">
        <f t="shared" si="66"/>
        <v>19785.26649471476</v>
      </c>
      <c r="O290" s="88">
        <f t="shared" si="67"/>
        <v>21886.356741941108</v>
      </c>
      <c r="P290" s="89">
        <f t="shared" si="62"/>
        <v>0.939312833667446</v>
      </c>
      <c r="Q290" s="199">
        <v>890.52952638528086</v>
      </c>
      <c r="R290" s="89">
        <f t="shared" si="68"/>
        <v>6.3306982872200268E-2</v>
      </c>
      <c r="S290" s="89">
        <f t="shared" si="68"/>
        <v>6.3306982872200185E-2</v>
      </c>
      <c r="T290" s="91">
        <v>904</v>
      </c>
      <c r="U290" s="194">
        <v>15180</v>
      </c>
      <c r="V290" s="194">
        <v>16792.035398230088</v>
      </c>
      <c r="W290" s="201"/>
      <c r="X290" s="88">
        <v>0</v>
      </c>
      <c r="Y290" s="88">
        <f t="shared" si="69"/>
        <v>0</v>
      </c>
    </row>
    <row r="291" spans="2:25" x14ac:dyDescent="0.25">
      <c r="B291" s="85">
        <v>5021</v>
      </c>
      <c r="C291" s="85" t="s">
        <v>307</v>
      </c>
      <c r="D291" s="1">
        <v>139537</v>
      </c>
      <c r="E291" s="85">
        <f t="shared" si="63"/>
        <v>19230.567805953695</v>
      </c>
      <c r="F291" s="86">
        <f t="shared" si="56"/>
        <v>0.82533239094238908</v>
      </c>
      <c r="G291" s="191">
        <f t="shared" si="57"/>
        <v>2442.6984122240174</v>
      </c>
      <c r="H291" s="191">
        <f t="shared" si="58"/>
        <v>17724.21967909747</v>
      </c>
      <c r="I291" s="191">
        <f t="shared" si="59"/>
        <v>609.34679320922999</v>
      </c>
      <c r="J291" s="87">
        <f t="shared" si="60"/>
        <v>4421.420331526172</v>
      </c>
      <c r="K291" s="191">
        <f t="shared" si="64"/>
        <v>281.86448928231511</v>
      </c>
      <c r="L291" s="87">
        <f t="shared" si="61"/>
        <v>2045.2087342324783</v>
      </c>
      <c r="M291" s="88">
        <f t="shared" si="65"/>
        <v>19769.428413329948</v>
      </c>
      <c r="N291" s="88">
        <f t="shared" si="66"/>
        <v>159306.42841332994</v>
      </c>
      <c r="O291" s="88">
        <f t="shared" si="67"/>
        <v>21955.130707460026</v>
      </c>
      <c r="P291" s="89">
        <f t="shared" si="62"/>
        <v>0.94226445641561807</v>
      </c>
      <c r="Q291" s="199">
        <v>2313.82460558803</v>
      </c>
      <c r="R291" s="89">
        <f t="shared" si="68"/>
        <v>5.3841157633979821E-2</v>
      </c>
      <c r="S291" s="89">
        <f t="shared" si="68"/>
        <v>2.6246088732318294E-2</v>
      </c>
      <c r="T291" s="91">
        <v>7256</v>
      </c>
      <c r="U291" s="194">
        <v>132408</v>
      </c>
      <c r="V291" s="194">
        <v>18738.748938579112</v>
      </c>
      <c r="W291" s="201"/>
      <c r="X291" s="88">
        <v>0</v>
      </c>
      <c r="Y291" s="88">
        <f t="shared" si="69"/>
        <v>0</v>
      </c>
    </row>
    <row r="292" spans="2:25" x14ac:dyDescent="0.25">
      <c r="B292" s="85">
        <v>5022</v>
      </c>
      <c r="C292" s="85" t="s">
        <v>308</v>
      </c>
      <c r="D292" s="1">
        <v>43841</v>
      </c>
      <c r="E292" s="85">
        <f t="shared" si="63"/>
        <v>17670.697299476018</v>
      </c>
      <c r="F292" s="86">
        <f t="shared" si="56"/>
        <v>0.75838628369987904</v>
      </c>
      <c r="G292" s="191">
        <f t="shared" si="57"/>
        <v>3378.6207161106236</v>
      </c>
      <c r="H292" s="191">
        <f t="shared" si="58"/>
        <v>8382.3579966704565</v>
      </c>
      <c r="I292" s="191">
        <f t="shared" si="59"/>
        <v>1155.3014704764169</v>
      </c>
      <c r="J292" s="87">
        <f t="shared" si="60"/>
        <v>2866.3029482519901</v>
      </c>
      <c r="K292" s="191">
        <f t="shared" si="64"/>
        <v>827.81916654950192</v>
      </c>
      <c r="L292" s="87">
        <f t="shared" si="61"/>
        <v>2053.8193522093143</v>
      </c>
      <c r="M292" s="88">
        <f t="shared" si="65"/>
        <v>10436.17734887977</v>
      </c>
      <c r="N292" s="88">
        <f t="shared" si="66"/>
        <v>54277.17734887977</v>
      </c>
      <c r="O292" s="88">
        <f t="shared" si="67"/>
        <v>21877.137182136143</v>
      </c>
      <c r="P292" s="89">
        <f t="shared" si="62"/>
        <v>0.9389171510534926</v>
      </c>
      <c r="Q292" s="199">
        <v>2583.3002820374777</v>
      </c>
      <c r="R292" s="89">
        <f t="shared" si="68"/>
        <v>2.1744196886361519E-2</v>
      </c>
      <c r="S292" s="89">
        <f t="shared" si="68"/>
        <v>6.094749291971323E-3</v>
      </c>
      <c r="T292" s="91">
        <v>2481</v>
      </c>
      <c r="U292" s="194">
        <v>42908</v>
      </c>
      <c r="V292" s="194">
        <v>17563.651248465005</v>
      </c>
      <c r="W292" s="201"/>
      <c r="X292" s="88">
        <v>0</v>
      </c>
      <c r="Y292" s="88">
        <f t="shared" si="69"/>
        <v>0</v>
      </c>
    </row>
    <row r="293" spans="2:25" x14ac:dyDescent="0.25">
      <c r="B293" s="85">
        <v>5025</v>
      </c>
      <c r="C293" s="85" t="s">
        <v>309</v>
      </c>
      <c r="D293" s="1">
        <v>103225</v>
      </c>
      <c r="E293" s="85">
        <f t="shared" si="63"/>
        <v>18439.621293319044</v>
      </c>
      <c r="F293" s="86">
        <f t="shared" si="56"/>
        <v>0.79138675902099564</v>
      </c>
      <c r="G293" s="191">
        <f t="shared" si="57"/>
        <v>2917.2663198048081</v>
      </c>
      <c r="H293" s="191">
        <f t="shared" si="58"/>
        <v>16330.856858267314</v>
      </c>
      <c r="I293" s="191">
        <f t="shared" si="59"/>
        <v>886.17807263135796</v>
      </c>
      <c r="J293" s="87">
        <f t="shared" si="60"/>
        <v>4960.8248505903421</v>
      </c>
      <c r="K293" s="191">
        <f t="shared" si="64"/>
        <v>558.69576870444303</v>
      </c>
      <c r="L293" s="87">
        <f t="shared" si="61"/>
        <v>3127.5789132074719</v>
      </c>
      <c r="M293" s="88">
        <f t="shared" si="65"/>
        <v>19458.435771474786</v>
      </c>
      <c r="N293" s="88">
        <f t="shared" si="66"/>
        <v>122683.43577147479</v>
      </c>
      <c r="O293" s="88">
        <f t="shared" si="67"/>
        <v>21915.583381828295</v>
      </c>
      <c r="P293" s="89">
        <f t="shared" si="62"/>
        <v>0.94056717481954843</v>
      </c>
      <c r="Q293" s="199">
        <v>1944.9930184787518</v>
      </c>
      <c r="R293" s="89">
        <f t="shared" si="68"/>
        <v>-2.0592045476517332E-3</v>
      </c>
      <c r="S293" s="89">
        <f t="shared" si="68"/>
        <v>-6.6941564379270077E-3</v>
      </c>
      <c r="T293" s="91">
        <v>5598</v>
      </c>
      <c r="U293" s="194">
        <v>103438</v>
      </c>
      <c r="V293" s="194">
        <v>18563.890882986361</v>
      </c>
      <c r="W293" s="201"/>
      <c r="X293" s="88">
        <v>0</v>
      </c>
      <c r="Y293" s="88">
        <f t="shared" si="69"/>
        <v>0</v>
      </c>
    </row>
    <row r="294" spans="2:25" x14ac:dyDescent="0.25">
      <c r="B294" s="85">
        <v>5026</v>
      </c>
      <c r="C294" s="85" t="s">
        <v>310</v>
      </c>
      <c r="D294" s="1">
        <v>31803</v>
      </c>
      <c r="E294" s="85">
        <f t="shared" si="63"/>
        <v>15925.388082123185</v>
      </c>
      <c r="F294" s="86">
        <f t="shared" si="56"/>
        <v>0.68348156721794329</v>
      </c>
      <c r="G294" s="191">
        <f t="shared" si="57"/>
        <v>4425.8062465223229</v>
      </c>
      <c r="H294" s="191">
        <f t="shared" si="58"/>
        <v>8838.3350743050778</v>
      </c>
      <c r="I294" s="191">
        <f t="shared" si="59"/>
        <v>1766.1596965499084</v>
      </c>
      <c r="J294" s="87">
        <f t="shared" si="60"/>
        <v>3527.020914010167</v>
      </c>
      <c r="K294" s="191">
        <f t="shared" si="64"/>
        <v>1438.6773926229935</v>
      </c>
      <c r="L294" s="87">
        <f t="shared" si="61"/>
        <v>2873.0387530681178</v>
      </c>
      <c r="M294" s="88">
        <f t="shared" si="65"/>
        <v>11711.373827373196</v>
      </c>
      <c r="N294" s="88">
        <f t="shared" si="66"/>
        <v>43514.373827373194</v>
      </c>
      <c r="O294" s="88">
        <f t="shared" si="67"/>
        <v>21789.871721268501</v>
      </c>
      <c r="P294" s="89">
        <f t="shared" si="62"/>
        <v>0.9351719152293958</v>
      </c>
      <c r="Q294" s="199">
        <v>1387.017659503761</v>
      </c>
      <c r="R294" s="89">
        <f t="shared" si="68"/>
        <v>2.132374193134012E-2</v>
      </c>
      <c r="S294" s="89">
        <f t="shared" si="68"/>
        <v>-1.1791347061055715E-3</v>
      </c>
      <c r="T294" s="91">
        <v>1997</v>
      </c>
      <c r="U294" s="194">
        <v>31139</v>
      </c>
      <c r="V294" s="194">
        <v>15944.188428059397</v>
      </c>
      <c r="W294" s="201"/>
      <c r="X294" s="88">
        <v>0</v>
      </c>
      <c r="Y294" s="88">
        <f t="shared" si="69"/>
        <v>0</v>
      </c>
    </row>
    <row r="295" spans="2:25" x14ac:dyDescent="0.25">
      <c r="B295" s="85">
        <v>5027</v>
      </c>
      <c r="C295" s="85" t="s">
        <v>311</v>
      </c>
      <c r="D295" s="1">
        <v>96833</v>
      </c>
      <c r="E295" s="85">
        <f t="shared" si="63"/>
        <v>15788.847219957606</v>
      </c>
      <c r="F295" s="86">
        <f t="shared" si="56"/>
        <v>0.67762154283543052</v>
      </c>
      <c r="G295" s="191">
        <f t="shared" si="57"/>
        <v>4507.7307638216707</v>
      </c>
      <c r="H295" s="191">
        <f t="shared" si="58"/>
        <v>27645.912774518307</v>
      </c>
      <c r="I295" s="191">
        <f t="shared" si="59"/>
        <v>1813.9489983078608</v>
      </c>
      <c r="J295" s="87">
        <f t="shared" si="60"/>
        <v>11124.94920662211</v>
      </c>
      <c r="K295" s="191">
        <f t="shared" si="64"/>
        <v>1486.4666943809459</v>
      </c>
      <c r="L295" s="87">
        <f t="shared" si="61"/>
        <v>9116.5002366383414</v>
      </c>
      <c r="M295" s="88">
        <f t="shared" si="65"/>
        <v>36762.413011156648</v>
      </c>
      <c r="N295" s="88">
        <f t="shared" si="66"/>
        <v>133595.41301115666</v>
      </c>
      <c r="O295" s="88">
        <f t="shared" si="67"/>
        <v>21783.044678160226</v>
      </c>
      <c r="P295" s="89">
        <f t="shared" si="62"/>
        <v>0.93487891401027035</v>
      </c>
      <c r="Q295" s="199">
        <v>5137.1009793372978</v>
      </c>
      <c r="R295" s="89">
        <f t="shared" si="68"/>
        <v>-9.1479325058581567E-3</v>
      </c>
      <c r="S295" s="89">
        <f t="shared" si="68"/>
        <v>-1.1248222229879652E-2</v>
      </c>
      <c r="T295" s="91">
        <v>6133</v>
      </c>
      <c r="U295" s="194">
        <v>97727</v>
      </c>
      <c r="V295" s="194">
        <v>15968.464052287582</v>
      </c>
      <c r="W295" s="201"/>
      <c r="X295" s="88">
        <v>0</v>
      </c>
      <c r="Y295" s="88">
        <f t="shared" si="69"/>
        <v>0</v>
      </c>
    </row>
    <row r="296" spans="2:25" x14ac:dyDescent="0.25">
      <c r="B296" s="85">
        <v>5028</v>
      </c>
      <c r="C296" s="85" t="s">
        <v>312</v>
      </c>
      <c r="D296" s="1">
        <v>311205</v>
      </c>
      <c r="E296" s="85">
        <f t="shared" si="63"/>
        <v>17947.231833910035</v>
      </c>
      <c r="F296" s="86">
        <f t="shared" si="56"/>
        <v>0.7702545192499447</v>
      </c>
      <c r="G296" s="191">
        <f t="shared" si="57"/>
        <v>3212.6999954502135</v>
      </c>
      <c r="H296" s="191">
        <f t="shared" si="58"/>
        <v>55708.217921106705</v>
      </c>
      <c r="I296" s="191">
        <f t="shared" si="59"/>
        <v>1058.5143834245112</v>
      </c>
      <c r="J296" s="87">
        <f t="shared" si="60"/>
        <v>18354.639408581021</v>
      </c>
      <c r="K296" s="191">
        <f t="shared" si="64"/>
        <v>731.03207949759621</v>
      </c>
      <c r="L296" s="87">
        <f t="shared" si="61"/>
        <v>12676.096258488318</v>
      </c>
      <c r="M296" s="88">
        <f t="shared" si="65"/>
        <v>68384.314179595021</v>
      </c>
      <c r="N296" s="88">
        <f t="shared" si="66"/>
        <v>379589.31417959504</v>
      </c>
      <c r="O296" s="88">
        <f t="shared" si="67"/>
        <v>21890.963908857844</v>
      </c>
      <c r="P296" s="89">
        <f t="shared" si="62"/>
        <v>0.93951056283099588</v>
      </c>
      <c r="Q296" s="199">
        <v>9811.0150304432755</v>
      </c>
      <c r="R296" s="89">
        <f t="shared" si="68"/>
        <v>2.9246400010583342E-2</v>
      </c>
      <c r="S296" s="89">
        <f t="shared" si="68"/>
        <v>1.6365980817832752E-2</v>
      </c>
      <c r="T296" s="91">
        <v>17340</v>
      </c>
      <c r="U296" s="194">
        <v>302362</v>
      </c>
      <c r="V296" s="194">
        <v>17658.2374583893</v>
      </c>
      <c r="W296" s="201"/>
      <c r="X296" s="88">
        <v>0</v>
      </c>
      <c r="Y296" s="88">
        <f t="shared" si="69"/>
        <v>0</v>
      </c>
    </row>
    <row r="297" spans="2:25" x14ac:dyDescent="0.25">
      <c r="B297" s="85">
        <v>5029</v>
      </c>
      <c r="C297" s="85" t="s">
        <v>313</v>
      </c>
      <c r="D297" s="1">
        <v>147145</v>
      </c>
      <c r="E297" s="85">
        <f t="shared" si="63"/>
        <v>17432.176282430992</v>
      </c>
      <c r="F297" s="86">
        <f t="shared" si="56"/>
        <v>0.74814950217193921</v>
      </c>
      <c r="G297" s="191">
        <f t="shared" si="57"/>
        <v>3521.733326337639</v>
      </c>
      <c r="H297" s="191">
        <f t="shared" si="58"/>
        <v>29726.951007616011</v>
      </c>
      <c r="I297" s="191">
        <f t="shared" si="59"/>
        <v>1238.7838264421762</v>
      </c>
      <c r="J297" s="87">
        <f t="shared" si="60"/>
        <v>10456.574278998409</v>
      </c>
      <c r="K297" s="191">
        <f t="shared" si="64"/>
        <v>911.30152251526124</v>
      </c>
      <c r="L297" s="87">
        <f t="shared" si="61"/>
        <v>7692.2961515513198</v>
      </c>
      <c r="M297" s="88">
        <f t="shared" si="65"/>
        <v>37419.247159167331</v>
      </c>
      <c r="N297" s="88">
        <f t="shared" si="66"/>
        <v>184564.24715916734</v>
      </c>
      <c r="O297" s="88">
        <f t="shared" si="67"/>
        <v>21865.211131283893</v>
      </c>
      <c r="P297" s="89">
        <f t="shared" si="62"/>
        <v>0.93840531197709565</v>
      </c>
      <c r="Q297" s="199">
        <v>4772.6015843121022</v>
      </c>
      <c r="R297" s="89">
        <f t="shared" si="68"/>
        <v>-3.9599268936573477E-3</v>
      </c>
      <c r="S297" s="89">
        <f t="shared" si="68"/>
        <v>-1.3517946787226244E-2</v>
      </c>
      <c r="T297" s="91">
        <v>8441</v>
      </c>
      <c r="U297" s="194">
        <v>147730</v>
      </c>
      <c r="V297" s="194">
        <v>17671.05263157895</v>
      </c>
      <c r="W297" s="201"/>
      <c r="X297" s="88">
        <v>0</v>
      </c>
      <c r="Y297" s="88">
        <f t="shared" si="69"/>
        <v>0</v>
      </c>
    </row>
    <row r="298" spans="2:25" x14ac:dyDescent="0.25">
      <c r="B298" s="85">
        <v>5031</v>
      </c>
      <c r="C298" s="85" t="s">
        <v>314</v>
      </c>
      <c r="D298" s="1">
        <v>309196</v>
      </c>
      <c r="E298" s="85">
        <f t="shared" si="63"/>
        <v>21088.255353976267</v>
      </c>
      <c r="F298" s="86">
        <f t="shared" si="56"/>
        <v>0.90506013071087876</v>
      </c>
      <c r="G298" s="191">
        <f t="shared" si="57"/>
        <v>1328.0858834104743</v>
      </c>
      <c r="H298" s="191">
        <f t="shared" si="58"/>
        <v>19472.395222564373</v>
      </c>
      <c r="I298" s="191">
        <f t="shared" si="59"/>
        <v>0</v>
      </c>
      <c r="J298" s="87">
        <f t="shared" si="60"/>
        <v>0</v>
      </c>
      <c r="K298" s="191">
        <f t="shared" si="64"/>
        <v>-327.48230392691488</v>
      </c>
      <c r="L298" s="87">
        <f t="shared" si="61"/>
        <v>-4801.5455401764257</v>
      </c>
      <c r="M298" s="88">
        <f t="shared" si="65"/>
        <v>14670.849682387947</v>
      </c>
      <c r="N298" s="88">
        <f t="shared" si="66"/>
        <v>323866.84968238795</v>
      </c>
      <c r="O298" s="88">
        <f t="shared" si="67"/>
        <v>22088.858933459825</v>
      </c>
      <c r="P298" s="89">
        <f t="shared" si="62"/>
        <v>0.94800376882774184</v>
      </c>
      <c r="Q298" s="199">
        <v>3228.5985603215668</v>
      </c>
      <c r="R298" s="89">
        <f t="shared" si="68"/>
        <v>5.7055044836533828E-2</v>
      </c>
      <c r="S298" s="89">
        <f t="shared" si="68"/>
        <v>3.9968559662188062E-2</v>
      </c>
      <c r="T298" s="91">
        <v>14662</v>
      </c>
      <c r="U298" s="194">
        <v>292507</v>
      </c>
      <c r="V298" s="194">
        <v>20277.781629116118</v>
      </c>
      <c r="W298" s="201"/>
      <c r="X298" s="88">
        <v>0</v>
      </c>
      <c r="Y298" s="88">
        <f t="shared" si="69"/>
        <v>0</v>
      </c>
    </row>
    <row r="299" spans="2:25" x14ac:dyDescent="0.25">
      <c r="B299" s="85">
        <v>5032</v>
      </c>
      <c r="C299" s="85" t="s">
        <v>315</v>
      </c>
      <c r="D299" s="1">
        <v>74393</v>
      </c>
      <c r="E299" s="85">
        <f t="shared" si="63"/>
        <v>17951.978764478765</v>
      </c>
      <c r="F299" s="86">
        <f t="shared" si="56"/>
        <v>0.77045824675271324</v>
      </c>
      <c r="G299" s="191">
        <f t="shared" si="57"/>
        <v>3209.8518371089754</v>
      </c>
      <c r="H299" s="191">
        <f t="shared" si="58"/>
        <v>13301.626012979594</v>
      </c>
      <c r="I299" s="191">
        <f t="shared" si="59"/>
        <v>1056.8529577254556</v>
      </c>
      <c r="J299" s="87">
        <f t="shared" si="60"/>
        <v>4379.5986568142871</v>
      </c>
      <c r="K299" s="191">
        <f t="shared" si="64"/>
        <v>729.37065379854062</v>
      </c>
      <c r="L299" s="87">
        <f t="shared" si="61"/>
        <v>3022.5119893411525</v>
      </c>
      <c r="M299" s="88">
        <f t="shared" si="65"/>
        <v>16324.138002320746</v>
      </c>
      <c r="N299" s="88">
        <f t="shared" si="66"/>
        <v>90717.138002320746</v>
      </c>
      <c r="O299" s="88">
        <f t="shared" si="67"/>
        <v>21891.201255386281</v>
      </c>
      <c r="P299" s="89">
        <f t="shared" si="62"/>
        <v>0.93952074920613426</v>
      </c>
      <c r="Q299" s="199">
        <v>2562.7127846688054</v>
      </c>
      <c r="R299" s="89">
        <f t="shared" si="68"/>
        <v>1.8175597071101075E-2</v>
      </c>
      <c r="S299" s="89">
        <f t="shared" si="68"/>
        <v>4.9078648698849953E-3</v>
      </c>
      <c r="T299" s="91">
        <v>4144</v>
      </c>
      <c r="U299" s="194">
        <v>73065</v>
      </c>
      <c r="V299" s="194">
        <v>17864.303178484108</v>
      </c>
      <c r="W299" s="201"/>
      <c r="X299" s="88">
        <v>0</v>
      </c>
      <c r="Y299" s="88">
        <f t="shared" si="69"/>
        <v>0</v>
      </c>
    </row>
    <row r="300" spans="2:25" x14ac:dyDescent="0.25">
      <c r="B300" s="85">
        <v>5033</v>
      </c>
      <c r="C300" s="85" t="s">
        <v>316</v>
      </c>
      <c r="D300" s="1">
        <v>27474</v>
      </c>
      <c r="E300" s="85">
        <f t="shared" si="63"/>
        <v>36486.055776892426</v>
      </c>
      <c r="F300" s="86">
        <f t="shared" si="56"/>
        <v>1.565898831186727</v>
      </c>
      <c r="G300" s="191">
        <f t="shared" si="57"/>
        <v>-7910.5943703392213</v>
      </c>
      <c r="H300" s="191">
        <f t="shared" si="58"/>
        <v>-5956.6775608654343</v>
      </c>
      <c r="I300" s="191">
        <f t="shared" si="59"/>
        <v>0</v>
      </c>
      <c r="J300" s="87">
        <f t="shared" si="60"/>
        <v>0</v>
      </c>
      <c r="K300" s="191">
        <f t="shared" si="64"/>
        <v>-327.48230392691488</v>
      </c>
      <c r="L300" s="87">
        <f t="shared" si="61"/>
        <v>-246.5941748569669</v>
      </c>
      <c r="M300" s="88">
        <f t="shared" si="65"/>
        <v>-6203.271735722401</v>
      </c>
      <c r="N300" s="88">
        <f t="shared" si="66"/>
        <v>21270.728264277597</v>
      </c>
      <c r="O300" s="88">
        <f t="shared" si="67"/>
        <v>28247.979102626294</v>
      </c>
      <c r="P300" s="89">
        <f t="shared" si="62"/>
        <v>1.2123392490180813</v>
      </c>
      <c r="Q300" s="199">
        <v>255.70374545916002</v>
      </c>
      <c r="R300" s="89">
        <f t="shared" si="68"/>
        <v>2.9451438848920864E-2</v>
      </c>
      <c r="S300" s="89">
        <f t="shared" si="68"/>
        <v>2.5350038694144175E-2</v>
      </c>
      <c r="T300" s="91">
        <v>753</v>
      </c>
      <c r="U300" s="194">
        <v>26688</v>
      </c>
      <c r="V300" s="194">
        <v>35584</v>
      </c>
      <c r="W300" s="201"/>
      <c r="X300" s="88">
        <v>0</v>
      </c>
      <c r="Y300" s="88">
        <f t="shared" si="69"/>
        <v>0</v>
      </c>
    </row>
    <row r="301" spans="2:25" x14ac:dyDescent="0.25">
      <c r="B301" s="85">
        <v>5034</v>
      </c>
      <c r="C301" s="85" t="s">
        <v>317</v>
      </c>
      <c r="D301" s="1">
        <v>43858</v>
      </c>
      <c r="E301" s="85">
        <f t="shared" si="63"/>
        <v>18078.318219291014</v>
      </c>
      <c r="F301" s="86">
        <f t="shared" si="56"/>
        <v>0.77588044984950733</v>
      </c>
      <c r="G301" s="191">
        <f t="shared" si="57"/>
        <v>3134.0481642216259</v>
      </c>
      <c r="H301" s="191">
        <f t="shared" si="58"/>
        <v>7603.2008464016644</v>
      </c>
      <c r="I301" s="191">
        <f t="shared" si="59"/>
        <v>1012.6341485411684</v>
      </c>
      <c r="J301" s="87">
        <f t="shared" si="60"/>
        <v>2456.6504443608746</v>
      </c>
      <c r="K301" s="191">
        <f t="shared" si="64"/>
        <v>685.1518446142536</v>
      </c>
      <c r="L301" s="87">
        <f t="shared" si="61"/>
        <v>1662.1783750341792</v>
      </c>
      <c r="M301" s="88">
        <f t="shared" si="65"/>
        <v>9265.3792214358436</v>
      </c>
      <c r="N301" s="88">
        <f t="shared" si="66"/>
        <v>53123.37922143584</v>
      </c>
      <c r="O301" s="88">
        <f t="shared" si="67"/>
        <v>21897.51822812689</v>
      </c>
      <c r="P301" s="89">
        <f t="shared" si="62"/>
        <v>0.93979185936097387</v>
      </c>
      <c r="Q301" s="199">
        <v>2597.6102112950084</v>
      </c>
      <c r="R301" s="89">
        <f t="shared" si="68"/>
        <v>7.6771991848960247E-2</v>
      </c>
      <c r="S301" s="89">
        <f t="shared" si="68"/>
        <v>6.4788132088069258E-2</v>
      </c>
      <c r="T301" s="91">
        <v>2426</v>
      </c>
      <c r="U301" s="194">
        <v>40731</v>
      </c>
      <c r="V301" s="194">
        <v>16978.324301792411</v>
      </c>
      <c r="W301" s="201"/>
      <c r="X301" s="88">
        <v>0</v>
      </c>
      <c r="Y301" s="88">
        <f t="shared" si="69"/>
        <v>0</v>
      </c>
    </row>
    <row r="302" spans="2:25" x14ac:dyDescent="0.25">
      <c r="B302" s="85">
        <v>5035</v>
      </c>
      <c r="C302" s="85" t="s">
        <v>318</v>
      </c>
      <c r="D302" s="1">
        <v>443488</v>
      </c>
      <c r="E302" s="85">
        <f t="shared" si="63"/>
        <v>18071.309237602378</v>
      </c>
      <c r="F302" s="86">
        <f t="shared" si="56"/>
        <v>0.77557964023881232</v>
      </c>
      <c r="G302" s="191">
        <f t="shared" si="57"/>
        <v>3138.2535532348074</v>
      </c>
      <c r="H302" s="191">
        <f t="shared" si="58"/>
        <v>77015.880449935401</v>
      </c>
      <c r="I302" s="191">
        <f t="shared" si="59"/>
        <v>1015.087292132191</v>
      </c>
      <c r="J302" s="87">
        <f t="shared" si="60"/>
        <v>24911.257236216097</v>
      </c>
      <c r="K302" s="191">
        <f t="shared" si="64"/>
        <v>687.60498820527619</v>
      </c>
      <c r="L302" s="87">
        <f t="shared" si="61"/>
        <v>16874.514015545683</v>
      </c>
      <c r="M302" s="88">
        <f t="shared" si="65"/>
        <v>93890.394465481077</v>
      </c>
      <c r="N302" s="88">
        <f t="shared" si="66"/>
        <v>537378.39446548105</v>
      </c>
      <c r="O302" s="88">
        <f t="shared" si="67"/>
        <v>21897.167779042462</v>
      </c>
      <c r="P302" s="89">
        <f t="shared" si="62"/>
        <v>0.93977681888043929</v>
      </c>
      <c r="Q302" s="199">
        <v>12701.549565288922</v>
      </c>
      <c r="R302" s="89">
        <f t="shared" si="68"/>
        <v>1.866024751702024E-2</v>
      </c>
      <c r="S302" s="89">
        <f t="shared" si="68"/>
        <v>8.117086974690187E-3</v>
      </c>
      <c r="T302" s="91">
        <v>24541</v>
      </c>
      <c r="U302" s="194">
        <v>435364</v>
      </c>
      <c r="V302" s="194">
        <v>17925.803928027337</v>
      </c>
      <c r="W302" s="201"/>
      <c r="X302" s="88">
        <v>0</v>
      </c>
      <c r="Y302" s="88">
        <f t="shared" si="69"/>
        <v>0</v>
      </c>
    </row>
    <row r="303" spans="2:25" x14ac:dyDescent="0.25">
      <c r="B303" s="85">
        <v>5036</v>
      </c>
      <c r="C303" s="85" t="s">
        <v>319</v>
      </c>
      <c r="D303" s="1">
        <v>43772</v>
      </c>
      <c r="E303" s="85">
        <f t="shared" si="63"/>
        <v>16548.960302457468</v>
      </c>
      <c r="F303" s="86">
        <f t="shared" si="56"/>
        <v>0.71024387380851695</v>
      </c>
      <c r="G303" s="191">
        <f t="shared" si="57"/>
        <v>4051.6629143217533</v>
      </c>
      <c r="H303" s="191">
        <f t="shared" si="58"/>
        <v>10716.648408381037</v>
      </c>
      <c r="I303" s="191">
        <f t="shared" si="59"/>
        <v>1547.9094194329093</v>
      </c>
      <c r="J303" s="87">
        <f t="shared" si="60"/>
        <v>4094.2204144000452</v>
      </c>
      <c r="K303" s="191">
        <f t="shared" si="64"/>
        <v>1220.4271155059944</v>
      </c>
      <c r="L303" s="87">
        <f t="shared" si="61"/>
        <v>3228.0297205133552</v>
      </c>
      <c r="M303" s="88">
        <f t="shared" si="65"/>
        <v>13944.678128894393</v>
      </c>
      <c r="N303" s="88">
        <f t="shared" si="66"/>
        <v>57716.678128894389</v>
      </c>
      <c r="O303" s="88">
        <f t="shared" si="67"/>
        <v>21821.050332285213</v>
      </c>
      <c r="P303" s="89">
        <f t="shared" si="62"/>
        <v>0.93651003055892434</v>
      </c>
      <c r="Q303" s="199">
        <v>1962.7543111604664</v>
      </c>
      <c r="R303" s="89">
        <f t="shared" si="68"/>
        <v>6.8287206521208565E-2</v>
      </c>
      <c r="S303" s="89">
        <f t="shared" si="68"/>
        <v>5.3343302309002638E-2</v>
      </c>
      <c r="T303" s="91">
        <v>2645</v>
      </c>
      <c r="U303" s="194">
        <v>40974</v>
      </c>
      <c r="V303" s="194">
        <v>15710.889570552148</v>
      </c>
      <c r="W303" s="201"/>
      <c r="X303" s="88">
        <v>0</v>
      </c>
      <c r="Y303" s="88">
        <f t="shared" si="69"/>
        <v>0</v>
      </c>
    </row>
    <row r="304" spans="2:25" x14ac:dyDescent="0.25">
      <c r="B304" s="85">
        <v>5037</v>
      </c>
      <c r="C304" s="85" t="s">
        <v>320</v>
      </c>
      <c r="D304" s="1">
        <v>356882</v>
      </c>
      <c r="E304" s="85">
        <f t="shared" si="63"/>
        <v>17542.371215100276</v>
      </c>
      <c r="F304" s="86">
        <f t="shared" si="56"/>
        <v>0.75287881896421405</v>
      </c>
      <c r="G304" s="191">
        <f t="shared" si="57"/>
        <v>3455.6163667360684</v>
      </c>
      <c r="H304" s="191">
        <f t="shared" si="58"/>
        <v>70301.059364878587</v>
      </c>
      <c r="I304" s="191">
        <f t="shared" si="59"/>
        <v>1200.2156000079265</v>
      </c>
      <c r="J304" s="87">
        <f t="shared" si="60"/>
        <v>24417.186166561256</v>
      </c>
      <c r="K304" s="191">
        <f t="shared" si="64"/>
        <v>872.73329608101153</v>
      </c>
      <c r="L304" s="87">
        <f t="shared" si="61"/>
        <v>17754.8861754721</v>
      </c>
      <c r="M304" s="88">
        <f t="shared" si="65"/>
        <v>88055.945540350687</v>
      </c>
      <c r="N304" s="88">
        <f t="shared" si="66"/>
        <v>444937.94554035069</v>
      </c>
      <c r="O304" s="88">
        <f t="shared" si="67"/>
        <v>21870.720877917356</v>
      </c>
      <c r="P304" s="89">
        <f t="shared" si="62"/>
        <v>0.93864177781670932</v>
      </c>
      <c r="Q304" s="199">
        <v>13899.979076086369</v>
      </c>
      <c r="R304" s="89">
        <f t="shared" si="68"/>
        <v>2.1633149645745368E-2</v>
      </c>
      <c r="S304" s="89">
        <f t="shared" si="68"/>
        <v>1.2945451312639305E-2</v>
      </c>
      <c r="T304" s="91">
        <v>20344</v>
      </c>
      <c r="U304" s="194">
        <v>349325</v>
      </c>
      <c r="V304" s="194">
        <v>17318.179564721628</v>
      </c>
      <c r="W304" s="201"/>
      <c r="X304" s="88">
        <v>0</v>
      </c>
      <c r="Y304" s="88">
        <f t="shared" si="69"/>
        <v>0</v>
      </c>
    </row>
    <row r="305" spans="2:27" x14ac:dyDescent="0.25">
      <c r="B305" s="85">
        <v>5038</v>
      </c>
      <c r="C305" s="85" t="s">
        <v>321</v>
      </c>
      <c r="D305" s="1">
        <v>250166</v>
      </c>
      <c r="E305" s="85">
        <f t="shared" si="63"/>
        <v>16675.509932009067</v>
      </c>
      <c r="F305" s="86">
        <f t="shared" si="56"/>
        <v>0.71567509712883715</v>
      </c>
      <c r="G305" s="191">
        <f t="shared" si="57"/>
        <v>3975.7331365907939</v>
      </c>
      <c r="H305" s="191">
        <f t="shared" si="58"/>
        <v>59643.948515135089</v>
      </c>
      <c r="I305" s="191">
        <f t="shared" si="59"/>
        <v>1503.6170490898498</v>
      </c>
      <c r="J305" s="87">
        <f t="shared" si="60"/>
        <v>22557.262970445929</v>
      </c>
      <c r="K305" s="191">
        <f t="shared" si="64"/>
        <v>1176.1347451629349</v>
      </c>
      <c r="L305" s="87">
        <f t="shared" si="61"/>
        <v>17644.373446934351</v>
      </c>
      <c r="M305" s="88">
        <f t="shared" si="65"/>
        <v>77288.321962069444</v>
      </c>
      <c r="N305" s="88">
        <f t="shared" si="66"/>
        <v>327454.32196206943</v>
      </c>
      <c r="O305" s="88">
        <f t="shared" si="67"/>
        <v>21827.377813762796</v>
      </c>
      <c r="P305" s="89">
        <f t="shared" si="62"/>
        <v>0.93678159172494058</v>
      </c>
      <c r="Q305" s="199">
        <v>10516.078932336241</v>
      </c>
      <c r="R305" s="89">
        <f t="shared" si="68"/>
        <v>2.7392647107139338E-2</v>
      </c>
      <c r="S305" s="89">
        <f t="shared" si="68"/>
        <v>2.4173912644132139E-2</v>
      </c>
      <c r="T305" s="91">
        <v>15002</v>
      </c>
      <c r="U305" s="194">
        <v>243496</v>
      </c>
      <c r="V305" s="194">
        <v>16281.912403878301</v>
      </c>
      <c r="W305" s="201"/>
      <c r="X305" s="88">
        <v>0</v>
      </c>
      <c r="Y305" s="88">
        <f t="shared" si="69"/>
        <v>0</v>
      </c>
    </row>
    <row r="306" spans="2:27" x14ac:dyDescent="0.25">
      <c r="B306" s="85">
        <v>5041</v>
      </c>
      <c r="C306" s="85" t="s">
        <v>322</v>
      </c>
      <c r="D306" s="1">
        <v>33925</v>
      </c>
      <c r="E306" s="85">
        <f t="shared" si="63"/>
        <v>16786.244433448785</v>
      </c>
      <c r="F306" s="86">
        <f t="shared" si="56"/>
        <v>0.72042757098999688</v>
      </c>
      <c r="G306" s="191">
        <f t="shared" si="57"/>
        <v>3909.2924357269635</v>
      </c>
      <c r="H306" s="191">
        <f t="shared" si="58"/>
        <v>7900.6800126041926</v>
      </c>
      <c r="I306" s="191">
        <f t="shared" si="59"/>
        <v>1464.8599735859486</v>
      </c>
      <c r="J306" s="87">
        <f t="shared" si="60"/>
        <v>2960.4820066172024</v>
      </c>
      <c r="K306" s="191">
        <f t="shared" si="64"/>
        <v>1137.3776696590337</v>
      </c>
      <c r="L306" s="87">
        <f t="shared" si="61"/>
        <v>2298.6402703809072</v>
      </c>
      <c r="M306" s="88">
        <f t="shared" si="65"/>
        <v>10199.3202829851</v>
      </c>
      <c r="N306" s="88">
        <f t="shared" si="66"/>
        <v>44124.3202829851</v>
      </c>
      <c r="O306" s="88">
        <f t="shared" si="67"/>
        <v>21832.914538834786</v>
      </c>
      <c r="P306" s="89">
        <f t="shared" si="62"/>
        <v>0.93701921541799871</v>
      </c>
      <c r="Q306" s="199">
        <v>1920.3560540095768</v>
      </c>
      <c r="R306" s="89">
        <f t="shared" si="68"/>
        <v>5.5603957931420749E-2</v>
      </c>
      <c r="S306" s="89">
        <f t="shared" si="68"/>
        <v>6.1871769655902013E-2</v>
      </c>
      <c r="T306" s="91">
        <v>2021</v>
      </c>
      <c r="U306" s="194">
        <v>32138</v>
      </c>
      <c r="V306" s="194">
        <v>15808.165272995573</v>
      </c>
      <c r="W306" s="201"/>
      <c r="X306" s="88">
        <v>0</v>
      </c>
      <c r="Y306" s="88">
        <f t="shared" si="69"/>
        <v>0</v>
      </c>
    </row>
    <row r="307" spans="2:27" x14ac:dyDescent="0.25">
      <c r="B307" s="85">
        <v>5042</v>
      </c>
      <c r="C307" s="85" t="s">
        <v>323</v>
      </c>
      <c r="D307" s="1">
        <v>24075</v>
      </c>
      <c r="E307" s="85">
        <f t="shared" si="63"/>
        <v>18590.733590733591</v>
      </c>
      <c r="F307" s="86">
        <f t="shared" si="56"/>
        <v>0.79787215638338316</v>
      </c>
      <c r="G307" s="191">
        <f t="shared" si="57"/>
        <v>2826.5989413560796</v>
      </c>
      <c r="H307" s="191">
        <f t="shared" si="58"/>
        <v>3660.4456290561229</v>
      </c>
      <c r="I307" s="191">
        <f t="shared" si="59"/>
        <v>833.28876853626639</v>
      </c>
      <c r="J307" s="87">
        <f t="shared" si="60"/>
        <v>1079.1089552544649</v>
      </c>
      <c r="K307" s="191">
        <f t="shared" si="64"/>
        <v>505.80646460935151</v>
      </c>
      <c r="L307" s="87">
        <f t="shared" si="61"/>
        <v>655.01937166911023</v>
      </c>
      <c r="M307" s="88">
        <f t="shared" si="65"/>
        <v>4315.465000725233</v>
      </c>
      <c r="N307" s="88">
        <f t="shared" si="66"/>
        <v>28390.465000725235</v>
      </c>
      <c r="O307" s="88">
        <f t="shared" si="67"/>
        <v>21923.138996699025</v>
      </c>
      <c r="P307" s="89">
        <f t="shared" si="62"/>
        <v>0.94089144468766794</v>
      </c>
      <c r="Q307" s="199">
        <v>837.00712020899937</v>
      </c>
      <c r="R307" s="89">
        <f t="shared" si="68"/>
        <v>4.3698790479906359E-2</v>
      </c>
      <c r="S307" s="89">
        <f t="shared" si="68"/>
        <v>5.4982020647256657E-2</v>
      </c>
      <c r="T307" s="91">
        <v>1295</v>
      </c>
      <c r="U307" s="194">
        <v>23067</v>
      </c>
      <c r="V307" s="194">
        <v>17621.848739495799</v>
      </c>
      <c r="W307" s="201"/>
      <c r="X307" s="88">
        <v>0</v>
      </c>
      <c r="Y307" s="88">
        <f t="shared" si="69"/>
        <v>0</v>
      </c>
    </row>
    <row r="308" spans="2:27" x14ac:dyDescent="0.25">
      <c r="B308" s="85">
        <v>5043</v>
      </c>
      <c r="C308" s="85" t="s">
        <v>324</v>
      </c>
      <c r="D308" s="1">
        <v>9371</v>
      </c>
      <c r="E308" s="85">
        <f t="shared" si="63"/>
        <v>21843.822843822843</v>
      </c>
      <c r="F308" s="86">
        <f t="shared" si="56"/>
        <v>0.9374873751482663</v>
      </c>
      <c r="G308" s="191">
        <f t="shared" si="57"/>
        <v>874.74538950252827</v>
      </c>
      <c r="H308" s="191">
        <f t="shared" si="58"/>
        <v>375.26577209658461</v>
      </c>
      <c r="I308" s="191">
        <f t="shared" si="59"/>
        <v>0</v>
      </c>
      <c r="J308" s="87">
        <f t="shared" si="60"/>
        <v>0</v>
      </c>
      <c r="K308" s="191">
        <f t="shared" si="64"/>
        <v>-327.48230392691488</v>
      </c>
      <c r="L308" s="87">
        <f t="shared" si="61"/>
        <v>-140.4899083846465</v>
      </c>
      <c r="M308" s="88">
        <f t="shared" si="65"/>
        <v>234.77586371193811</v>
      </c>
      <c r="N308" s="88">
        <f t="shared" si="66"/>
        <v>9605.7758637119387</v>
      </c>
      <c r="O308" s="88">
        <f t="shared" si="67"/>
        <v>22391.085929398458</v>
      </c>
      <c r="P308" s="89">
        <f t="shared" si="62"/>
        <v>0.96097466660269693</v>
      </c>
      <c r="Q308" s="199">
        <v>262.99536095880234</v>
      </c>
      <c r="R308" s="89">
        <f t="shared" si="68"/>
        <v>-2.6288445552784704E-2</v>
      </c>
      <c r="S308" s="89">
        <f t="shared" si="68"/>
        <v>9.4824128489961166E-4</v>
      </c>
      <c r="T308" s="91">
        <v>429</v>
      </c>
      <c r="U308" s="194">
        <v>9624</v>
      </c>
      <c r="V308" s="194">
        <v>21823.12925170068</v>
      </c>
      <c r="W308" s="201"/>
      <c r="X308" s="88">
        <v>0</v>
      </c>
      <c r="Y308" s="88">
        <f t="shared" si="69"/>
        <v>0</v>
      </c>
    </row>
    <row r="309" spans="2:27" x14ac:dyDescent="0.25">
      <c r="B309" s="85">
        <v>5044</v>
      </c>
      <c r="C309" s="85" t="s">
        <v>325</v>
      </c>
      <c r="D309" s="1">
        <v>22809</v>
      </c>
      <c r="E309" s="85">
        <f t="shared" si="63"/>
        <v>28020.884520884523</v>
      </c>
      <c r="F309" s="86">
        <f t="shared" si="56"/>
        <v>1.2025928641993779</v>
      </c>
      <c r="G309" s="191">
        <f t="shared" si="57"/>
        <v>-2831.4916167344795</v>
      </c>
      <c r="H309" s="191">
        <f t="shared" si="58"/>
        <v>-2304.8341760218664</v>
      </c>
      <c r="I309" s="191">
        <f t="shared" si="59"/>
        <v>0</v>
      </c>
      <c r="J309" s="87">
        <f t="shared" si="60"/>
        <v>0</v>
      </c>
      <c r="K309" s="191">
        <f t="shared" si="64"/>
        <v>-327.48230392691488</v>
      </c>
      <c r="L309" s="87">
        <f t="shared" si="61"/>
        <v>-266.57059539650868</v>
      </c>
      <c r="M309" s="88">
        <f t="shared" si="65"/>
        <v>-2571.4047714183753</v>
      </c>
      <c r="N309" s="88">
        <f t="shared" si="66"/>
        <v>20237.595228581624</v>
      </c>
      <c r="O309" s="88">
        <f t="shared" si="67"/>
        <v>24861.910600223127</v>
      </c>
      <c r="P309" s="89">
        <f t="shared" si="62"/>
        <v>1.0670168622231415</v>
      </c>
      <c r="Q309" s="199">
        <v>365.24760797311001</v>
      </c>
      <c r="R309" s="89">
        <f t="shared" si="68"/>
        <v>2.8869141594117912E-2</v>
      </c>
      <c r="S309" s="89">
        <f t="shared" si="68"/>
        <v>3.3925009611779439E-2</v>
      </c>
      <c r="T309" s="91">
        <v>814</v>
      </c>
      <c r="U309" s="194">
        <v>22169</v>
      </c>
      <c r="V309" s="194">
        <v>27101.466992665039</v>
      </c>
      <c r="W309" s="201"/>
      <c r="X309" s="88">
        <v>0</v>
      </c>
      <c r="Y309" s="88">
        <f t="shared" si="69"/>
        <v>0</v>
      </c>
    </row>
    <row r="310" spans="2:27" x14ac:dyDescent="0.25">
      <c r="B310" s="85">
        <v>5045</v>
      </c>
      <c r="C310" s="85" t="s">
        <v>326</v>
      </c>
      <c r="D310" s="1">
        <v>41485</v>
      </c>
      <c r="E310" s="85">
        <f t="shared" si="63"/>
        <v>18068.379790940766</v>
      </c>
      <c r="F310" s="86">
        <f t="shared" si="56"/>
        <v>0.77545391502665195</v>
      </c>
      <c r="G310" s="191">
        <f t="shared" si="57"/>
        <v>3140.0112212317749</v>
      </c>
      <c r="H310" s="191">
        <f t="shared" si="58"/>
        <v>7209.4657639481557</v>
      </c>
      <c r="I310" s="191">
        <f t="shared" si="59"/>
        <v>1016.1125984637551</v>
      </c>
      <c r="J310" s="87">
        <f t="shared" si="60"/>
        <v>2332.9945260727818</v>
      </c>
      <c r="K310" s="191">
        <f t="shared" si="64"/>
        <v>688.63029453684021</v>
      </c>
      <c r="L310" s="87">
        <f t="shared" si="61"/>
        <v>1581.0951562565851</v>
      </c>
      <c r="M310" s="88">
        <f t="shared" si="65"/>
        <v>8790.5609202047417</v>
      </c>
      <c r="N310" s="88">
        <f t="shared" si="66"/>
        <v>50275.560920204742</v>
      </c>
      <c r="O310" s="88">
        <f t="shared" si="67"/>
        <v>21897.021306709383</v>
      </c>
      <c r="P310" s="89">
        <f t="shared" si="62"/>
        <v>0.93977053261983134</v>
      </c>
      <c r="Q310" s="199">
        <v>1790.8564077219089</v>
      </c>
      <c r="R310" s="89">
        <f t="shared" si="68"/>
        <v>-3.2938598536062284E-2</v>
      </c>
      <c r="S310" s="89">
        <f t="shared" si="68"/>
        <v>-3.6729344447724181E-2</v>
      </c>
      <c r="T310" s="91">
        <v>2296</v>
      </c>
      <c r="U310" s="194">
        <v>42898</v>
      </c>
      <c r="V310" s="194">
        <v>18757.32400524705</v>
      </c>
      <c r="W310" s="201"/>
      <c r="X310" s="88">
        <v>0</v>
      </c>
      <c r="Y310" s="88">
        <f t="shared" si="69"/>
        <v>0</v>
      </c>
    </row>
    <row r="311" spans="2:27" x14ac:dyDescent="0.25">
      <c r="B311" s="85">
        <v>5046</v>
      </c>
      <c r="C311" s="85" t="s">
        <v>327</v>
      </c>
      <c r="D311" s="1">
        <v>17294</v>
      </c>
      <c r="E311" s="85">
        <f t="shared" si="63"/>
        <v>14222.03947368421</v>
      </c>
      <c r="F311" s="86">
        <f t="shared" si="56"/>
        <v>0.61037770498169186</v>
      </c>
      <c r="G311" s="191">
        <f t="shared" si="57"/>
        <v>5447.8154115857078</v>
      </c>
      <c r="H311" s="191">
        <f t="shared" si="58"/>
        <v>6624.543540488221</v>
      </c>
      <c r="I311" s="191">
        <f t="shared" si="59"/>
        <v>2362.3317095035495</v>
      </c>
      <c r="J311" s="87">
        <f t="shared" si="60"/>
        <v>2872.5953587563163</v>
      </c>
      <c r="K311" s="191">
        <f t="shared" si="64"/>
        <v>2034.8494055766346</v>
      </c>
      <c r="L311" s="87">
        <f t="shared" si="61"/>
        <v>2474.3768771811879</v>
      </c>
      <c r="M311" s="88">
        <f t="shared" si="65"/>
        <v>9098.9204176694093</v>
      </c>
      <c r="N311" s="88">
        <f t="shared" si="66"/>
        <v>26392.920417669411</v>
      </c>
      <c r="O311" s="88">
        <f t="shared" si="67"/>
        <v>21704.704290846552</v>
      </c>
      <c r="P311" s="89">
        <f t="shared" si="62"/>
        <v>0.93151672211758318</v>
      </c>
      <c r="Q311" s="199">
        <v>1330.6786549607314</v>
      </c>
      <c r="R311" s="89">
        <f t="shared" si="68"/>
        <v>9.8396712392197715E-4</v>
      </c>
      <c r="S311" s="89">
        <f t="shared" si="68"/>
        <v>-1.7949117780560131E-2</v>
      </c>
      <c r="T311" s="91">
        <v>1216</v>
      </c>
      <c r="U311" s="194">
        <v>17277</v>
      </c>
      <c r="V311" s="194">
        <v>14481.97820620285</v>
      </c>
      <c r="W311" s="201"/>
      <c r="X311" s="88">
        <v>0</v>
      </c>
      <c r="Y311" s="88">
        <f t="shared" si="69"/>
        <v>0</v>
      </c>
    </row>
    <row r="312" spans="2:27" x14ac:dyDescent="0.25">
      <c r="B312" s="85">
        <v>5047</v>
      </c>
      <c r="C312" s="85" t="s">
        <v>328</v>
      </c>
      <c r="D312" s="1">
        <v>65834</v>
      </c>
      <c r="E312" s="85">
        <f t="shared" si="63"/>
        <v>16998.192615543507</v>
      </c>
      <c r="F312" s="86">
        <f t="shared" si="56"/>
        <v>0.72952390665981381</v>
      </c>
      <c r="G312" s="191">
        <f t="shared" si="57"/>
        <v>3782.1235264701299</v>
      </c>
      <c r="H312" s="191">
        <f t="shared" si="58"/>
        <v>14648.164418018814</v>
      </c>
      <c r="I312" s="191">
        <f t="shared" si="59"/>
        <v>1390.6781098527958</v>
      </c>
      <c r="J312" s="87">
        <f t="shared" si="60"/>
        <v>5386.096319459878</v>
      </c>
      <c r="K312" s="191">
        <f t="shared" si="64"/>
        <v>1063.1958059258809</v>
      </c>
      <c r="L312" s="87">
        <f t="shared" si="61"/>
        <v>4117.7573563509368</v>
      </c>
      <c r="M312" s="88">
        <f t="shared" si="65"/>
        <v>18765.921774369752</v>
      </c>
      <c r="N312" s="88">
        <f t="shared" si="66"/>
        <v>84599.921774369752</v>
      </c>
      <c r="O312" s="88">
        <f t="shared" si="67"/>
        <v>21843.511947939518</v>
      </c>
      <c r="P312" s="89">
        <f t="shared" si="62"/>
        <v>0.93747403220148939</v>
      </c>
      <c r="Q312" s="199">
        <v>2682.777163374094</v>
      </c>
      <c r="R312" s="89">
        <f t="shared" si="68"/>
        <v>6.6879464964280288E-4</v>
      </c>
      <c r="S312" s="89">
        <f t="shared" si="68"/>
        <v>-1.3799951154741362E-2</v>
      </c>
      <c r="T312" s="91">
        <v>3873</v>
      </c>
      <c r="U312" s="194">
        <v>65790</v>
      </c>
      <c r="V312" s="194">
        <v>17236.049253340319</v>
      </c>
      <c r="W312" s="201"/>
      <c r="X312" s="88">
        <v>0</v>
      </c>
      <c r="Y312" s="88">
        <f t="shared" si="69"/>
        <v>0</v>
      </c>
    </row>
    <row r="313" spans="2:27" x14ac:dyDescent="0.25">
      <c r="B313" s="85">
        <v>5049</v>
      </c>
      <c r="C313" s="85" t="s">
        <v>329</v>
      </c>
      <c r="D313" s="1">
        <v>25336</v>
      </c>
      <c r="E313" s="85">
        <f t="shared" si="63"/>
        <v>22866.425992779787</v>
      </c>
      <c r="F313" s="86">
        <f t="shared" si="56"/>
        <v>0.98137518493267395</v>
      </c>
      <c r="G313" s="191">
        <f t="shared" si="57"/>
        <v>261.18350012836237</v>
      </c>
      <c r="H313" s="191">
        <f t="shared" si="58"/>
        <v>289.39131814222549</v>
      </c>
      <c r="I313" s="191">
        <f t="shared" si="59"/>
        <v>0</v>
      </c>
      <c r="J313" s="87">
        <f t="shared" si="60"/>
        <v>0</v>
      </c>
      <c r="K313" s="191">
        <f t="shared" si="64"/>
        <v>-327.48230392691488</v>
      </c>
      <c r="L313" s="87">
        <f t="shared" si="61"/>
        <v>-362.85039275102167</v>
      </c>
      <c r="M313" s="88">
        <f t="shared" si="65"/>
        <v>-73.459074608796186</v>
      </c>
      <c r="N313" s="88">
        <f t="shared" si="66"/>
        <v>25262.540925391204</v>
      </c>
      <c r="O313" s="88">
        <f t="shared" si="67"/>
        <v>22800.127188981231</v>
      </c>
      <c r="P313" s="89">
        <f t="shared" si="62"/>
        <v>0.97852979051645983</v>
      </c>
      <c r="Q313" s="199">
        <v>2.3311420567644632</v>
      </c>
      <c r="R313" s="89">
        <f t="shared" si="68"/>
        <v>-4.127196258008726E-3</v>
      </c>
      <c r="S313" s="89">
        <f t="shared" si="68"/>
        <v>-1.0418811444104283E-2</v>
      </c>
      <c r="T313" s="91">
        <v>1108</v>
      </c>
      <c r="U313" s="194">
        <v>25441</v>
      </c>
      <c r="V313" s="194">
        <v>23107.175295186196</v>
      </c>
      <c r="W313" s="201"/>
      <c r="X313" s="88">
        <v>0</v>
      </c>
      <c r="Y313" s="88">
        <f t="shared" si="69"/>
        <v>0</v>
      </c>
    </row>
    <row r="314" spans="2:27" x14ac:dyDescent="0.25">
      <c r="B314" s="85">
        <v>5052</v>
      </c>
      <c r="C314" s="85" t="s">
        <v>330</v>
      </c>
      <c r="D314" s="1">
        <v>9902</v>
      </c>
      <c r="E314" s="85">
        <f t="shared" si="63"/>
        <v>17013.745704467354</v>
      </c>
      <c r="F314" s="86">
        <f t="shared" si="56"/>
        <v>0.73019140999084309</v>
      </c>
      <c r="G314" s="191">
        <f t="shared" si="57"/>
        <v>3772.7916731158221</v>
      </c>
      <c r="H314" s="191">
        <f t="shared" si="58"/>
        <v>2195.7647537534085</v>
      </c>
      <c r="I314" s="191">
        <f t="shared" si="59"/>
        <v>1385.2345287294493</v>
      </c>
      <c r="J314" s="87">
        <f t="shared" si="60"/>
        <v>806.20649572053946</v>
      </c>
      <c r="K314" s="191">
        <f t="shared" si="64"/>
        <v>1057.7522248025343</v>
      </c>
      <c r="L314" s="87">
        <f t="shared" si="61"/>
        <v>615.61179483507499</v>
      </c>
      <c r="M314" s="88">
        <f t="shared" si="65"/>
        <v>2811.3765485884833</v>
      </c>
      <c r="N314" s="88">
        <f t="shared" si="66"/>
        <v>12713.376548588483</v>
      </c>
      <c r="O314" s="88">
        <f t="shared" si="67"/>
        <v>21844.28960238571</v>
      </c>
      <c r="P314" s="89">
        <f t="shared" si="62"/>
        <v>0.93750740736804083</v>
      </c>
      <c r="Q314" s="199">
        <v>554.71856676574407</v>
      </c>
      <c r="R314" s="89">
        <f t="shared" si="68"/>
        <v>-6.328634944659918E-2</v>
      </c>
      <c r="S314" s="89">
        <f t="shared" si="68"/>
        <v>-8.260003296316426E-2</v>
      </c>
      <c r="T314" s="91">
        <v>582</v>
      </c>
      <c r="U314" s="194">
        <v>10571</v>
      </c>
      <c r="V314" s="194">
        <v>18545.614035087721</v>
      </c>
      <c r="W314" s="201"/>
      <c r="X314" s="88">
        <v>0</v>
      </c>
      <c r="Y314" s="88">
        <f t="shared" si="69"/>
        <v>0</v>
      </c>
    </row>
    <row r="315" spans="2:27" x14ac:dyDescent="0.25">
      <c r="B315" s="85">
        <v>5053</v>
      </c>
      <c r="C315" s="85" t="s">
        <v>331</v>
      </c>
      <c r="D315" s="1">
        <v>122764</v>
      </c>
      <c r="E315" s="85">
        <f t="shared" si="63"/>
        <v>17945.329630171029</v>
      </c>
      <c r="F315" s="86">
        <f t="shared" si="56"/>
        <v>0.77017288097613945</v>
      </c>
      <c r="G315" s="191">
        <f t="shared" si="57"/>
        <v>3213.8413176936169</v>
      </c>
      <c r="H315" s="191">
        <f t="shared" si="58"/>
        <v>21985.888454342035</v>
      </c>
      <c r="I315" s="191">
        <f t="shared" si="59"/>
        <v>1059.1801547331631</v>
      </c>
      <c r="J315" s="87">
        <f t="shared" si="60"/>
        <v>7245.8514385295684</v>
      </c>
      <c r="K315" s="191">
        <f t="shared" si="64"/>
        <v>731.6978508062482</v>
      </c>
      <c r="L315" s="87">
        <f t="shared" si="61"/>
        <v>5005.5449973655432</v>
      </c>
      <c r="M315" s="88">
        <f t="shared" si="65"/>
        <v>26991.433451707577</v>
      </c>
      <c r="N315" s="88">
        <f t="shared" si="66"/>
        <v>149755.43345170759</v>
      </c>
      <c r="O315" s="88">
        <f t="shared" si="67"/>
        <v>21890.868798670894</v>
      </c>
      <c r="P315" s="89">
        <f t="shared" si="62"/>
        <v>0.9395064809173056</v>
      </c>
      <c r="Q315" s="199">
        <v>4182.4086172585085</v>
      </c>
      <c r="R315" s="89">
        <f t="shared" si="68"/>
        <v>2.5070024580056672E-3</v>
      </c>
      <c r="S315" s="89">
        <f t="shared" si="68"/>
        <v>-4.380562096229881E-3</v>
      </c>
      <c r="T315" s="91">
        <v>6841</v>
      </c>
      <c r="U315" s="194">
        <v>122457</v>
      </c>
      <c r="V315" s="194">
        <v>18024.286134824844</v>
      </c>
      <c r="W315" s="201"/>
      <c r="X315" s="88">
        <v>0</v>
      </c>
      <c r="Y315" s="88">
        <f t="shared" si="69"/>
        <v>0</v>
      </c>
    </row>
    <row r="316" spans="2:27" x14ac:dyDescent="0.25">
      <c r="B316" s="85">
        <v>5054</v>
      </c>
      <c r="C316" s="85" t="s">
        <v>332</v>
      </c>
      <c r="D316" s="1">
        <v>159185</v>
      </c>
      <c r="E316" s="85">
        <f t="shared" si="63"/>
        <v>15955.196952991882</v>
      </c>
      <c r="F316" s="86">
        <f t="shared" si="56"/>
        <v>0.68476089640435123</v>
      </c>
      <c r="G316" s="191">
        <f t="shared" si="57"/>
        <v>4407.920924001105</v>
      </c>
      <c r="H316" s="191">
        <f t="shared" si="58"/>
        <v>43977.827058759023</v>
      </c>
      <c r="I316" s="191">
        <f t="shared" si="59"/>
        <v>1755.7265917458644</v>
      </c>
      <c r="J316" s="87">
        <f t="shared" si="60"/>
        <v>17516.884205848488</v>
      </c>
      <c r="K316" s="191">
        <f t="shared" si="64"/>
        <v>1428.2442878189495</v>
      </c>
      <c r="L316" s="87">
        <f t="shared" si="61"/>
        <v>14249.593259569659</v>
      </c>
      <c r="M316" s="88">
        <f t="shared" si="65"/>
        <v>58227.420318328681</v>
      </c>
      <c r="N316" s="88">
        <f t="shared" si="66"/>
        <v>217412.42031832869</v>
      </c>
      <c r="O316" s="88">
        <f t="shared" si="67"/>
        <v>21791.362164811937</v>
      </c>
      <c r="P316" s="89">
        <f t="shared" si="62"/>
        <v>0.9352358816887163</v>
      </c>
      <c r="Q316" s="199">
        <v>8602.2088326835365</v>
      </c>
      <c r="R316" s="92">
        <f t="shared" si="68"/>
        <v>5.0636747630743197E-3</v>
      </c>
      <c r="S316" s="92">
        <f t="shared" si="68"/>
        <v>-2.7938943089432537E-3</v>
      </c>
      <c r="T316" s="91">
        <v>9977</v>
      </c>
      <c r="U316" s="194">
        <v>158383</v>
      </c>
      <c r="V316" s="194">
        <v>15999.898979694919</v>
      </c>
      <c r="W316" s="201"/>
      <c r="X316" s="88">
        <v>0</v>
      </c>
      <c r="Y316" s="88">
        <f t="shared" si="69"/>
        <v>0</v>
      </c>
      <c r="Z316" s="1"/>
    </row>
    <row r="317" spans="2:27" x14ac:dyDescent="0.25">
      <c r="B317" s="85">
        <v>5055</v>
      </c>
      <c r="C317" s="85" t="s">
        <v>333</v>
      </c>
      <c r="D317" s="1">
        <v>116586</v>
      </c>
      <c r="E317" s="85">
        <f t="shared" si="63"/>
        <v>19827.551020408162</v>
      </c>
      <c r="F317" s="86">
        <f t="shared" si="56"/>
        <v>0.85095355765519087</v>
      </c>
      <c r="G317" s="191">
        <f t="shared" si="57"/>
        <v>2084.5084835513371</v>
      </c>
      <c r="H317" s="191">
        <f t="shared" si="58"/>
        <v>12256.909883281862</v>
      </c>
      <c r="I317" s="191">
        <f t="shared" si="59"/>
        <v>400.40266815016656</v>
      </c>
      <c r="J317" s="87">
        <f t="shared" si="60"/>
        <v>2354.3676887229794</v>
      </c>
      <c r="K317" s="191">
        <f t="shared" si="64"/>
        <v>72.920364223251681</v>
      </c>
      <c r="L317" s="87">
        <f t="shared" si="61"/>
        <v>428.77174163271985</v>
      </c>
      <c r="M317" s="88">
        <f t="shared" si="65"/>
        <v>12685.681624914581</v>
      </c>
      <c r="N317" s="88">
        <f t="shared" si="66"/>
        <v>129271.68162491458</v>
      </c>
      <c r="O317" s="88">
        <f t="shared" si="67"/>
        <v>21984.979868182752</v>
      </c>
      <c r="P317" s="89">
        <f t="shared" si="62"/>
        <v>0.94354551475125825</v>
      </c>
      <c r="Q317" s="199">
        <v>1276.006653921957</v>
      </c>
      <c r="R317" s="92">
        <f t="shared" si="68"/>
        <v>6.4566497740035617E-2</v>
      </c>
      <c r="S317" s="92">
        <f t="shared" si="68"/>
        <v>6.5290692636457148E-2</v>
      </c>
      <c r="T317" s="91">
        <v>5880</v>
      </c>
      <c r="U317" s="194">
        <v>109515</v>
      </c>
      <c r="V317" s="194">
        <v>18612.338545207345</v>
      </c>
      <c r="W317" s="201"/>
      <c r="X317" s="88">
        <v>0</v>
      </c>
      <c r="Y317" s="88">
        <f t="shared" si="69"/>
        <v>0</v>
      </c>
      <c r="Z317" s="1"/>
      <c r="AA317" s="1"/>
    </row>
    <row r="318" spans="2:27" x14ac:dyDescent="0.25">
      <c r="B318" s="85">
        <v>5056</v>
      </c>
      <c r="C318" s="85" t="s">
        <v>334</v>
      </c>
      <c r="D318" s="1">
        <v>101023</v>
      </c>
      <c r="E318" s="85">
        <f t="shared" si="63"/>
        <v>19129.520924067412</v>
      </c>
      <c r="F318" s="86">
        <f t="shared" si="56"/>
        <v>0.82099568775889498</v>
      </c>
      <c r="G318" s="191">
        <f t="shared" si="57"/>
        <v>2503.326541355787</v>
      </c>
      <c r="H318" s="191">
        <f t="shared" si="58"/>
        <v>13220.06746489991</v>
      </c>
      <c r="I318" s="191">
        <f t="shared" si="59"/>
        <v>644.71320186942899</v>
      </c>
      <c r="J318" s="87">
        <f t="shared" si="60"/>
        <v>3404.7304190724544</v>
      </c>
      <c r="K318" s="191">
        <f t="shared" si="64"/>
        <v>317.2308979425141</v>
      </c>
      <c r="L318" s="87">
        <f t="shared" si="61"/>
        <v>1675.2963720344169</v>
      </c>
      <c r="M318" s="88">
        <f t="shared" si="65"/>
        <v>14895.363836934328</v>
      </c>
      <c r="N318" s="88">
        <f t="shared" si="66"/>
        <v>115918.36383693432</v>
      </c>
      <c r="O318" s="88">
        <f t="shared" si="67"/>
        <v>21950.078363365712</v>
      </c>
      <c r="P318" s="89">
        <f t="shared" si="62"/>
        <v>0.94204762125644337</v>
      </c>
      <c r="Q318" s="199">
        <v>1793.5629743812569</v>
      </c>
      <c r="R318" s="92">
        <f t="shared" si="68"/>
        <v>3.7197125256673513E-2</v>
      </c>
      <c r="S318" s="92">
        <f t="shared" si="68"/>
        <v>1.2646918731946425E-2</v>
      </c>
      <c r="T318" s="91">
        <v>5281</v>
      </c>
      <c r="U318" s="194">
        <v>97400</v>
      </c>
      <c r="V318" s="194">
        <v>18890.612878200154</v>
      </c>
      <c r="W318" s="201"/>
      <c r="X318" s="88">
        <v>0</v>
      </c>
      <c r="Y318" s="88">
        <f t="shared" si="69"/>
        <v>0</v>
      </c>
      <c r="Z318" s="1"/>
      <c r="AA318" s="1"/>
    </row>
    <row r="319" spans="2:27" x14ac:dyDescent="0.25">
      <c r="B319" s="85">
        <v>5057</v>
      </c>
      <c r="C319" s="85" t="s">
        <v>335</v>
      </c>
      <c r="D319" s="1">
        <v>185362</v>
      </c>
      <c r="E319" s="85">
        <f t="shared" si="63"/>
        <v>17700.725744843392</v>
      </c>
      <c r="F319" s="86">
        <f t="shared" si="56"/>
        <v>0.75967503652618218</v>
      </c>
      <c r="G319" s="191">
        <f t="shared" si="57"/>
        <v>3360.6036488901991</v>
      </c>
      <c r="H319" s="191">
        <f t="shared" si="58"/>
        <v>35192.241411178162</v>
      </c>
      <c r="I319" s="191">
        <f t="shared" si="59"/>
        <v>1144.7915145978359</v>
      </c>
      <c r="J319" s="87">
        <f t="shared" si="60"/>
        <v>11988.256740868537</v>
      </c>
      <c r="K319" s="191">
        <f t="shared" si="64"/>
        <v>817.30921067092095</v>
      </c>
      <c r="L319" s="87">
        <f t="shared" si="61"/>
        <v>8558.862054145884</v>
      </c>
      <c r="M319" s="88">
        <f t="shared" si="65"/>
        <v>43751.103465324049</v>
      </c>
      <c r="N319" s="88">
        <f t="shared" si="66"/>
        <v>229113.10346532403</v>
      </c>
      <c r="O319" s="88">
        <f t="shared" si="67"/>
        <v>21878.63860440451</v>
      </c>
      <c r="P319" s="89">
        <f t="shared" si="62"/>
        <v>0.93898158869480775</v>
      </c>
      <c r="Q319" s="199">
        <v>5843.8194693657715</v>
      </c>
      <c r="R319" s="92">
        <f t="shared" si="68"/>
        <v>1.4409316528848732E-2</v>
      </c>
      <c r="S319" s="92">
        <f t="shared" si="68"/>
        <v>4.6255750306236415E-3</v>
      </c>
      <c r="T319" s="91">
        <v>10472</v>
      </c>
      <c r="U319" s="194">
        <v>182729</v>
      </c>
      <c r="V319" s="194">
        <v>17619.226689808118</v>
      </c>
      <c r="W319" s="201"/>
      <c r="X319" s="88">
        <v>0</v>
      </c>
      <c r="Y319" s="88">
        <f t="shared" si="69"/>
        <v>0</v>
      </c>
      <c r="Z319" s="1"/>
      <c r="AA319" s="1"/>
    </row>
    <row r="320" spans="2:27" x14ac:dyDescent="0.25">
      <c r="B320" s="85">
        <v>5058</v>
      </c>
      <c r="C320" s="85" t="s">
        <v>336</v>
      </c>
      <c r="D320" s="1">
        <v>79070</v>
      </c>
      <c r="E320" s="85">
        <f t="shared" si="63"/>
        <v>18595.954844778928</v>
      </c>
      <c r="F320" s="86">
        <f t="shared" si="56"/>
        <v>0.79809624077488106</v>
      </c>
      <c r="G320" s="191">
        <f t="shared" si="57"/>
        <v>2823.4661889288777</v>
      </c>
      <c r="H320" s="191">
        <f t="shared" si="58"/>
        <v>12005.378235325588</v>
      </c>
      <c r="I320" s="191">
        <f t="shared" si="59"/>
        <v>831.4613296203986</v>
      </c>
      <c r="J320" s="87">
        <f t="shared" si="60"/>
        <v>3535.3735735459345</v>
      </c>
      <c r="K320" s="191">
        <f t="shared" si="64"/>
        <v>503.97902569348372</v>
      </c>
      <c r="L320" s="87">
        <f t="shared" si="61"/>
        <v>2142.9188172486929</v>
      </c>
      <c r="M320" s="88">
        <f t="shared" si="65"/>
        <v>14148.297052574282</v>
      </c>
      <c r="N320" s="88">
        <f t="shared" si="66"/>
        <v>93218.297052574286</v>
      </c>
      <c r="O320" s="88">
        <f t="shared" si="67"/>
        <v>21923.40005940129</v>
      </c>
      <c r="P320" s="89">
        <f t="shared" si="62"/>
        <v>0.94090264890724273</v>
      </c>
      <c r="Q320" s="199">
        <v>2261.4105599449231</v>
      </c>
      <c r="R320" s="92">
        <f t="shared" si="68"/>
        <v>-6.9452293935169489E-3</v>
      </c>
      <c r="S320" s="92">
        <f t="shared" si="68"/>
        <v>-6.9452293935169523E-3</v>
      </c>
      <c r="T320" s="91">
        <v>4252</v>
      </c>
      <c r="U320" s="194">
        <v>79623</v>
      </c>
      <c r="V320" s="194">
        <v>18726.011288805268</v>
      </c>
      <c r="W320" s="201"/>
      <c r="X320" s="88">
        <v>0</v>
      </c>
      <c r="Y320" s="88">
        <f t="shared" si="69"/>
        <v>0</v>
      </c>
      <c r="Z320" s="1"/>
      <c r="AA320" s="1"/>
    </row>
    <row r="321" spans="2:27" x14ac:dyDescent="0.25">
      <c r="B321" s="85">
        <v>5059</v>
      </c>
      <c r="C321" s="85" t="s">
        <v>337</v>
      </c>
      <c r="D321" s="1">
        <v>333489</v>
      </c>
      <c r="E321" s="85">
        <f t="shared" si="63"/>
        <v>17843.178170144463</v>
      </c>
      <c r="F321" s="86">
        <f t="shared" si="56"/>
        <v>0.76578877180200056</v>
      </c>
      <c r="G321" s="191">
        <f t="shared" si="57"/>
        <v>3275.1321937095563</v>
      </c>
      <c r="H321" s="191">
        <f t="shared" si="58"/>
        <v>61212.220700431608</v>
      </c>
      <c r="I321" s="191">
        <f t="shared" si="59"/>
        <v>1094.9331657424609</v>
      </c>
      <c r="J321" s="87">
        <f t="shared" si="60"/>
        <v>20464.300867726593</v>
      </c>
      <c r="K321" s="191">
        <f t="shared" si="64"/>
        <v>767.45086181554598</v>
      </c>
      <c r="L321" s="87">
        <f t="shared" si="61"/>
        <v>14343.656607332554</v>
      </c>
      <c r="M321" s="88">
        <f t="shared" si="65"/>
        <v>75555.877307764167</v>
      </c>
      <c r="N321" s="88">
        <f t="shared" si="66"/>
        <v>409044.87730776414</v>
      </c>
      <c r="O321" s="88">
        <f t="shared" si="67"/>
        <v>21885.761225669561</v>
      </c>
      <c r="P321" s="89">
        <f t="shared" si="62"/>
        <v>0.93928727545859847</v>
      </c>
      <c r="Q321" s="199">
        <v>9562.1122213947383</v>
      </c>
      <c r="R321" s="92">
        <f t="shared" si="68"/>
        <v>3.2946984996221181E-2</v>
      </c>
      <c r="S321" s="92">
        <f t="shared" si="68"/>
        <v>2.2556721048693759E-2</v>
      </c>
      <c r="T321" s="91">
        <v>18690</v>
      </c>
      <c r="U321" s="194">
        <v>322852</v>
      </c>
      <c r="V321" s="194">
        <v>17449.573019133066</v>
      </c>
      <c r="W321" s="201"/>
      <c r="X321" s="88">
        <v>0</v>
      </c>
      <c r="Y321" s="88">
        <f t="shared" si="69"/>
        <v>0</v>
      </c>
      <c r="Z321" s="1"/>
      <c r="AA321" s="1"/>
    </row>
    <row r="322" spans="2:27" x14ac:dyDescent="0.25">
      <c r="B322" s="85">
        <v>5060</v>
      </c>
      <c r="C322" s="85" t="s">
        <v>338</v>
      </c>
      <c r="D322" s="1">
        <v>251883</v>
      </c>
      <c r="E322" s="85">
        <f t="shared" si="63"/>
        <v>25468.452982810919</v>
      </c>
      <c r="F322" s="86">
        <f t="shared" si="56"/>
        <v>1.093048286769748</v>
      </c>
      <c r="G322" s="191">
        <f t="shared" si="57"/>
        <v>-1300.032693890317</v>
      </c>
      <c r="H322" s="191">
        <f t="shared" si="58"/>
        <v>-12857.323342575235</v>
      </c>
      <c r="I322" s="191">
        <f t="shared" si="59"/>
        <v>0</v>
      </c>
      <c r="J322" s="87">
        <f t="shared" si="60"/>
        <v>0</v>
      </c>
      <c r="K322" s="191">
        <f t="shared" si="64"/>
        <v>-327.48230392691488</v>
      </c>
      <c r="L322" s="87">
        <f t="shared" si="61"/>
        <v>-3238.7999858371882</v>
      </c>
      <c r="M322" s="88">
        <f t="shared" si="65"/>
        <v>-16096.123328412423</v>
      </c>
      <c r="N322" s="88">
        <f t="shared" si="66"/>
        <v>235786.87667158758</v>
      </c>
      <c r="O322" s="88">
        <f t="shared" si="67"/>
        <v>23840.937984993692</v>
      </c>
      <c r="P322" s="89">
        <f t="shared" si="62"/>
        <v>1.0231990312512897</v>
      </c>
      <c r="Q322" s="199">
        <v>-1306.1409792947579</v>
      </c>
      <c r="R322" s="92">
        <f t="shared" si="68"/>
        <v>0.19890049739403604</v>
      </c>
      <c r="S322" s="92">
        <f t="shared" si="68"/>
        <v>0.17974718307773097</v>
      </c>
      <c r="T322" s="91">
        <v>9890</v>
      </c>
      <c r="U322" s="194">
        <v>210095</v>
      </c>
      <c r="V322" s="194">
        <v>21588.060008220302</v>
      </c>
      <c r="W322" s="201"/>
      <c r="X322" s="88">
        <v>0</v>
      </c>
      <c r="Y322" s="88">
        <f t="shared" si="69"/>
        <v>0</v>
      </c>
      <c r="Z322" s="1"/>
      <c r="AA322" s="1"/>
    </row>
    <row r="323" spans="2:27" x14ac:dyDescent="0.25">
      <c r="B323" s="85">
        <v>5061</v>
      </c>
      <c r="C323" s="85" t="s">
        <v>339</v>
      </c>
      <c r="D323" s="1">
        <v>34582</v>
      </c>
      <c r="E323" s="85">
        <f t="shared" si="63"/>
        <v>17670.924885028104</v>
      </c>
      <c r="F323" s="86">
        <f t="shared" si="56"/>
        <v>0.75839605115603226</v>
      </c>
      <c r="G323" s="191">
        <f t="shared" si="57"/>
        <v>3378.4841647793719</v>
      </c>
      <c r="H323" s="191">
        <f t="shared" si="58"/>
        <v>6611.6935104732311</v>
      </c>
      <c r="I323" s="191">
        <f t="shared" si="59"/>
        <v>1155.2218155331868</v>
      </c>
      <c r="J323" s="87">
        <f t="shared" si="60"/>
        <v>2260.7690929984465</v>
      </c>
      <c r="K323" s="191">
        <f t="shared" si="64"/>
        <v>827.73951160627189</v>
      </c>
      <c r="L323" s="87">
        <f t="shared" si="61"/>
        <v>1619.8862242134742</v>
      </c>
      <c r="M323" s="88">
        <f t="shared" si="65"/>
        <v>8231.5797346867057</v>
      </c>
      <c r="N323" s="88">
        <f t="shared" si="66"/>
        <v>42813.579734686704</v>
      </c>
      <c r="O323" s="88">
        <f t="shared" si="67"/>
        <v>21877.148561413749</v>
      </c>
      <c r="P323" s="89">
        <f t="shared" si="62"/>
        <v>0.93891763942630035</v>
      </c>
      <c r="Q323" s="199">
        <v>1564.0203353274246</v>
      </c>
      <c r="R323" s="89">
        <f t="shared" si="68"/>
        <v>3.5203256899958089E-2</v>
      </c>
      <c r="S323" s="89">
        <f t="shared" si="68"/>
        <v>4.7369672285087781E-2</v>
      </c>
      <c r="T323" s="91">
        <v>1957</v>
      </c>
      <c r="U323" s="194">
        <v>33406</v>
      </c>
      <c r="V323" s="194">
        <v>16871.717171717173</v>
      </c>
      <c r="W323" s="201"/>
      <c r="X323" s="88">
        <v>0</v>
      </c>
      <c r="Y323" s="88">
        <f t="shared" si="69"/>
        <v>0</v>
      </c>
    </row>
    <row r="324" spans="2:27" ht="28.5" customHeight="1" x14ac:dyDescent="0.25">
      <c r="B324" s="85">
        <v>5401</v>
      </c>
      <c r="C324" s="85" t="s">
        <v>340</v>
      </c>
      <c r="D324" s="1">
        <v>1728415</v>
      </c>
      <c r="E324" s="85">
        <f t="shared" si="63"/>
        <v>22161.43963483434</v>
      </c>
      <c r="F324" s="86">
        <f t="shared" si="56"/>
        <v>0.95111876805221429</v>
      </c>
      <c r="G324" s="191">
        <f t="shared" si="57"/>
        <v>684.17531489563044</v>
      </c>
      <c r="H324" s="191">
        <f t="shared" si="58"/>
        <v>53360.201159340009</v>
      </c>
      <c r="I324" s="191">
        <f t="shared" si="59"/>
        <v>0</v>
      </c>
      <c r="J324" s="87">
        <f t="shared" si="60"/>
        <v>0</v>
      </c>
      <c r="K324" s="191">
        <f t="shared" si="64"/>
        <v>-327.48230392691488</v>
      </c>
      <c r="L324" s="87">
        <f t="shared" si="61"/>
        <v>-25540.999847867948</v>
      </c>
      <c r="M324" s="88">
        <f t="shared" si="65"/>
        <v>27819.201311472061</v>
      </c>
      <c r="N324" s="88">
        <f t="shared" si="66"/>
        <v>1756234.2013114721</v>
      </c>
      <c r="O324" s="88">
        <f t="shared" si="67"/>
        <v>22518.132645803056</v>
      </c>
      <c r="P324" s="89">
        <f t="shared" si="62"/>
        <v>0.96642722376427614</v>
      </c>
      <c r="Q324" s="199">
        <v>2315.8577899743213</v>
      </c>
      <c r="R324" s="89">
        <f t="shared" si="68"/>
        <v>1.4856324859243045E-2</v>
      </c>
      <c r="S324" s="89">
        <f t="shared" si="68"/>
        <v>9.0268085814588003E-3</v>
      </c>
      <c r="T324" s="91">
        <v>77992</v>
      </c>
      <c r="U324" s="194">
        <v>1703113</v>
      </c>
      <c r="V324" s="194">
        <v>21963.182193335397</v>
      </c>
      <c r="W324" s="201"/>
      <c r="X324" s="88">
        <v>0</v>
      </c>
      <c r="Y324" s="88">
        <f t="shared" si="69"/>
        <v>0</v>
      </c>
    </row>
    <row r="325" spans="2:27" x14ac:dyDescent="0.25">
      <c r="B325" s="85">
        <v>5402</v>
      </c>
      <c r="C325" s="85" t="s">
        <v>341</v>
      </c>
      <c r="D325" s="1">
        <v>498217</v>
      </c>
      <c r="E325" s="85">
        <f t="shared" si="63"/>
        <v>20006.304461309883</v>
      </c>
      <c r="F325" s="86">
        <f t="shared" si="56"/>
        <v>0.85862525025715974</v>
      </c>
      <c r="G325" s="191">
        <f t="shared" si="57"/>
        <v>1977.2564190103046</v>
      </c>
      <c r="H325" s="191">
        <f t="shared" si="58"/>
        <v>49239.616602613612</v>
      </c>
      <c r="I325" s="191">
        <f t="shared" si="59"/>
        <v>337.83896383456431</v>
      </c>
      <c r="J325" s="87">
        <f t="shared" si="60"/>
        <v>8413.2037163721543</v>
      </c>
      <c r="K325" s="191">
        <f t="shared" si="64"/>
        <v>10.35665990764943</v>
      </c>
      <c r="L325" s="87">
        <f t="shared" si="61"/>
        <v>257.91190168019375</v>
      </c>
      <c r="M325" s="88">
        <f t="shared" si="65"/>
        <v>49497.528504293805</v>
      </c>
      <c r="N325" s="88">
        <f t="shared" si="66"/>
        <v>547714.52850429376</v>
      </c>
      <c r="O325" s="88">
        <f t="shared" si="67"/>
        <v>21993.917540227834</v>
      </c>
      <c r="P325" s="89">
        <f t="shared" si="62"/>
        <v>0.9439290993813565</v>
      </c>
      <c r="Q325" s="199">
        <v>2794.1578490847678</v>
      </c>
      <c r="R325" s="89">
        <f t="shared" si="68"/>
        <v>7.2987240374681314E-3</v>
      </c>
      <c r="S325" s="89">
        <f t="shared" si="68"/>
        <v>3.2942838624004855E-3</v>
      </c>
      <c r="T325" s="91">
        <v>24903</v>
      </c>
      <c r="U325" s="194">
        <v>494607</v>
      </c>
      <c r="V325" s="194">
        <v>19940.614417029512</v>
      </c>
      <c r="W325" s="201"/>
      <c r="X325" s="88">
        <v>0</v>
      </c>
      <c r="Y325" s="88">
        <f t="shared" si="69"/>
        <v>0</v>
      </c>
    </row>
    <row r="326" spans="2:27" x14ac:dyDescent="0.25">
      <c r="B326" s="85">
        <v>5403</v>
      </c>
      <c r="C326" s="85" t="s">
        <v>342</v>
      </c>
      <c r="D326" s="1">
        <v>424868</v>
      </c>
      <c r="E326" s="85">
        <f t="shared" si="63"/>
        <v>19930.947131397479</v>
      </c>
      <c r="F326" s="86">
        <f t="shared" si="56"/>
        <v>0.8553910844280892</v>
      </c>
      <c r="G326" s="191">
        <f t="shared" si="57"/>
        <v>2022.4708169577468</v>
      </c>
      <c r="H326" s="191">
        <f t="shared" si="58"/>
        <v>43113.010405088287</v>
      </c>
      <c r="I326" s="191">
        <f t="shared" si="59"/>
        <v>364.21402930390559</v>
      </c>
      <c r="J326" s="87">
        <f t="shared" si="60"/>
        <v>7763.9504626713551</v>
      </c>
      <c r="K326" s="191">
        <f t="shared" si="64"/>
        <v>36.73172537699071</v>
      </c>
      <c r="L326" s="87">
        <f t="shared" si="61"/>
        <v>783.01018986131101</v>
      </c>
      <c r="M326" s="88">
        <f t="shared" si="65"/>
        <v>43896.020594949601</v>
      </c>
      <c r="N326" s="88">
        <f t="shared" si="66"/>
        <v>468764.0205949496</v>
      </c>
      <c r="O326" s="88">
        <f t="shared" si="67"/>
        <v>21990.149673732216</v>
      </c>
      <c r="P326" s="89">
        <f t="shared" si="62"/>
        <v>0.94376739108990315</v>
      </c>
      <c r="Q326" s="199">
        <v>2026.475236675833</v>
      </c>
      <c r="R326" s="89">
        <f t="shared" si="68"/>
        <v>4.0881373704312544E-2</v>
      </c>
      <c r="S326" s="89">
        <f t="shared" si="68"/>
        <v>3.2434008800674909E-2</v>
      </c>
      <c r="T326" s="91">
        <v>21317</v>
      </c>
      <c r="U326" s="194">
        <v>408181</v>
      </c>
      <c r="V326" s="194">
        <v>19304.814604615967</v>
      </c>
      <c r="W326" s="201"/>
      <c r="X326" s="88">
        <v>0</v>
      </c>
      <c r="Y326" s="88">
        <f t="shared" si="69"/>
        <v>0</v>
      </c>
    </row>
    <row r="327" spans="2:27" x14ac:dyDescent="0.25">
      <c r="B327" s="85">
        <v>5404</v>
      </c>
      <c r="C327" s="85" t="s">
        <v>343</v>
      </c>
      <c r="D327" s="1">
        <v>32543</v>
      </c>
      <c r="E327" s="85">
        <f t="shared" si="63"/>
        <v>16835.488877392654</v>
      </c>
      <c r="F327" s="86">
        <f t="shared" ref="F327:F362" si="70">E327/E$364</f>
        <v>0.72254103092893007</v>
      </c>
      <c r="G327" s="191">
        <f t="shared" ref="G327:G362" si="71">($E$364+$Y$364-E327-Y327)*0.6</f>
        <v>3879.7457693606416</v>
      </c>
      <c r="H327" s="191">
        <f t="shared" ref="H327:H362" si="72">G327*T327/1000</f>
        <v>7499.5485721741197</v>
      </c>
      <c r="I327" s="191">
        <f t="shared" ref="I327:I362" si="73">IF(E327+Y327&lt;(E$364+Y$364)*0.9,((E$364+Y$364)*0.9-E327-Y327)*0.35,0)</f>
        <v>1447.6244182055943</v>
      </c>
      <c r="J327" s="87">
        <f t="shared" ref="J327:J362" si="74">I327*T327/1000</f>
        <v>2798.258000391414</v>
      </c>
      <c r="K327" s="191">
        <f t="shared" si="64"/>
        <v>1120.1421142786794</v>
      </c>
      <c r="L327" s="87">
        <f t="shared" ref="L327:L362" si="75">K327*T327/1000</f>
        <v>2165.2347069006873</v>
      </c>
      <c r="M327" s="88">
        <f t="shared" si="65"/>
        <v>9664.7832790748071</v>
      </c>
      <c r="N327" s="88">
        <f t="shared" si="66"/>
        <v>42207.783279074807</v>
      </c>
      <c r="O327" s="88">
        <f t="shared" si="67"/>
        <v>21835.376761031974</v>
      </c>
      <c r="P327" s="89">
        <f t="shared" ref="P327:P362" si="76">O327/O$364</f>
        <v>0.93712488841494512</v>
      </c>
      <c r="Q327" s="199">
        <v>906.23194082162263</v>
      </c>
      <c r="R327" s="89">
        <f t="shared" si="68"/>
        <v>6.6948624635257858E-2</v>
      </c>
      <c r="S327" s="89">
        <f t="shared" si="68"/>
        <v>4.7077879427358728E-2</v>
      </c>
      <c r="T327" s="91">
        <v>1933</v>
      </c>
      <c r="U327" s="194">
        <v>30501</v>
      </c>
      <c r="V327" s="194">
        <v>16078.545071164996</v>
      </c>
      <c r="W327" s="201"/>
      <c r="X327" s="88">
        <v>0</v>
      </c>
      <c r="Y327" s="88">
        <f t="shared" si="69"/>
        <v>0</v>
      </c>
    </row>
    <row r="328" spans="2:27" x14ac:dyDescent="0.25">
      <c r="B328" s="85">
        <v>5405</v>
      </c>
      <c r="C328" s="85" t="s">
        <v>344</v>
      </c>
      <c r="D328" s="1">
        <v>104972</v>
      </c>
      <c r="E328" s="85">
        <f t="shared" ref="E328:E362" si="77">D328/T328*1000</f>
        <v>18768.460575719651</v>
      </c>
      <c r="F328" s="86">
        <f t="shared" si="70"/>
        <v>0.80549979582355169</v>
      </c>
      <c r="G328" s="191">
        <f t="shared" si="71"/>
        <v>2719.9627503644433</v>
      </c>
      <c r="H328" s="191">
        <f t="shared" si="72"/>
        <v>15212.751662788332</v>
      </c>
      <c r="I328" s="191">
        <f t="shared" si="73"/>
        <v>771.08432379114527</v>
      </c>
      <c r="J328" s="87">
        <f t="shared" si="74"/>
        <v>4312.6746229638757</v>
      </c>
      <c r="K328" s="191">
        <f t="shared" ref="K328:K362" si="78">I328+J$366</f>
        <v>443.60201986423039</v>
      </c>
      <c r="L328" s="87">
        <f t="shared" si="75"/>
        <v>2481.0660971006405</v>
      </c>
      <c r="M328" s="88">
        <f t="shared" ref="M328:M362" si="79">+H328+L328</f>
        <v>17693.817759888974</v>
      </c>
      <c r="N328" s="88">
        <f t="shared" ref="N328:N362" si="80">D328+M328</f>
        <v>122665.81775988897</v>
      </c>
      <c r="O328" s="88">
        <f t="shared" ref="O328:O362" si="81">N328/T328*1000</f>
        <v>21932.025345948325</v>
      </c>
      <c r="P328" s="89">
        <f t="shared" si="76"/>
        <v>0.94127282665967626</v>
      </c>
      <c r="Q328" s="199">
        <v>1700.7621029566963</v>
      </c>
      <c r="R328" s="89">
        <f t="shared" ref="R328:S362" si="82">(D328-U328)/U328</f>
        <v>2.0800715723551778E-2</v>
      </c>
      <c r="S328" s="89">
        <f t="shared" si="82"/>
        <v>1.6237866109196666E-2</v>
      </c>
      <c r="T328" s="91">
        <v>5593</v>
      </c>
      <c r="U328" s="194">
        <v>102833</v>
      </c>
      <c r="V328" s="194">
        <v>18468.57040229885</v>
      </c>
      <c r="W328" s="201"/>
      <c r="X328" s="88">
        <v>0</v>
      </c>
      <c r="Y328" s="88">
        <f t="shared" ref="Y328:Y362" si="83">X328*1000/T328</f>
        <v>0</v>
      </c>
    </row>
    <row r="329" spans="2:27" x14ac:dyDescent="0.25">
      <c r="B329" s="85">
        <v>5406</v>
      </c>
      <c r="C329" s="85" t="s">
        <v>345</v>
      </c>
      <c r="D329" s="1">
        <v>245831</v>
      </c>
      <c r="E329" s="85">
        <f t="shared" si="77"/>
        <v>21735.720601237845</v>
      </c>
      <c r="F329" s="86">
        <f t="shared" si="70"/>
        <v>0.93284787187206619</v>
      </c>
      <c r="G329" s="191">
        <f t="shared" si="71"/>
        <v>939.60673505352747</v>
      </c>
      <c r="H329" s="191">
        <f t="shared" si="72"/>
        <v>10626.952173455395</v>
      </c>
      <c r="I329" s="191">
        <f t="shared" si="73"/>
        <v>0</v>
      </c>
      <c r="J329" s="87">
        <f t="shared" si="74"/>
        <v>0</v>
      </c>
      <c r="K329" s="191">
        <f t="shared" si="78"/>
        <v>-327.48230392691488</v>
      </c>
      <c r="L329" s="87">
        <f t="shared" si="75"/>
        <v>-3703.8248574134072</v>
      </c>
      <c r="M329" s="88">
        <f t="shared" si="79"/>
        <v>6923.1273160419878</v>
      </c>
      <c r="N329" s="88">
        <f t="shared" si="80"/>
        <v>252754.127316042</v>
      </c>
      <c r="O329" s="88">
        <f t="shared" si="81"/>
        <v>22347.845032364457</v>
      </c>
      <c r="P329" s="89">
        <f t="shared" si="76"/>
        <v>0.95911886529221679</v>
      </c>
      <c r="Q329" s="199">
        <v>-1045.2313929043185</v>
      </c>
      <c r="R329" s="89">
        <f>(D329-U329)/U329</f>
        <v>1.3109416855553266E-2</v>
      </c>
      <c r="S329" s="89">
        <f t="shared" si="82"/>
        <v>9.8846653960661598E-3</v>
      </c>
      <c r="T329" s="91">
        <v>11310</v>
      </c>
      <c r="U329" s="194">
        <v>242650</v>
      </c>
      <c r="V329" s="194">
        <v>21522.973212701792</v>
      </c>
      <c r="W329" s="201"/>
      <c r="X329" s="88">
        <v>0</v>
      </c>
      <c r="Y329" s="88">
        <f t="shared" si="83"/>
        <v>0</v>
      </c>
    </row>
    <row r="330" spans="2:27" x14ac:dyDescent="0.25">
      <c r="B330" s="85">
        <v>5411</v>
      </c>
      <c r="C330" s="85" t="s">
        <v>346</v>
      </c>
      <c r="D330" s="1">
        <v>45303</v>
      </c>
      <c r="E330" s="85">
        <f t="shared" si="77"/>
        <v>15807.048150732729</v>
      </c>
      <c r="F330" s="86">
        <f t="shared" si="70"/>
        <v>0.6784026855383184</v>
      </c>
      <c r="G330" s="191">
        <f t="shared" si="71"/>
        <v>4496.8102053565963</v>
      </c>
      <c r="H330" s="191">
        <f t="shared" si="72"/>
        <v>12887.858048552005</v>
      </c>
      <c r="I330" s="191">
        <f t="shared" si="73"/>
        <v>1807.5786725365679</v>
      </c>
      <c r="J330" s="87">
        <f t="shared" si="74"/>
        <v>5180.5204754898032</v>
      </c>
      <c r="K330" s="191">
        <f t="shared" si="78"/>
        <v>1480.0963686096529</v>
      </c>
      <c r="L330" s="87">
        <f t="shared" si="75"/>
        <v>4241.9561924352656</v>
      </c>
      <c r="M330" s="88">
        <f t="shared" si="79"/>
        <v>17129.814240987271</v>
      </c>
      <c r="N330" s="88">
        <f t="shared" si="80"/>
        <v>62432.814240987267</v>
      </c>
      <c r="O330" s="88">
        <f t="shared" si="81"/>
        <v>21783.954724698975</v>
      </c>
      <c r="P330" s="89">
        <f t="shared" si="76"/>
        <v>0.93491797114541442</v>
      </c>
      <c r="Q330" s="199">
        <v>1907.4307772347383</v>
      </c>
      <c r="R330" s="89">
        <f t="shared" si="82"/>
        <v>-1.6925981381420482E-2</v>
      </c>
      <c r="S330" s="89">
        <f t="shared" si="82"/>
        <v>-4.3337949083315258E-2</v>
      </c>
      <c r="T330" s="91">
        <v>2866</v>
      </c>
      <c r="U330" s="194">
        <v>46083</v>
      </c>
      <c r="V330" s="194">
        <v>16523.126568662603</v>
      </c>
      <c r="W330" s="201"/>
      <c r="X330" s="88">
        <v>0</v>
      </c>
      <c r="Y330" s="88">
        <f t="shared" si="83"/>
        <v>0</v>
      </c>
    </row>
    <row r="331" spans="2:27" x14ac:dyDescent="0.25">
      <c r="B331" s="85">
        <v>5412</v>
      </c>
      <c r="C331" s="85" t="s">
        <v>347</v>
      </c>
      <c r="D331" s="1">
        <v>75957</v>
      </c>
      <c r="E331" s="85">
        <f t="shared" si="77"/>
        <v>18059.201141226818</v>
      </c>
      <c r="F331" s="86">
        <f t="shared" si="70"/>
        <v>0.77505998818109678</v>
      </c>
      <c r="G331" s="191">
        <f t="shared" si="71"/>
        <v>3145.5184110601431</v>
      </c>
      <c r="H331" s="191">
        <f t="shared" si="72"/>
        <v>13230.05043691896</v>
      </c>
      <c r="I331" s="191">
        <f t="shared" si="73"/>
        <v>1019.3251258636368</v>
      </c>
      <c r="J331" s="87">
        <f t="shared" si="74"/>
        <v>4287.2814793824564</v>
      </c>
      <c r="K331" s="191">
        <f t="shared" si="78"/>
        <v>691.84282193672198</v>
      </c>
      <c r="L331" s="87">
        <f t="shared" si="75"/>
        <v>2909.8909090658526</v>
      </c>
      <c r="M331" s="88">
        <f t="shared" si="79"/>
        <v>16139.941345984813</v>
      </c>
      <c r="N331" s="88">
        <f t="shared" si="80"/>
        <v>92096.941345984815</v>
      </c>
      <c r="O331" s="88">
        <f t="shared" si="81"/>
        <v>21896.562374223686</v>
      </c>
      <c r="P331" s="89">
        <f t="shared" si="76"/>
        <v>0.93975083627755363</v>
      </c>
      <c r="Q331" s="199">
        <v>1607.0661371421374</v>
      </c>
      <c r="R331" s="89">
        <f t="shared" si="82"/>
        <v>2.1037208301967952E-2</v>
      </c>
      <c r="S331" s="89">
        <f t="shared" si="82"/>
        <v>1.982342179661601E-2</v>
      </c>
      <c r="T331" s="91">
        <v>4206</v>
      </c>
      <c r="U331" s="194">
        <v>74392</v>
      </c>
      <c r="V331" s="194">
        <v>17708.164722685076</v>
      </c>
      <c r="W331" s="201"/>
      <c r="X331" s="88">
        <v>0</v>
      </c>
      <c r="Y331" s="88">
        <f t="shared" si="83"/>
        <v>0</v>
      </c>
    </row>
    <row r="332" spans="2:27" x14ac:dyDescent="0.25">
      <c r="B332" s="85">
        <v>5413</v>
      </c>
      <c r="C332" s="85" t="s">
        <v>348</v>
      </c>
      <c r="D332" s="1">
        <v>28407</v>
      </c>
      <c r="E332" s="85">
        <f t="shared" si="77"/>
        <v>22210.320562939796</v>
      </c>
      <c r="F332" s="86">
        <f t="shared" si="70"/>
        <v>0.95321662671514307</v>
      </c>
      <c r="G332" s="191">
        <f t="shared" si="71"/>
        <v>654.84675803235655</v>
      </c>
      <c r="H332" s="191">
        <f t="shared" si="72"/>
        <v>837.54900352338404</v>
      </c>
      <c r="I332" s="191">
        <f t="shared" si="73"/>
        <v>0</v>
      </c>
      <c r="J332" s="87">
        <f t="shared" si="74"/>
        <v>0</v>
      </c>
      <c r="K332" s="191">
        <f t="shared" si="78"/>
        <v>-327.48230392691488</v>
      </c>
      <c r="L332" s="87">
        <f t="shared" si="75"/>
        <v>-418.8498667225241</v>
      </c>
      <c r="M332" s="88">
        <f t="shared" si="79"/>
        <v>418.69913680085995</v>
      </c>
      <c r="N332" s="88">
        <f t="shared" si="80"/>
        <v>28825.69913680086</v>
      </c>
      <c r="O332" s="88">
        <f t="shared" si="81"/>
        <v>22537.685017045238</v>
      </c>
      <c r="P332" s="89">
        <f t="shared" si="76"/>
        <v>0.96726636722944759</v>
      </c>
      <c r="Q332" s="199">
        <v>422.23278943195146</v>
      </c>
      <c r="R332" s="89">
        <f t="shared" si="82"/>
        <v>-1.299468399291199E-2</v>
      </c>
      <c r="S332" s="89">
        <f t="shared" si="82"/>
        <v>-5.2776760491505363E-3</v>
      </c>
      <c r="T332" s="91">
        <v>1279</v>
      </c>
      <c r="U332" s="194">
        <v>28781</v>
      </c>
      <c r="V332" s="194">
        <v>22328.161365399534</v>
      </c>
      <c r="W332" s="201"/>
      <c r="X332" s="88">
        <v>0</v>
      </c>
      <c r="Y332" s="88">
        <f t="shared" si="83"/>
        <v>0</v>
      </c>
    </row>
    <row r="333" spans="2:27" x14ac:dyDescent="0.25">
      <c r="B333" s="85">
        <v>5414</v>
      </c>
      <c r="C333" s="85" t="s">
        <v>349</v>
      </c>
      <c r="D333" s="1">
        <v>25187</v>
      </c>
      <c r="E333" s="85">
        <f t="shared" si="77"/>
        <v>23342.910101946247</v>
      </c>
      <c r="F333" s="86">
        <f t="shared" si="70"/>
        <v>1.0018248031151729</v>
      </c>
      <c r="G333" s="191">
        <f t="shared" si="71"/>
        <v>-24.706965371513796</v>
      </c>
      <c r="H333" s="191">
        <f t="shared" si="72"/>
        <v>-26.658815635863387</v>
      </c>
      <c r="I333" s="191">
        <f t="shared" si="73"/>
        <v>0</v>
      </c>
      <c r="J333" s="87">
        <f t="shared" si="74"/>
        <v>0</v>
      </c>
      <c r="K333" s="191">
        <f t="shared" si="78"/>
        <v>-327.48230392691488</v>
      </c>
      <c r="L333" s="87">
        <f t="shared" si="75"/>
        <v>-353.35340593714113</v>
      </c>
      <c r="M333" s="88">
        <f t="shared" si="79"/>
        <v>-380.01222157300452</v>
      </c>
      <c r="N333" s="88">
        <f t="shared" si="80"/>
        <v>24806.987778426996</v>
      </c>
      <c r="O333" s="88">
        <f t="shared" si="81"/>
        <v>22990.720832647818</v>
      </c>
      <c r="P333" s="89">
        <f t="shared" si="76"/>
        <v>0.98670963778945953</v>
      </c>
      <c r="Q333" s="199">
        <v>458.00045332062234</v>
      </c>
      <c r="R333" s="89">
        <f t="shared" si="82"/>
        <v>0.26029522141606204</v>
      </c>
      <c r="S333" s="89">
        <f t="shared" si="82"/>
        <v>0.24978302772491792</v>
      </c>
      <c r="T333" s="91">
        <v>1079</v>
      </c>
      <c r="U333" s="194">
        <v>19985</v>
      </c>
      <c r="V333" s="194">
        <v>18677.570093457944</v>
      </c>
      <c r="W333" s="201"/>
      <c r="X333" s="88">
        <v>0</v>
      </c>
      <c r="Y333" s="88">
        <f t="shared" si="83"/>
        <v>0</v>
      </c>
    </row>
    <row r="334" spans="2:27" x14ac:dyDescent="0.25">
      <c r="B334" s="85">
        <v>5415</v>
      </c>
      <c r="C334" s="85" t="s">
        <v>350</v>
      </c>
      <c r="D334" s="1">
        <v>13196</v>
      </c>
      <c r="E334" s="85">
        <f t="shared" si="77"/>
        <v>13424.211597151578</v>
      </c>
      <c r="F334" s="86">
        <f t="shared" si="70"/>
        <v>0.57613674051597774</v>
      </c>
      <c r="G334" s="191">
        <f t="shared" si="71"/>
        <v>5926.5121375052877</v>
      </c>
      <c r="H334" s="191">
        <f t="shared" si="72"/>
        <v>5825.7614311676971</v>
      </c>
      <c r="I334" s="191">
        <f t="shared" si="73"/>
        <v>2641.5714662899709</v>
      </c>
      <c r="J334" s="87">
        <f t="shared" si="74"/>
        <v>2596.6647513630414</v>
      </c>
      <c r="K334" s="191">
        <f t="shared" si="78"/>
        <v>2314.0891623630559</v>
      </c>
      <c r="L334" s="87">
        <f t="shared" si="75"/>
        <v>2274.7496466028838</v>
      </c>
      <c r="M334" s="88">
        <f t="shared" si="79"/>
        <v>8100.5110777705813</v>
      </c>
      <c r="N334" s="88">
        <f t="shared" si="80"/>
        <v>21296.511077770581</v>
      </c>
      <c r="O334" s="88">
        <f t="shared" si="81"/>
        <v>21664.812897019921</v>
      </c>
      <c r="P334" s="89">
        <f t="shared" si="76"/>
        <v>0.92980467389429755</v>
      </c>
      <c r="Q334" s="199">
        <v>1173.9579916335497</v>
      </c>
      <c r="R334" s="89">
        <f t="shared" si="82"/>
        <v>-9.6164383561643835E-2</v>
      </c>
      <c r="S334" s="89">
        <f t="shared" si="82"/>
        <v>-0.1081174486823952</v>
      </c>
      <c r="T334" s="91">
        <v>983</v>
      </c>
      <c r="U334" s="194">
        <v>14600</v>
      </c>
      <c r="V334" s="194">
        <v>15051.546391752578</v>
      </c>
      <c r="W334" s="201"/>
      <c r="X334" s="88">
        <v>0</v>
      </c>
      <c r="Y334" s="88">
        <f t="shared" si="83"/>
        <v>0</v>
      </c>
    </row>
    <row r="335" spans="2:27" x14ac:dyDescent="0.25">
      <c r="B335" s="85">
        <v>5416</v>
      </c>
      <c r="C335" s="85" t="s">
        <v>351</v>
      </c>
      <c r="D335" s="1">
        <v>90107</v>
      </c>
      <c r="E335" s="85">
        <f t="shared" si="77"/>
        <v>22817.675360850848</v>
      </c>
      <c r="F335" s="86">
        <f t="shared" si="70"/>
        <v>0.97928291828637104</v>
      </c>
      <c r="G335" s="191">
        <f t="shared" si="71"/>
        <v>290.43387928572554</v>
      </c>
      <c r="H335" s="191">
        <f t="shared" si="72"/>
        <v>1146.92338929933</v>
      </c>
      <c r="I335" s="191">
        <f t="shared" si="73"/>
        <v>0</v>
      </c>
      <c r="J335" s="87">
        <f t="shared" si="74"/>
        <v>0</v>
      </c>
      <c r="K335" s="191">
        <f t="shared" si="78"/>
        <v>-327.48230392691488</v>
      </c>
      <c r="L335" s="87">
        <f t="shared" si="75"/>
        <v>-1293.227618207387</v>
      </c>
      <c r="M335" s="88">
        <f t="shared" si="79"/>
        <v>-146.30422890805698</v>
      </c>
      <c r="N335" s="88">
        <f t="shared" si="80"/>
        <v>89960.695771091938</v>
      </c>
      <c r="O335" s="88">
        <f t="shared" si="81"/>
        <v>22780.626936209657</v>
      </c>
      <c r="P335" s="89">
        <f t="shared" si="76"/>
        <v>0.97769288385793873</v>
      </c>
      <c r="Q335" s="199">
        <v>1318.0444765182069</v>
      </c>
      <c r="R335" s="89">
        <f t="shared" si="82"/>
        <v>1.5610558824192421E-2</v>
      </c>
      <c r="S335" s="89">
        <f t="shared" si="82"/>
        <v>2.6926553908584543E-2</v>
      </c>
      <c r="T335" s="91">
        <v>3949</v>
      </c>
      <c r="U335" s="194">
        <v>88722</v>
      </c>
      <c r="V335" s="194">
        <v>22219.38392186326</v>
      </c>
      <c r="W335" s="201"/>
      <c r="X335" s="88">
        <v>0</v>
      </c>
      <c r="Y335" s="88">
        <f t="shared" si="83"/>
        <v>0</v>
      </c>
    </row>
    <row r="336" spans="2:27" x14ac:dyDescent="0.25">
      <c r="B336" s="85">
        <v>5417</v>
      </c>
      <c r="C336" s="85" t="s">
        <v>352</v>
      </c>
      <c r="D336" s="1">
        <v>35102</v>
      </c>
      <c r="E336" s="85">
        <f t="shared" si="77"/>
        <v>17139.6484375</v>
      </c>
      <c r="F336" s="86">
        <f t="shared" si="70"/>
        <v>0.7355948699785323</v>
      </c>
      <c r="G336" s="191">
        <f t="shared" si="71"/>
        <v>3697.2500332962341</v>
      </c>
      <c r="H336" s="191">
        <f t="shared" si="72"/>
        <v>7571.9680681906875</v>
      </c>
      <c r="I336" s="191">
        <f t="shared" si="73"/>
        <v>1341.1685721680233</v>
      </c>
      <c r="J336" s="87">
        <f t="shared" si="74"/>
        <v>2746.7132358001118</v>
      </c>
      <c r="K336" s="191">
        <f t="shared" si="78"/>
        <v>1013.6862682411083</v>
      </c>
      <c r="L336" s="87">
        <f t="shared" si="75"/>
        <v>2076.0294773577898</v>
      </c>
      <c r="M336" s="88">
        <f t="shared" si="79"/>
        <v>9647.9975455484782</v>
      </c>
      <c r="N336" s="88">
        <f t="shared" si="80"/>
        <v>44749.997545548482</v>
      </c>
      <c r="O336" s="88">
        <f t="shared" si="81"/>
        <v>21850.584739037346</v>
      </c>
      <c r="P336" s="89">
        <f t="shared" si="76"/>
        <v>0.93777758036742542</v>
      </c>
      <c r="Q336" s="199">
        <v>817.84299782859853</v>
      </c>
      <c r="R336" s="89">
        <f t="shared" si="82"/>
        <v>-5.7498937827503184E-3</v>
      </c>
      <c r="S336" s="89">
        <f t="shared" si="82"/>
        <v>1.3183579919628931E-2</v>
      </c>
      <c r="T336" s="91">
        <v>2048</v>
      </c>
      <c r="U336" s="194">
        <v>35305</v>
      </c>
      <c r="V336" s="194">
        <v>16916.626736942981</v>
      </c>
      <c r="W336" s="201"/>
      <c r="X336" s="88">
        <v>0</v>
      </c>
      <c r="Y336" s="88">
        <f t="shared" si="83"/>
        <v>0</v>
      </c>
    </row>
    <row r="337" spans="2:25" x14ac:dyDescent="0.25">
      <c r="B337" s="85">
        <v>5418</v>
      </c>
      <c r="C337" s="85" t="s">
        <v>353</v>
      </c>
      <c r="D337" s="1">
        <v>135521</v>
      </c>
      <c r="E337" s="85">
        <f t="shared" si="77"/>
        <v>19982.453553524036</v>
      </c>
      <c r="F337" s="86">
        <f t="shared" si="70"/>
        <v>0.85760162334464884</v>
      </c>
      <c r="G337" s="191">
        <f t="shared" si="71"/>
        <v>1991.5669636818129</v>
      </c>
      <c r="H337" s="191">
        <f t="shared" si="72"/>
        <v>13506.807147690055</v>
      </c>
      <c r="I337" s="191">
        <f t="shared" si="73"/>
        <v>346.18678155961078</v>
      </c>
      <c r="J337" s="87">
        <f t="shared" si="74"/>
        <v>2347.8387525372805</v>
      </c>
      <c r="K337" s="191">
        <f t="shared" si="78"/>
        <v>18.704477632695898</v>
      </c>
      <c r="L337" s="87">
        <f t="shared" si="75"/>
        <v>126.85376730494359</v>
      </c>
      <c r="M337" s="88">
        <f t="shared" si="79"/>
        <v>13633.660914994998</v>
      </c>
      <c r="N337" s="88">
        <f t="shared" si="80"/>
        <v>149154.66091499501</v>
      </c>
      <c r="O337" s="88">
        <f t="shared" si="81"/>
        <v>21992.724994838543</v>
      </c>
      <c r="P337" s="89">
        <f t="shared" si="76"/>
        <v>0.94387791803573107</v>
      </c>
      <c r="Q337" s="199">
        <v>2360.3038140983954</v>
      </c>
      <c r="R337" s="89">
        <f t="shared" si="82"/>
        <v>8.4683330480789989E-3</v>
      </c>
      <c r="S337" s="89">
        <f t="shared" si="82"/>
        <v>-1.8743360397482419E-2</v>
      </c>
      <c r="T337" s="91">
        <v>6782</v>
      </c>
      <c r="U337" s="194">
        <v>134383</v>
      </c>
      <c r="V337" s="194">
        <v>20364.146082739808</v>
      </c>
      <c r="W337" s="201"/>
      <c r="X337" s="88">
        <v>0</v>
      </c>
      <c r="Y337" s="88">
        <f t="shared" si="83"/>
        <v>0</v>
      </c>
    </row>
    <row r="338" spans="2:25" x14ac:dyDescent="0.25">
      <c r="B338" s="85">
        <v>5419</v>
      </c>
      <c r="C338" s="85" t="s">
        <v>354</v>
      </c>
      <c r="D338" s="1">
        <v>62463</v>
      </c>
      <c r="E338" s="85">
        <f t="shared" si="77"/>
        <v>18221.411901983665</v>
      </c>
      <c r="F338" s="86">
        <f t="shared" si="70"/>
        <v>0.78202170643938884</v>
      </c>
      <c r="G338" s="191">
        <f t="shared" si="71"/>
        <v>3048.1919546060349</v>
      </c>
      <c r="H338" s="191">
        <f t="shared" si="72"/>
        <v>10449.202020389488</v>
      </c>
      <c r="I338" s="191">
        <f t="shared" si="73"/>
        <v>962.55135959874031</v>
      </c>
      <c r="J338" s="87">
        <f t="shared" si="74"/>
        <v>3299.6260607044819</v>
      </c>
      <c r="K338" s="191">
        <f t="shared" si="78"/>
        <v>635.06905567182548</v>
      </c>
      <c r="L338" s="87">
        <f t="shared" si="75"/>
        <v>2177.0167228430178</v>
      </c>
      <c r="M338" s="88">
        <f t="shared" si="79"/>
        <v>12626.218743232506</v>
      </c>
      <c r="N338" s="88">
        <f t="shared" si="80"/>
        <v>75089.218743232501</v>
      </c>
      <c r="O338" s="88">
        <f t="shared" si="81"/>
        <v>21904.672912261525</v>
      </c>
      <c r="P338" s="89">
        <f t="shared" si="76"/>
        <v>0.94009892219046809</v>
      </c>
      <c r="Q338" s="199">
        <v>954.17568191231658</v>
      </c>
      <c r="R338" s="89">
        <f t="shared" si="82"/>
        <v>-3.8335411759272089E-2</v>
      </c>
      <c r="S338" s="89">
        <f t="shared" si="82"/>
        <v>-4.2262863403195676E-2</v>
      </c>
      <c r="T338" s="91">
        <v>3428</v>
      </c>
      <c r="U338" s="194">
        <v>64953</v>
      </c>
      <c r="V338" s="194">
        <v>19025.48330404218</v>
      </c>
      <c r="W338" s="201"/>
      <c r="X338" s="88">
        <v>0</v>
      </c>
      <c r="Y338" s="88">
        <f t="shared" si="83"/>
        <v>0</v>
      </c>
    </row>
    <row r="339" spans="2:25" x14ac:dyDescent="0.25">
      <c r="B339" s="85">
        <v>5420</v>
      </c>
      <c r="C339" s="85" t="s">
        <v>355</v>
      </c>
      <c r="D339" s="1">
        <v>17248</v>
      </c>
      <c r="E339" s="85">
        <f t="shared" si="77"/>
        <v>16333.333333333332</v>
      </c>
      <c r="F339" s="86">
        <f t="shared" si="70"/>
        <v>0.70098965293606885</v>
      </c>
      <c r="G339" s="191">
        <f t="shared" si="71"/>
        <v>4181.0390957962345</v>
      </c>
      <c r="H339" s="191">
        <f t="shared" si="72"/>
        <v>4415.1772851608239</v>
      </c>
      <c r="I339" s="191">
        <f t="shared" si="73"/>
        <v>1623.378858626357</v>
      </c>
      <c r="J339" s="87">
        <f t="shared" si="74"/>
        <v>1714.288074709433</v>
      </c>
      <c r="K339" s="191">
        <f t="shared" si="78"/>
        <v>1295.896554699442</v>
      </c>
      <c r="L339" s="87">
        <f t="shared" si="75"/>
        <v>1368.4667617626108</v>
      </c>
      <c r="M339" s="88">
        <f t="shared" si="79"/>
        <v>5783.6440469234349</v>
      </c>
      <c r="N339" s="88">
        <f t="shared" si="80"/>
        <v>23031.644046923437</v>
      </c>
      <c r="O339" s="88">
        <f t="shared" si="81"/>
        <v>21810.268983829013</v>
      </c>
      <c r="P339" s="89">
        <f t="shared" si="76"/>
        <v>0.93604731951530229</v>
      </c>
      <c r="Q339" s="199">
        <v>494.93935825537301</v>
      </c>
      <c r="R339" s="89">
        <f t="shared" si="82"/>
        <v>1.1672238840987741E-2</v>
      </c>
      <c r="S339" s="89">
        <f t="shared" si="82"/>
        <v>2.3168514282362516E-2</v>
      </c>
      <c r="T339" s="91">
        <v>1056</v>
      </c>
      <c r="U339" s="194">
        <v>17049</v>
      </c>
      <c r="V339" s="194">
        <v>15963.483146067416</v>
      </c>
      <c r="W339" s="201"/>
      <c r="X339" s="88">
        <v>0</v>
      </c>
      <c r="Y339" s="88">
        <f t="shared" si="83"/>
        <v>0</v>
      </c>
    </row>
    <row r="340" spans="2:25" x14ac:dyDescent="0.25">
      <c r="B340" s="85">
        <v>5421</v>
      </c>
      <c r="C340" s="85" t="s">
        <v>356</v>
      </c>
      <c r="D340" s="1">
        <v>300967</v>
      </c>
      <c r="E340" s="85">
        <f t="shared" si="77"/>
        <v>20265.773348596053</v>
      </c>
      <c r="F340" s="86">
        <f t="shared" si="70"/>
        <v>0.86976106690490096</v>
      </c>
      <c r="G340" s="191">
        <f t="shared" si="71"/>
        <v>1821.5750866386027</v>
      </c>
      <c r="H340" s="191">
        <f t="shared" si="72"/>
        <v>27052.211611669885</v>
      </c>
      <c r="I340" s="191">
        <f t="shared" si="73"/>
        <v>247.02485328440488</v>
      </c>
      <c r="J340" s="87">
        <f t="shared" si="74"/>
        <v>3668.5660961266972</v>
      </c>
      <c r="K340" s="191">
        <f t="shared" si="78"/>
        <v>-80.457450642509997</v>
      </c>
      <c r="L340" s="87">
        <f t="shared" si="75"/>
        <v>-1194.8735994919159</v>
      </c>
      <c r="M340" s="88">
        <f t="shared" si="79"/>
        <v>25857.33801217797</v>
      </c>
      <c r="N340" s="88">
        <f t="shared" si="80"/>
        <v>326824.33801217796</v>
      </c>
      <c r="O340" s="88">
        <f t="shared" si="81"/>
        <v>22006.890984592148</v>
      </c>
      <c r="P340" s="89">
        <f t="shared" si="76"/>
        <v>0.94448589021374385</v>
      </c>
      <c r="Q340" s="199">
        <v>1644.4352835705686</v>
      </c>
      <c r="R340" s="89">
        <f t="shared" si="82"/>
        <v>3.7624028629151811E-2</v>
      </c>
      <c r="S340" s="89">
        <f t="shared" si="82"/>
        <v>2.9728835360342057E-2</v>
      </c>
      <c r="T340" s="91">
        <v>14851</v>
      </c>
      <c r="U340" s="194">
        <v>290054</v>
      </c>
      <c r="V340" s="194">
        <v>19680.689374406295</v>
      </c>
      <c r="W340" s="201"/>
      <c r="X340" s="88">
        <v>0</v>
      </c>
      <c r="Y340" s="88">
        <f t="shared" si="83"/>
        <v>0</v>
      </c>
    </row>
    <row r="341" spans="2:25" x14ac:dyDescent="0.25">
      <c r="B341" s="85">
        <v>5422</v>
      </c>
      <c r="C341" s="85" t="s">
        <v>357</v>
      </c>
      <c r="D341" s="1">
        <v>90162</v>
      </c>
      <c r="E341" s="85">
        <f t="shared" si="77"/>
        <v>16342.577487765091</v>
      </c>
      <c r="F341" s="86">
        <f t="shared" si="70"/>
        <v>0.70138639109566925</v>
      </c>
      <c r="G341" s="191">
        <f t="shared" si="71"/>
        <v>4175.4926031371797</v>
      </c>
      <c r="H341" s="191">
        <f t="shared" si="72"/>
        <v>23036.192691507818</v>
      </c>
      <c r="I341" s="191">
        <f t="shared" si="73"/>
        <v>1620.1434045752412</v>
      </c>
      <c r="J341" s="87">
        <f t="shared" si="74"/>
        <v>8938.3311630416065</v>
      </c>
      <c r="K341" s="191">
        <f t="shared" si="78"/>
        <v>1292.6611006483263</v>
      </c>
      <c r="L341" s="87">
        <f t="shared" si="75"/>
        <v>7131.6112922768161</v>
      </c>
      <c r="M341" s="88">
        <f t="shared" si="79"/>
        <v>30167.803983784634</v>
      </c>
      <c r="N341" s="88">
        <f t="shared" si="80"/>
        <v>120329.80398378463</v>
      </c>
      <c r="O341" s="88">
        <f t="shared" si="81"/>
        <v>21810.731191550596</v>
      </c>
      <c r="P341" s="89">
        <f t="shared" si="76"/>
        <v>0.93606715642328209</v>
      </c>
      <c r="Q341" s="199">
        <v>3633.7321870216583</v>
      </c>
      <c r="R341" s="89">
        <f t="shared" si="82"/>
        <v>1.7748984979921461E-4</v>
      </c>
      <c r="S341" s="89">
        <f t="shared" si="82"/>
        <v>1.0873605836954956E-2</v>
      </c>
      <c r="T341" s="91">
        <v>5517</v>
      </c>
      <c r="U341" s="194">
        <v>90146</v>
      </c>
      <c r="V341" s="194">
        <v>16166.786226685797</v>
      </c>
      <c r="W341" s="201"/>
      <c r="X341" s="88">
        <v>0</v>
      </c>
      <c r="Y341" s="88">
        <f t="shared" si="83"/>
        <v>0</v>
      </c>
    </row>
    <row r="342" spans="2:25" x14ac:dyDescent="0.25">
      <c r="B342" s="85">
        <v>5423</v>
      </c>
      <c r="C342" s="85" t="s">
        <v>358</v>
      </c>
      <c r="D342" s="1">
        <v>40889</v>
      </c>
      <c r="E342" s="85">
        <f t="shared" si="77"/>
        <v>18834.177798249657</v>
      </c>
      <c r="F342" s="86">
        <f t="shared" si="70"/>
        <v>0.80832023008966791</v>
      </c>
      <c r="G342" s="191">
        <f t="shared" si="71"/>
        <v>2680.5324168464399</v>
      </c>
      <c r="H342" s="191">
        <f t="shared" si="72"/>
        <v>5819.4358769736209</v>
      </c>
      <c r="I342" s="191">
        <f t="shared" si="73"/>
        <v>748.08329590564335</v>
      </c>
      <c r="J342" s="87">
        <f t="shared" si="74"/>
        <v>1624.0888354111516</v>
      </c>
      <c r="K342" s="191">
        <f t="shared" si="78"/>
        <v>420.60099197872847</v>
      </c>
      <c r="L342" s="87">
        <f t="shared" si="75"/>
        <v>913.12475358581946</v>
      </c>
      <c r="M342" s="88">
        <f t="shared" si="79"/>
        <v>6732.5606305594401</v>
      </c>
      <c r="N342" s="88">
        <f t="shared" si="80"/>
        <v>47621.560630559441</v>
      </c>
      <c r="O342" s="88">
        <f t="shared" si="81"/>
        <v>21935.311207074821</v>
      </c>
      <c r="P342" s="89">
        <f t="shared" si="76"/>
        <v>0.94141384837298192</v>
      </c>
      <c r="Q342" s="199">
        <v>174.78351967083745</v>
      </c>
      <c r="R342" s="89">
        <f t="shared" si="82"/>
        <v>4.6450325024312844E-2</v>
      </c>
      <c r="S342" s="89">
        <f t="shared" si="82"/>
        <v>5.030642940026623E-2</v>
      </c>
      <c r="T342" s="91">
        <v>2171</v>
      </c>
      <c r="U342" s="194">
        <v>39074</v>
      </c>
      <c r="V342" s="194">
        <v>17932.078935291418</v>
      </c>
      <c r="W342" s="201"/>
      <c r="X342" s="88">
        <v>0</v>
      </c>
      <c r="Y342" s="88">
        <f t="shared" si="83"/>
        <v>0</v>
      </c>
    </row>
    <row r="343" spans="2:25" x14ac:dyDescent="0.25">
      <c r="B343" s="85">
        <v>5424</v>
      </c>
      <c r="C343" s="85" t="s">
        <v>359</v>
      </c>
      <c r="D343" s="1">
        <v>43307</v>
      </c>
      <c r="E343" s="85">
        <f t="shared" si="77"/>
        <v>15956.890198968311</v>
      </c>
      <c r="F343" s="86">
        <f t="shared" si="70"/>
        <v>0.68483356668451567</v>
      </c>
      <c r="G343" s="191">
        <f t="shared" si="71"/>
        <v>4406.9049764152478</v>
      </c>
      <c r="H343" s="191">
        <f t="shared" si="72"/>
        <v>11960.340105990981</v>
      </c>
      <c r="I343" s="191">
        <f t="shared" si="73"/>
        <v>1755.1339556541143</v>
      </c>
      <c r="J343" s="87">
        <f t="shared" si="74"/>
        <v>4763.4335556452661</v>
      </c>
      <c r="K343" s="191">
        <f t="shared" si="78"/>
        <v>1427.6516517271994</v>
      </c>
      <c r="L343" s="87">
        <f t="shared" si="75"/>
        <v>3874.6465827876191</v>
      </c>
      <c r="M343" s="88">
        <f t="shared" si="79"/>
        <v>15834.986688778601</v>
      </c>
      <c r="N343" s="88">
        <f t="shared" si="80"/>
        <v>59141.986688778605</v>
      </c>
      <c r="O343" s="88">
        <f t="shared" si="81"/>
        <v>21791.446827110762</v>
      </c>
      <c r="P343" s="89">
        <f t="shared" si="76"/>
        <v>0.93523951520272464</v>
      </c>
      <c r="Q343" s="199">
        <v>1763.4209453646599</v>
      </c>
      <c r="R343" s="89">
        <f t="shared" si="82"/>
        <v>-2.8686134661104382E-2</v>
      </c>
      <c r="S343" s="89">
        <f t="shared" si="82"/>
        <v>-2.3317782420837967E-2</v>
      </c>
      <c r="T343" s="91">
        <v>2714</v>
      </c>
      <c r="U343" s="194">
        <v>44586</v>
      </c>
      <c r="V343" s="194">
        <v>16337.852693294248</v>
      </c>
      <c r="W343" s="201"/>
      <c r="X343" s="88">
        <v>0</v>
      </c>
      <c r="Y343" s="88">
        <f t="shared" si="83"/>
        <v>0</v>
      </c>
    </row>
    <row r="344" spans="2:25" x14ac:dyDescent="0.25">
      <c r="B344" s="85">
        <v>5425</v>
      </c>
      <c r="C344" s="85" t="s">
        <v>360</v>
      </c>
      <c r="D344" s="1">
        <v>33479</v>
      </c>
      <c r="E344" s="85">
        <f t="shared" si="77"/>
        <v>18234.749455337693</v>
      </c>
      <c r="F344" s="86">
        <f t="shared" si="70"/>
        <v>0.78259412400449024</v>
      </c>
      <c r="G344" s="191">
        <f t="shared" si="71"/>
        <v>3040.1894225936185</v>
      </c>
      <c r="H344" s="191">
        <f t="shared" si="72"/>
        <v>5581.7877798818836</v>
      </c>
      <c r="I344" s="191">
        <f t="shared" si="73"/>
        <v>957.88321592483078</v>
      </c>
      <c r="J344" s="87">
        <f t="shared" si="74"/>
        <v>1758.6735844379893</v>
      </c>
      <c r="K344" s="191">
        <f t="shared" si="78"/>
        <v>630.40091199791595</v>
      </c>
      <c r="L344" s="87">
        <f t="shared" si="75"/>
        <v>1157.4160744281737</v>
      </c>
      <c r="M344" s="88">
        <f t="shared" si="79"/>
        <v>6739.2038543100571</v>
      </c>
      <c r="N344" s="88">
        <f t="shared" si="80"/>
        <v>40218.203854310057</v>
      </c>
      <c r="O344" s="88">
        <f t="shared" si="81"/>
        <v>21905.339789929225</v>
      </c>
      <c r="P344" s="89">
        <f t="shared" si="76"/>
        <v>0.94012754306872304</v>
      </c>
      <c r="Q344" s="199">
        <v>1306.5121796939948</v>
      </c>
      <c r="R344" s="89">
        <f t="shared" si="82"/>
        <v>-1.2564518507594749E-2</v>
      </c>
      <c r="S344" s="89">
        <f t="shared" si="82"/>
        <v>-1.2564518507594487E-2</v>
      </c>
      <c r="T344" s="91">
        <v>1836</v>
      </c>
      <c r="U344" s="194">
        <v>33905</v>
      </c>
      <c r="V344" s="194">
        <v>18466.775599128538</v>
      </c>
      <c r="W344" s="201"/>
      <c r="X344" s="88">
        <v>0</v>
      </c>
      <c r="Y344" s="88">
        <f t="shared" si="83"/>
        <v>0</v>
      </c>
    </row>
    <row r="345" spans="2:25" x14ac:dyDescent="0.25">
      <c r="B345" s="85">
        <v>5426</v>
      </c>
      <c r="C345" s="85" t="s">
        <v>361</v>
      </c>
      <c r="D345" s="1">
        <v>33422</v>
      </c>
      <c r="E345" s="85">
        <f t="shared" si="77"/>
        <v>16711</v>
      </c>
      <c r="F345" s="86">
        <f t="shared" si="70"/>
        <v>0.71719825042130503</v>
      </c>
      <c r="G345" s="191">
        <f t="shared" si="71"/>
        <v>3954.4390957962341</v>
      </c>
      <c r="H345" s="191">
        <f t="shared" si="72"/>
        <v>7908.8781915924683</v>
      </c>
      <c r="I345" s="191">
        <f t="shared" si="73"/>
        <v>1491.1955252930231</v>
      </c>
      <c r="J345" s="87">
        <f t="shared" si="74"/>
        <v>2982.3910505860463</v>
      </c>
      <c r="K345" s="191">
        <f t="shared" si="78"/>
        <v>1163.7132213661082</v>
      </c>
      <c r="L345" s="87">
        <f t="shared" si="75"/>
        <v>2327.4264427322164</v>
      </c>
      <c r="M345" s="88">
        <f t="shared" si="79"/>
        <v>10236.304634324684</v>
      </c>
      <c r="N345" s="88">
        <f t="shared" si="80"/>
        <v>43658.304634324682</v>
      </c>
      <c r="O345" s="88">
        <f t="shared" si="81"/>
        <v>21829.152317162341</v>
      </c>
      <c r="P345" s="89">
        <f t="shared" si="76"/>
        <v>0.9368577493895639</v>
      </c>
      <c r="Q345" s="199">
        <v>1526.716208816988</v>
      </c>
      <c r="R345" s="89">
        <f t="shared" si="82"/>
        <v>-6.5781605071163734E-4</v>
      </c>
      <c r="S345" s="89">
        <f t="shared" si="82"/>
        <v>5.3382370529839705E-3</v>
      </c>
      <c r="T345" s="91">
        <v>2000</v>
      </c>
      <c r="U345" s="194">
        <v>33444</v>
      </c>
      <c r="V345" s="194">
        <v>16622.266401590459</v>
      </c>
      <c r="W345" s="201"/>
      <c r="X345" s="88">
        <v>0</v>
      </c>
      <c r="Y345" s="88">
        <f t="shared" si="83"/>
        <v>0</v>
      </c>
    </row>
    <row r="346" spans="2:25" x14ac:dyDescent="0.25">
      <c r="B346" s="85">
        <v>5427</v>
      </c>
      <c r="C346" s="85" t="s">
        <v>362</v>
      </c>
      <c r="D346" s="1">
        <v>47851</v>
      </c>
      <c r="E346" s="85">
        <f t="shared" si="77"/>
        <v>17150.896057347669</v>
      </c>
      <c r="F346" s="86">
        <f t="shared" si="70"/>
        <v>0.7360775923336369</v>
      </c>
      <c r="G346" s="191">
        <f t="shared" si="71"/>
        <v>3690.5014613876328</v>
      </c>
      <c r="H346" s="191">
        <f t="shared" si="72"/>
        <v>10296.499077271495</v>
      </c>
      <c r="I346" s="191">
        <f t="shared" si="73"/>
        <v>1337.231905221339</v>
      </c>
      <c r="J346" s="87">
        <f t="shared" si="74"/>
        <v>3730.8770155675361</v>
      </c>
      <c r="K346" s="191">
        <f t="shared" si="78"/>
        <v>1009.7496012944241</v>
      </c>
      <c r="L346" s="87">
        <f t="shared" si="75"/>
        <v>2817.2013876114434</v>
      </c>
      <c r="M346" s="88">
        <f t="shared" si="79"/>
        <v>13113.700464882939</v>
      </c>
      <c r="N346" s="88">
        <f t="shared" si="80"/>
        <v>60964.700464882939</v>
      </c>
      <c r="O346" s="88">
        <f t="shared" si="81"/>
        <v>21851.147120029727</v>
      </c>
      <c r="P346" s="89">
        <f t="shared" si="76"/>
        <v>0.93780171648518051</v>
      </c>
      <c r="Q346" s="199">
        <v>1487.2508612997062</v>
      </c>
      <c r="R346" s="89">
        <f t="shared" si="82"/>
        <v>-1.0995597627265775E-2</v>
      </c>
      <c r="S346" s="89">
        <f t="shared" si="82"/>
        <v>-6.0328515221698418E-3</v>
      </c>
      <c r="T346" s="91">
        <v>2790</v>
      </c>
      <c r="U346" s="194">
        <v>48383</v>
      </c>
      <c r="V346" s="194">
        <v>17254.992867332385</v>
      </c>
      <c r="W346" s="201"/>
      <c r="X346" s="88">
        <v>0</v>
      </c>
      <c r="Y346" s="88">
        <f t="shared" si="83"/>
        <v>0</v>
      </c>
    </row>
    <row r="347" spans="2:25" x14ac:dyDescent="0.25">
      <c r="B347" s="85">
        <v>5428</v>
      </c>
      <c r="C347" s="85" t="s">
        <v>363</v>
      </c>
      <c r="D347" s="1">
        <v>83701</v>
      </c>
      <c r="E347" s="85">
        <f t="shared" si="77"/>
        <v>17540.025146689019</v>
      </c>
      <c r="F347" s="86">
        <f t="shared" si="70"/>
        <v>0.75277813102453817</v>
      </c>
      <c r="G347" s="191">
        <f t="shared" si="71"/>
        <v>3457.024007782823</v>
      </c>
      <c r="H347" s="191">
        <f t="shared" si="72"/>
        <v>16496.918565139629</v>
      </c>
      <c r="I347" s="191">
        <f t="shared" si="73"/>
        <v>1201.0367239518666</v>
      </c>
      <c r="J347" s="87">
        <f t="shared" si="74"/>
        <v>5731.3472466983076</v>
      </c>
      <c r="K347" s="191">
        <f t="shared" si="78"/>
        <v>873.5544200249517</v>
      </c>
      <c r="L347" s="87">
        <f t="shared" si="75"/>
        <v>4168.6016923590696</v>
      </c>
      <c r="M347" s="88">
        <f t="shared" si="79"/>
        <v>20665.520257498698</v>
      </c>
      <c r="N347" s="88">
        <f t="shared" si="80"/>
        <v>104366.52025749869</v>
      </c>
      <c r="O347" s="88">
        <f t="shared" si="81"/>
        <v>21870.603574496792</v>
      </c>
      <c r="P347" s="89">
        <f t="shared" si="76"/>
        <v>0.93863674341972547</v>
      </c>
      <c r="Q347" s="199">
        <v>2175.7757742373433</v>
      </c>
      <c r="R347" s="89">
        <f t="shared" si="82"/>
        <v>2.8343612551293706E-2</v>
      </c>
      <c r="S347" s="89">
        <f t="shared" si="82"/>
        <v>2.2740734528172622E-2</v>
      </c>
      <c r="T347" s="91">
        <v>4772</v>
      </c>
      <c r="U347" s="194">
        <v>81394</v>
      </c>
      <c r="V347" s="194">
        <v>17150.021070375053</v>
      </c>
      <c r="W347" s="201"/>
      <c r="X347" s="88">
        <v>0</v>
      </c>
      <c r="Y347" s="88">
        <f t="shared" si="83"/>
        <v>0</v>
      </c>
    </row>
    <row r="348" spans="2:25" x14ac:dyDescent="0.25">
      <c r="B348" s="85">
        <v>5429</v>
      </c>
      <c r="C348" s="85" t="s">
        <v>364</v>
      </c>
      <c r="D348" s="1">
        <v>20215</v>
      </c>
      <c r="E348" s="85">
        <f t="shared" si="77"/>
        <v>18081.39534883721</v>
      </c>
      <c r="F348" s="86">
        <f t="shared" si="70"/>
        <v>0.77601251327640286</v>
      </c>
      <c r="G348" s="191">
        <f t="shared" si="71"/>
        <v>3132.2018864939082</v>
      </c>
      <c r="H348" s="191">
        <f t="shared" si="72"/>
        <v>3501.8017091001893</v>
      </c>
      <c r="I348" s="191">
        <f t="shared" si="73"/>
        <v>1011.5571531999998</v>
      </c>
      <c r="J348" s="87">
        <f t="shared" si="74"/>
        <v>1130.9208972775996</v>
      </c>
      <c r="K348" s="191">
        <f t="shared" si="78"/>
        <v>684.07484927308496</v>
      </c>
      <c r="L348" s="87">
        <f t="shared" si="75"/>
        <v>764.79568148730903</v>
      </c>
      <c r="M348" s="88">
        <f t="shared" si="79"/>
        <v>4266.597390587498</v>
      </c>
      <c r="N348" s="88">
        <f t="shared" si="80"/>
        <v>24481.5973905875</v>
      </c>
      <c r="O348" s="88">
        <f t="shared" si="81"/>
        <v>21897.672084604204</v>
      </c>
      <c r="P348" s="89">
        <f t="shared" si="76"/>
        <v>0.93979846253231891</v>
      </c>
      <c r="Q348" s="199">
        <v>1001.3427107286952</v>
      </c>
      <c r="R348" s="89">
        <f t="shared" si="82"/>
        <v>-2.1349728892331526E-2</v>
      </c>
      <c r="S348" s="89">
        <f t="shared" si="82"/>
        <v>1.4539950101777882E-2</v>
      </c>
      <c r="T348" s="91">
        <v>1118</v>
      </c>
      <c r="U348" s="194">
        <v>20656</v>
      </c>
      <c r="V348" s="194">
        <v>17822.26056945643</v>
      </c>
      <c r="W348" s="201"/>
      <c r="X348" s="88">
        <v>0</v>
      </c>
      <c r="Y348" s="88">
        <f t="shared" si="83"/>
        <v>0</v>
      </c>
    </row>
    <row r="349" spans="2:25" x14ac:dyDescent="0.25">
      <c r="B349" s="85">
        <v>5430</v>
      </c>
      <c r="C349" s="85" t="s">
        <v>365</v>
      </c>
      <c r="D349" s="1">
        <v>38688</v>
      </c>
      <c r="E349" s="85">
        <f t="shared" si="77"/>
        <v>13589.04109589041</v>
      </c>
      <c r="F349" s="86">
        <f t="shared" si="70"/>
        <v>0.58321084907401199</v>
      </c>
      <c r="G349" s="191">
        <f t="shared" si="71"/>
        <v>5827.6144382619877</v>
      </c>
      <c r="H349" s="191">
        <f t="shared" si="72"/>
        <v>16591.21830573188</v>
      </c>
      <c r="I349" s="191">
        <f t="shared" si="73"/>
        <v>2583.8811417313796</v>
      </c>
      <c r="J349" s="87">
        <f t="shared" si="74"/>
        <v>7356.3096105092372</v>
      </c>
      <c r="K349" s="191">
        <f t="shared" si="78"/>
        <v>2256.3988378044646</v>
      </c>
      <c r="L349" s="87">
        <f t="shared" si="75"/>
        <v>6423.9674912293103</v>
      </c>
      <c r="M349" s="88">
        <f t="shared" si="79"/>
        <v>23015.185796961188</v>
      </c>
      <c r="N349" s="88">
        <f t="shared" si="80"/>
        <v>61703.185796961188</v>
      </c>
      <c r="O349" s="88">
        <f t="shared" si="81"/>
        <v>21673.054371956863</v>
      </c>
      <c r="P349" s="89">
        <f t="shared" si="76"/>
        <v>0.93015837932219925</v>
      </c>
      <c r="Q349" s="199">
        <v>3813.7732982509806</v>
      </c>
      <c r="R349" s="89">
        <f t="shared" si="82"/>
        <v>-2.0879204312504746E-2</v>
      </c>
      <c r="S349" s="89">
        <f t="shared" si="82"/>
        <v>-1.0561809205155108E-2</v>
      </c>
      <c r="T349" s="91">
        <v>2847</v>
      </c>
      <c r="U349" s="194">
        <v>39513</v>
      </c>
      <c r="V349" s="194">
        <v>13734.098018769553</v>
      </c>
      <c r="W349" s="201"/>
      <c r="X349" s="88">
        <v>0</v>
      </c>
      <c r="Y349" s="88">
        <f t="shared" si="83"/>
        <v>0</v>
      </c>
    </row>
    <row r="350" spans="2:25" x14ac:dyDescent="0.25">
      <c r="B350" s="85">
        <v>5432</v>
      </c>
      <c r="C350" s="85" t="s">
        <v>366</v>
      </c>
      <c r="D350" s="1">
        <v>14531</v>
      </c>
      <c r="E350" s="85">
        <f t="shared" si="77"/>
        <v>16857.308584686773</v>
      </c>
      <c r="F350" s="86">
        <f t="shared" si="70"/>
        <v>0.72347748331933448</v>
      </c>
      <c r="G350" s="191">
        <f t="shared" si="71"/>
        <v>3866.6539449841707</v>
      </c>
      <c r="H350" s="191">
        <f t="shared" si="72"/>
        <v>3333.0557005763553</v>
      </c>
      <c r="I350" s="191">
        <f t="shared" si="73"/>
        <v>1439.9875206526528</v>
      </c>
      <c r="J350" s="87">
        <f t="shared" si="74"/>
        <v>1241.2692428025866</v>
      </c>
      <c r="K350" s="191">
        <f t="shared" si="78"/>
        <v>1112.5052167257379</v>
      </c>
      <c r="L350" s="87">
        <f t="shared" si="75"/>
        <v>958.9794968175861</v>
      </c>
      <c r="M350" s="88">
        <f t="shared" si="79"/>
        <v>4292.0351973939414</v>
      </c>
      <c r="N350" s="88">
        <f t="shared" si="80"/>
        <v>18823.03519739394</v>
      </c>
      <c r="O350" s="88">
        <f t="shared" si="81"/>
        <v>21836.467746396684</v>
      </c>
      <c r="P350" s="89">
        <f t="shared" si="76"/>
        <v>0.9371717110344655</v>
      </c>
      <c r="Q350" s="199">
        <v>356.89983600012465</v>
      </c>
      <c r="R350" s="89">
        <f t="shared" si="82"/>
        <v>2.3814556471500034E-2</v>
      </c>
      <c r="S350" s="89">
        <f t="shared" si="82"/>
        <v>2.0251396762202362E-2</v>
      </c>
      <c r="T350" s="91">
        <v>862</v>
      </c>
      <c r="U350" s="194">
        <v>14193</v>
      </c>
      <c r="V350" s="194">
        <v>16522.700814901047</v>
      </c>
      <c r="W350" s="201"/>
      <c r="X350" s="88">
        <v>0</v>
      </c>
      <c r="Y350" s="88">
        <f t="shared" si="83"/>
        <v>0</v>
      </c>
    </row>
    <row r="351" spans="2:25" x14ac:dyDescent="0.25">
      <c r="B351" s="85">
        <v>5433</v>
      </c>
      <c r="C351" s="85" t="s">
        <v>367</v>
      </c>
      <c r="D351" s="1">
        <v>16238</v>
      </c>
      <c r="E351" s="85">
        <f t="shared" si="77"/>
        <v>16740.206185567011</v>
      </c>
      <c r="F351" s="86">
        <f t="shared" si="70"/>
        <v>0.718451713720338</v>
      </c>
      <c r="G351" s="191">
        <f t="shared" si="71"/>
        <v>3936.9153844560278</v>
      </c>
      <c r="H351" s="191">
        <f t="shared" si="72"/>
        <v>3818.8079229223472</v>
      </c>
      <c r="I351" s="191">
        <f t="shared" si="73"/>
        <v>1480.9733603445693</v>
      </c>
      <c r="J351" s="87">
        <f t="shared" si="74"/>
        <v>1436.5441595342322</v>
      </c>
      <c r="K351" s="191">
        <f t="shared" si="78"/>
        <v>1153.4910564176544</v>
      </c>
      <c r="L351" s="87">
        <f t="shared" si="75"/>
        <v>1118.8863247251247</v>
      </c>
      <c r="M351" s="88">
        <f t="shared" si="79"/>
        <v>4937.6942476474724</v>
      </c>
      <c r="N351" s="88">
        <f t="shared" si="80"/>
        <v>21175.694247647472</v>
      </c>
      <c r="O351" s="88">
        <f t="shared" si="81"/>
        <v>21830.612626440692</v>
      </c>
      <c r="P351" s="89">
        <f t="shared" si="76"/>
        <v>0.93692042255451558</v>
      </c>
      <c r="Q351" s="199">
        <v>635.09761127624006</v>
      </c>
      <c r="R351" s="89">
        <f t="shared" si="82"/>
        <v>-3.7063393227776791E-2</v>
      </c>
      <c r="S351" s="89">
        <f t="shared" si="82"/>
        <v>-4.3019702135646175E-2</v>
      </c>
      <c r="T351" s="91">
        <v>970</v>
      </c>
      <c r="U351" s="194">
        <v>16863</v>
      </c>
      <c r="V351" s="194">
        <v>17492.738589211618</v>
      </c>
      <c r="W351" s="201"/>
      <c r="X351" s="88">
        <v>0</v>
      </c>
      <c r="Y351" s="88">
        <f t="shared" si="83"/>
        <v>0</v>
      </c>
    </row>
    <row r="352" spans="2:25" x14ac:dyDescent="0.25">
      <c r="B352" s="85">
        <v>5434</v>
      </c>
      <c r="C352" s="85" t="s">
        <v>368</v>
      </c>
      <c r="D352" s="1">
        <v>23132</v>
      </c>
      <c r="E352" s="85">
        <f t="shared" si="77"/>
        <v>20672.028596961576</v>
      </c>
      <c r="F352" s="86">
        <f t="shared" si="70"/>
        <v>0.88719662153072987</v>
      </c>
      <c r="G352" s="191">
        <f t="shared" si="71"/>
        <v>1577.8219376192885</v>
      </c>
      <c r="H352" s="191">
        <f t="shared" si="72"/>
        <v>1765.5827481959839</v>
      </c>
      <c r="I352" s="191">
        <f t="shared" si="73"/>
        <v>104.83551635647163</v>
      </c>
      <c r="J352" s="87">
        <f t="shared" si="74"/>
        <v>117.31094280289174</v>
      </c>
      <c r="K352" s="191">
        <f t="shared" si="78"/>
        <v>-222.64678757044325</v>
      </c>
      <c r="L352" s="87">
        <f t="shared" si="75"/>
        <v>-249.14175529132601</v>
      </c>
      <c r="M352" s="88">
        <f t="shared" si="79"/>
        <v>1516.4409929046578</v>
      </c>
      <c r="N352" s="88">
        <f t="shared" si="80"/>
        <v>24648.44099290466</v>
      </c>
      <c r="O352" s="88">
        <f t="shared" si="81"/>
        <v>22027.203747010419</v>
      </c>
      <c r="P352" s="89">
        <f t="shared" si="76"/>
        <v>0.94535766794503506</v>
      </c>
      <c r="Q352" s="199">
        <v>-189.94110616689704</v>
      </c>
      <c r="R352" s="89">
        <f t="shared" si="82"/>
        <v>-2.6301039106627002E-3</v>
      </c>
      <c r="S352" s="89">
        <f t="shared" si="82"/>
        <v>3.5695995760330626E-2</v>
      </c>
      <c r="T352" s="91">
        <v>1119</v>
      </c>
      <c r="U352" s="194">
        <v>23193</v>
      </c>
      <c r="V352" s="194">
        <v>19959.552495697077</v>
      </c>
      <c r="W352" s="201"/>
      <c r="X352" s="88">
        <v>0</v>
      </c>
      <c r="Y352" s="88">
        <f t="shared" si="83"/>
        <v>0</v>
      </c>
    </row>
    <row r="353" spans="2:28" x14ac:dyDescent="0.25">
      <c r="B353" s="85">
        <v>5435</v>
      </c>
      <c r="C353" s="85" t="s">
        <v>369</v>
      </c>
      <c r="D353" s="1">
        <v>59030</v>
      </c>
      <c r="E353" s="85">
        <f t="shared" si="77"/>
        <v>20133.015006821282</v>
      </c>
      <c r="F353" s="86">
        <f t="shared" si="70"/>
        <v>0.86406337972581537</v>
      </c>
      <c r="G353" s="191">
        <f t="shared" si="71"/>
        <v>1901.2300917034647</v>
      </c>
      <c r="H353" s="191">
        <f t="shared" si="72"/>
        <v>5574.4066288745589</v>
      </c>
      <c r="I353" s="191">
        <f t="shared" si="73"/>
        <v>293.49027290557439</v>
      </c>
      <c r="J353" s="87">
        <f t="shared" si="74"/>
        <v>860.51348015914414</v>
      </c>
      <c r="K353" s="191">
        <f t="shared" si="78"/>
        <v>-33.992031021340495</v>
      </c>
      <c r="L353" s="87">
        <f t="shared" si="75"/>
        <v>-99.664634954570332</v>
      </c>
      <c r="M353" s="88">
        <f t="shared" si="79"/>
        <v>5474.741993919989</v>
      </c>
      <c r="N353" s="88">
        <f t="shared" si="80"/>
        <v>64504.74199391999</v>
      </c>
      <c r="O353" s="88">
        <f t="shared" si="81"/>
        <v>22000.253067503407</v>
      </c>
      <c r="P353" s="89">
        <f t="shared" si="76"/>
        <v>0.94420100585478939</v>
      </c>
      <c r="Q353" s="199">
        <v>-526.35113787429145</v>
      </c>
      <c r="R353" s="89">
        <f t="shared" si="82"/>
        <v>3.9425261044883871E-2</v>
      </c>
      <c r="S353" s="89">
        <f t="shared" si="82"/>
        <v>4.4742920975195333E-2</v>
      </c>
      <c r="T353" s="91">
        <v>2932</v>
      </c>
      <c r="U353" s="194">
        <v>56791</v>
      </c>
      <c r="V353" s="194">
        <v>19270.783847980998</v>
      </c>
      <c r="W353" s="201"/>
      <c r="X353" s="88">
        <v>0</v>
      </c>
      <c r="Y353" s="88">
        <f t="shared" si="83"/>
        <v>0</v>
      </c>
    </row>
    <row r="354" spans="2:28" x14ac:dyDescent="0.25">
      <c r="B354" s="85">
        <v>5436</v>
      </c>
      <c r="C354" s="85" t="s">
        <v>370</v>
      </c>
      <c r="D354" s="1">
        <v>70653</v>
      </c>
      <c r="E354" s="85">
        <f t="shared" si="77"/>
        <v>18289.671239968935</v>
      </c>
      <c r="F354" s="86">
        <f t="shared" si="70"/>
        <v>0.78495124254003823</v>
      </c>
      <c r="G354" s="191">
        <f t="shared" si="71"/>
        <v>3007.2363518148732</v>
      </c>
      <c r="H354" s="191">
        <f t="shared" si="72"/>
        <v>11616.954027060856</v>
      </c>
      <c r="I354" s="191">
        <f t="shared" si="73"/>
        <v>938.66059130389601</v>
      </c>
      <c r="J354" s="87">
        <f t="shared" si="74"/>
        <v>3626.0458642069502</v>
      </c>
      <c r="K354" s="191">
        <f t="shared" si="78"/>
        <v>611.17828737698119</v>
      </c>
      <c r="L354" s="87">
        <f t="shared" si="75"/>
        <v>2360.9817241372784</v>
      </c>
      <c r="M354" s="88">
        <f t="shared" si="79"/>
        <v>13977.935751198134</v>
      </c>
      <c r="N354" s="88">
        <f t="shared" si="80"/>
        <v>84630.935751198136</v>
      </c>
      <c r="O354" s="88">
        <f t="shared" si="81"/>
        <v>21908.08587916079</v>
      </c>
      <c r="P354" s="89">
        <f t="shared" si="76"/>
        <v>0.94024539899550064</v>
      </c>
      <c r="Q354" s="199">
        <v>642.01533233002192</v>
      </c>
      <c r="R354" s="89">
        <f t="shared" si="82"/>
        <v>3.5831048688589481E-2</v>
      </c>
      <c r="S354" s="89">
        <f t="shared" si="82"/>
        <v>4.6824854796855726E-2</v>
      </c>
      <c r="T354" s="91">
        <v>3863</v>
      </c>
      <c r="U354" s="194">
        <v>68209</v>
      </c>
      <c r="V354" s="194">
        <v>17471.567622950817</v>
      </c>
      <c r="W354" s="201"/>
      <c r="X354" s="88">
        <v>0</v>
      </c>
      <c r="Y354" s="88">
        <f t="shared" si="83"/>
        <v>0</v>
      </c>
    </row>
    <row r="355" spans="2:28" x14ac:dyDescent="0.25">
      <c r="B355" s="85">
        <v>5437</v>
      </c>
      <c r="C355" s="85" t="s">
        <v>371</v>
      </c>
      <c r="D355" s="1">
        <v>41476</v>
      </c>
      <c r="E355" s="85">
        <f t="shared" si="77"/>
        <v>16309.870232009438</v>
      </c>
      <c r="F355" s="86">
        <f t="shared" si="70"/>
        <v>0.69998266979807866</v>
      </c>
      <c r="G355" s="191">
        <f t="shared" si="71"/>
        <v>4195.1169565905711</v>
      </c>
      <c r="H355" s="191">
        <f t="shared" si="72"/>
        <v>10668.182420609823</v>
      </c>
      <c r="I355" s="191">
        <f t="shared" si="73"/>
        <v>1631.5909440897199</v>
      </c>
      <c r="J355" s="87">
        <f t="shared" si="74"/>
        <v>4149.1357708201576</v>
      </c>
      <c r="K355" s="191">
        <f t="shared" si="78"/>
        <v>1304.1086401628049</v>
      </c>
      <c r="L355" s="87">
        <f t="shared" si="75"/>
        <v>3316.3482719340127</v>
      </c>
      <c r="M355" s="88">
        <f t="shared" si="79"/>
        <v>13984.530692543834</v>
      </c>
      <c r="N355" s="88">
        <f t="shared" si="80"/>
        <v>55460.530692543834</v>
      </c>
      <c r="O355" s="88">
        <f t="shared" si="81"/>
        <v>21809.095828762813</v>
      </c>
      <c r="P355" s="89">
        <f t="shared" si="76"/>
        <v>0.93599697035840257</v>
      </c>
      <c r="Q355" s="199">
        <v>2073.203634510799</v>
      </c>
      <c r="R355" s="89">
        <f t="shared" si="82"/>
        <v>-9.2917711692344432E-3</v>
      </c>
      <c r="S355" s="89">
        <f t="shared" si="82"/>
        <v>6.681110223632698E-3</v>
      </c>
      <c r="T355" s="91">
        <v>2543</v>
      </c>
      <c r="U355" s="194">
        <v>41865</v>
      </c>
      <c r="V355" s="194">
        <v>16201.625386996906</v>
      </c>
      <c r="W355" s="201"/>
      <c r="X355" s="88">
        <v>0</v>
      </c>
      <c r="Y355" s="88">
        <f t="shared" si="83"/>
        <v>0</v>
      </c>
    </row>
    <row r="356" spans="2:28" x14ac:dyDescent="0.25">
      <c r="B356" s="85">
        <v>5438</v>
      </c>
      <c r="C356" s="85" t="s">
        <v>372</v>
      </c>
      <c r="D356" s="1">
        <v>25853</v>
      </c>
      <c r="E356" s="85">
        <f t="shared" si="77"/>
        <v>21087.275693311582</v>
      </c>
      <c r="F356" s="86">
        <f t="shared" si="70"/>
        <v>0.90501808589520538</v>
      </c>
      <c r="G356" s="191">
        <f t="shared" si="71"/>
        <v>1328.6736798092854</v>
      </c>
      <c r="H356" s="191">
        <f t="shared" si="72"/>
        <v>1628.953931446184</v>
      </c>
      <c r="I356" s="191">
        <f t="shared" si="73"/>
        <v>0</v>
      </c>
      <c r="J356" s="87">
        <f t="shared" si="74"/>
        <v>0</v>
      </c>
      <c r="K356" s="191">
        <f t="shared" si="78"/>
        <v>-327.48230392691488</v>
      </c>
      <c r="L356" s="87">
        <f t="shared" si="75"/>
        <v>-401.49330461439763</v>
      </c>
      <c r="M356" s="88">
        <f t="shared" si="79"/>
        <v>1227.4606268317864</v>
      </c>
      <c r="N356" s="88">
        <f t="shared" si="80"/>
        <v>27080.460626831788</v>
      </c>
      <c r="O356" s="88">
        <f t="shared" si="81"/>
        <v>22088.467069193954</v>
      </c>
      <c r="P356" s="89">
        <f t="shared" si="76"/>
        <v>0.94798695090147256</v>
      </c>
      <c r="Q356" s="199">
        <v>252.84222036245023</v>
      </c>
      <c r="R356" s="89">
        <f t="shared" si="82"/>
        <v>2.8770393951452446E-2</v>
      </c>
      <c r="S356" s="89">
        <f t="shared" si="82"/>
        <v>2.4574756129464522E-2</v>
      </c>
      <c r="T356" s="91">
        <v>1226</v>
      </c>
      <c r="U356" s="194">
        <v>25130</v>
      </c>
      <c r="V356" s="194">
        <v>20581.49058149058</v>
      </c>
      <c r="W356" s="201"/>
      <c r="X356" s="88">
        <v>0</v>
      </c>
      <c r="Y356" s="88">
        <f t="shared" si="83"/>
        <v>0</v>
      </c>
    </row>
    <row r="357" spans="2:28" x14ac:dyDescent="0.25">
      <c r="B357" s="85">
        <v>5439</v>
      </c>
      <c r="C357" s="85" t="s">
        <v>373</v>
      </c>
      <c r="D357" s="1">
        <v>17493</v>
      </c>
      <c r="E357" s="85">
        <f t="shared" si="77"/>
        <v>16596.774193548386</v>
      </c>
      <c r="F357" s="86">
        <f t="shared" si="70"/>
        <v>0.7122959376608442</v>
      </c>
      <c r="G357" s="191">
        <f t="shared" si="71"/>
        <v>4022.9745796672023</v>
      </c>
      <c r="H357" s="191">
        <f t="shared" si="72"/>
        <v>4240.2152069692311</v>
      </c>
      <c r="I357" s="191">
        <f t="shared" si="73"/>
        <v>1531.1745575510879</v>
      </c>
      <c r="J357" s="87">
        <f t="shared" si="74"/>
        <v>1613.8579836588467</v>
      </c>
      <c r="K357" s="191">
        <f t="shared" si="78"/>
        <v>1203.692253624173</v>
      </c>
      <c r="L357" s="87">
        <f t="shared" si="75"/>
        <v>1268.6916353198783</v>
      </c>
      <c r="M357" s="88">
        <f t="shared" si="79"/>
        <v>5508.9068422891096</v>
      </c>
      <c r="N357" s="88">
        <f t="shared" si="80"/>
        <v>23001.906842289111</v>
      </c>
      <c r="O357" s="88">
        <f t="shared" si="81"/>
        <v>21823.441026839762</v>
      </c>
      <c r="P357" s="89">
        <f t="shared" si="76"/>
        <v>0.93661263375154091</v>
      </c>
      <c r="Q357" s="199">
        <v>438.85699204655521</v>
      </c>
      <c r="R357" s="89">
        <f t="shared" si="82"/>
        <v>-2.5089810115755261E-3</v>
      </c>
      <c r="S357" s="89">
        <f t="shared" si="82"/>
        <v>3.3017748649390855E-4</v>
      </c>
      <c r="T357" s="91">
        <v>1054</v>
      </c>
      <c r="U357" s="194">
        <v>17537</v>
      </c>
      <c r="V357" s="194">
        <v>16591.296121097446</v>
      </c>
      <c r="W357" s="201"/>
      <c r="X357" s="88">
        <v>0</v>
      </c>
      <c r="Y357" s="88">
        <f t="shared" si="83"/>
        <v>0</v>
      </c>
    </row>
    <row r="358" spans="2:28" x14ac:dyDescent="0.25">
      <c r="B358" s="85">
        <v>5440</v>
      </c>
      <c r="C358" s="85" t="s">
        <v>374</v>
      </c>
      <c r="D358" s="1">
        <v>17427</v>
      </c>
      <c r="E358" s="85">
        <f t="shared" si="77"/>
        <v>19192.731277533039</v>
      </c>
      <c r="F358" s="86">
        <f t="shared" si="70"/>
        <v>0.82370853288570123</v>
      </c>
      <c r="G358" s="191">
        <f t="shared" si="71"/>
        <v>2465.4003292764105</v>
      </c>
      <c r="H358" s="191">
        <f t="shared" si="72"/>
        <v>2238.5834989829809</v>
      </c>
      <c r="I358" s="191">
        <f t="shared" si="73"/>
        <v>622.58957815645954</v>
      </c>
      <c r="J358" s="87">
        <f t="shared" si="74"/>
        <v>565.31133696606526</v>
      </c>
      <c r="K358" s="191">
        <f t="shared" si="78"/>
        <v>295.10727422954466</v>
      </c>
      <c r="L358" s="87">
        <f t="shared" si="75"/>
        <v>267.95740500042655</v>
      </c>
      <c r="M358" s="88">
        <f t="shared" si="79"/>
        <v>2506.5409039834076</v>
      </c>
      <c r="N358" s="88">
        <f t="shared" si="80"/>
        <v>19933.540903983408</v>
      </c>
      <c r="O358" s="88">
        <f t="shared" si="81"/>
        <v>21953.238881038997</v>
      </c>
      <c r="P358" s="89">
        <f t="shared" si="76"/>
        <v>0.94218326351278381</v>
      </c>
      <c r="Q358" s="199">
        <v>-43.255741197086991</v>
      </c>
      <c r="R358" s="89">
        <f t="shared" si="82"/>
        <v>-6.5926997909631774E-2</v>
      </c>
      <c r="S358" s="89">
        <f t="shared" si="82"/>
        <v>-6.7984427429654617E-2</v>
      </c>
      <c r="T358" s="91">
        <v>908</v>
      </c>
      <c r="U358" s="194">
        <v>18657</v>
      </c>
      <c r="V358" s="194">
        <v>20592.715231788079</v>
      </c>
      <c r="W358" s="201"/>
      <c r="X358" s="88">
        <v>0</v>
      </c>
      <c r="Y358" s="88">
        <f t="shared" si="83"/>
        <v>0</v>
      </c>
    </row>
    <row r="359" spans="2:28" x14ac:dyDescent="0.25">
      <c r="B359" s="85">
        <v>5441</v>
      </c>
      <c r="C359" s="85" t="s">
        <v>375</v>
      </c>
      <c r="D359" s="1">
        <v>48950</v>
      </c>
      <c r="E359" s="85">
        <f t="shared" si="77"/>
        <v>17457.203994293868</v>
      </c>
      <c r="F359" s="86">
        <f t="shared" si="70"/>
        <v>0.74922363484862542</v>
      </c>
      <c r="G359" s="191">
        <f t="shared" si="71"/>
        <v>3506.7166992199132</v>
      </c>
      <c r="H359" s="191">
        <f t="shared" si="72"/>
        <v>9832.8336246126364</v>
      </c>
      <c r="I359" s="191">
        <f t="shared" si="73"/>
        <v>1230.0241272901694</v>
      </c>
      <c r="J359" s="87">
        <f t="shared" si="74"/>
        <v>3448.9876529216353</v>
      </c>
      <c r="K359" s="191">
        <f t="shared" si="78"/>
        <v>902.54182336325448</v>
      </c>
      <c r="L359" s="87">
        <f t="shared" si="75"/>
        <v>2530.7272727105656</v>
      </c>
      <c r="M359" s="88">
        <f t="shared" si="79"/>
        <v>12363.560897323201</v>
      </c>
      <c r="N359" s="88">
        <f t="shared" si="80"/>
        <v>61313.560897323201</v>
      </c>
      <c r="O359" s="88">
        <f t="shared" si="81"/>
        <v>21866.462516877033</v>
      </c>
      <c r="P359" s="89">
        <f t="shared" si="76"/>
        <v>0.93845901861092984</v>
      </c>
      <c r="Q359" s="199">
        <v>1476.0774247614154</v>
      </c>
      <c r="R359" s="89">
        <f t="shared" si="82"/>
        <v>-1.7935960195810931E-2</v>
      </c>
      <c r="S359" s="89">
        <f t="shared" si="82"/>
        <v>-1.1981934276883894E-2</v>
      </c>
      <c r="T359" s="91">
        <v>2804</v>
      </c>
      <c r="U359" s="194">
        <v>49844</v>
      </c>
      <c r="V359" s="194">
        <v>17668.911733427864</v>
      </c>
      <c r="W359" s="201"/>
      <c r="X359" s="88">
        <v>0</v>
      </c>
      <c r="Y359" s="88">
        <f t="shared" si="83"/>
        <v>0</v>
      </c>
    </row>
    <row r="360" spans="2:28" x14ac:dyDescent="0.25">
      <c r="B360" s="85">
        <v>5442</v>
      </c>
      <c r="C360" s="85" t="s">
        <v>376</v>
      </c>
      <c r="D360" s="1">
        <v>14370</v>
      </c>
      <c r="E360" s="85">
        <f t="shared" si="77"/>
        <v>16631.944444444442</v>
      </c>
      <c r="F360" s="86">
        <f t="shared" si="70"/>
        <v>0.71380536512835235</v>
      </c>
      <c r="G360" s="191">
        <f t="shared" si="71"/>
        <v>4001.8724291295694</v>
      </c>
      <c r="H360" s="191">
        <f t="shared" si="72"/>
        <v>3457.617778767948</v>
      </c>
      <c r="I360" s="191">
        <f t="shared" si="73"/>
        <v>1518.8649697374685</v>
      </c>
      <c r="J360" s="87">
        <f t="shared" si="74"/>
        <v>1312.2993338531728</v>
      </c>
      <c r="K360" s="191">
        <f t="shared" si="78"/>
        <v>1191.3826658105536</v>
      </c>
      <c r="L360" s="87">
        <f t="shared" si="75"/>
        <v>1029.3546232603182</v>
      </c>
      <c r="M360" s="88">
        <f t="shared" si="79"/>
        <v>4486.9724020282665</v>
      </c>
      <c r="N360" s="88">
        <f t="shared" si="80"/>
        <v>18856.972402028267</v>
      </c>
      <c r="O360" s="88">
        <f t="shared" si="81"/>
        <v>21825.199539384568</v>
      </c>
      <c r="P360" s="89">
        <f t="shared" si="76"/>
        <v>0.9366881051249164</v>
      </c>
      <c r="Q360" s="199">
        <v>528.88220220894209</v>
      </c>
      <c r="R360" s="89">
        <f t="shared" si="82"/>
        <v>3.0402982934174674E-2</v>
      </c>
      <c r="S360" s="89">
        <f t="shared" si="82"/>
        <v>1.8477022483547503E-2</v>
      </c>
      <c r="T360" s="91">
        <v>864</v>
      </c>
      <c r="U360" s="194">
        <v>13946</v>
      </c>
      <c r="V360" s="194">
        <v>16330.210772833723</v>
      </c>
      <c r="W360" s="201"/>
      <c r="X360" s="88">
        <v>0</v>
      </c>
      <c r="Y360" s="88">
        <f t="shared" si="83"/>
        <v>0</v>
      </c>
    </row>
    <row r="361" spans="2:28" x14ac:dyDescent="0.25">
      <c r="B361" s="85">
        <v>5443</v>
      </c>
      <c r="C361" s="85" t="s">
        <v>377</v>
      </c>
      <c r="D361" s="1">
        <v>40400</v>
      </c>
      <c r="E361" s="85">
        <f t="shared" si="77"/>
        <v>19083.608880491262</v>
      </c>
      <c r="F361" s="86">
        <f t="shared" si="70"/>
        <v>0.81902524689203582</v>
      </c>
      <c r="G361" s="191">
        <f t="shared" si="71"/>
        <v>2530.8737675014772</v>
      </c>
      <c r="H361" s="191">
        <f t="shared" si="72"/>
        <v>5357.8597658006265</v>
      </c>
      <c r="I361" s="191">
        <f t="shared" si="73"/>
        <v>660.78241712108172</v>
      </c>
      <c r="J361" s="87">
        <f t="shared" si="74"/>
        <v>1398.8763770453299</v>
      </c>
      <c r="K361" s="191">
        <f t="shared" si="78"/>
        <v>333.30011319416684</v>
      </c>
      <c r="L361" s="87">
        <f t="shared" si="75"/>
        <v>705.59633963205113</v>
      </c>
      <c r="M361" s="88">
        <f t="shared" si="79"/>
        <v>6063.4561054326778</v>
      </c>
      <c r="N361" s="88">
        <f t="shared" si="80"/>
        <v>46463.456105432677</v>
      </c>
      <c r="O361" s="88">
        <f t="shared" si="81"/>
        <v>21947.782761186903</v>
      </c>
      <c r="P361" s="89">
        <f t="shared" si="76"/>
        <v>0.94194909921310033</v>
      </c>
      <c r="Q361" s="199">
        <v>-520.54036796721812</v>
      </c>
      <c r="R361" s="89">
        <f t="shared" si="82"/>
        <v>-1.5690478510866388E-2</v>
      </c>
      <c r="S361" s="89">
        <f t="shared" si="82"/>
        <v>6.6273566480748031E-3</v>
      </c>
      <c r="T361" s="91">
        <v>2117</v>
      </c>
      <c r="U361" s="194">
        <v>41044</v>
      </c>
      <c r="V361" s="194">
        <v>18957.967667436489</v>
      </c>
      <c r="W361" s="201"/>
      <c r="X361" s="88">
        <v>0</v>
      </c>
      <c r="Y361" s="88">
        <f t="shared" si="83"/>
        <v>0</v>
      </c>
    </row>
    <row r="362" spans="2:28" x14ac:dyDescent="0.25">
      <c r="B362" s="85">
        <v>5444</v>
      </c>
      <c r="C362" s="85" t="s">
        <v>378</v>
      </c>
      <c r="D362" s="1">
        <v>185394</v>
      </c>
      <c r="E362" s="85">
        <f t="shared" si="77"/>
        <v>18821.725888324872</v>
      </c>
      <c r="F362" s="86">
        <f t="shared" si="70"/>
        <v>0.80778582233355156</v>
      </c>
      <c r="G362" s="191">
        <f t="shared" si="71"/>
        <v>2688.0035628013106</v>
      </c>
      <c r="H362" s="191">
        <f t="shared" si="72"/>
        <v>26476.835093592908</v>
      </c>
      <c r="I362" s="191">
        <f t="shared" si="73"/>
        <v>752.44146437931795</v>
      </c>
      <c r="J362" s="87">
        <f t="shared" si="74"/>
        <v>7411.5484241362819</v>
      </c>
      <c r="K362" s="191">
        <f t="shared" si="78"/>
        <v>424.95916045240307</v>
      </c>
      <c r="L362" s="87">
        <f t="shared" si="75"/>
        <v>4185.8477304561702</v>
      </c>
      <c r="M362" s="88">
        <f t="shared" si="79"/>
        <v>30662.682824049079</v>
      </c>
      <c r="N362" s="88">
        <f t="shared" si="80"/>
        <v>216056.68282404909</v>
      </c>
      <c r="O362" s="88">
        <f t="shared" si="81"/>
        <v>21934.688611578586</v>
      </c>
      <c r="P362" s="89">
        <f t="shared" si="76"/>
        <v>0.94138712798517621</v>
      </c>
      <c r="Q362" s="199">
        <v>3034.1035784236701</v>
      </c>
      <c r="R362" s="89">
        <f t="shared" si="82"/>
        <v>-8.726059478361298E-3</v>
      </c>
      <c r="S362" s="89">
        <f t="shared" si="82"/>
        <v>-1.1782883576381632E-3</v>
      </c>
      <c r="T362" s="91">
        <v>9850</v>
      </c>
      <c r="U362" s="194">
        <v>187026</v>
      </c>
      <c r="V362" s="194">
        <v>18843.929471032745</v>
      </c>
      <c r="W362" s="201"/>
      <c r="X362" s="88">
        <v>0</v>
      </c>
      <c r="Y362" s="88">
        <f t="shared" si="83"/>
        <v>0</v>
      </c>
    </row>
    <row r="363" spans="2:28" x14ac:dyDescent="0.25">
      <c r="B363" s="85"/>
      <c r="C363" s="85"/>
      <c r="D363" s="85"/>
      <c r="E363" s="85"/>
      <c r="F363" s="86"/>
      <c r="G363" s="191"/>
      <c r="H363" s="191"/>
      <c r="I363" s="191"/>
      <c r="J363" s="87"/>
      <c r="K363" s="191"/>
      <c r="L363" s="87"/>
      <c r="M363" s="88"/>
      <c r="N363" s="88"/>
      <c r="O363" s="88"/>
      <c r="P363" s="89"/>
      <c r="Q363" s="90"/>
      <c r="R363" s="89"/>
      <c r="S363" s="89"/>
      <c r="T363" s="91"/>
      <c r="U363" s="1"/>
      <c r="V363" s="129"/>
      <c r="X363" s="88"/>
      <c r="Y363" s="88"/>
    </row>
    <row r="364" spans="2:28" ht="23.25" customHeight="1" x14ac:dyDescent="0.25">
      <c r="B364" s="208"/>
      <c r="C364" s="94" t="s">
        <v>380</v>
      </c>
      <c r="D364" s="95">
        <f>SUM(D7:D362)</f>
        <v>127895476</v>
      </c>
      <c r="E364" s="96">
        <f>D364/T364*1000</f>
        <v>23300.391474997923</v>
      </c>
      <c r="F364" s="97">
        <f>E364/E$364</f>
        <v>1</v>
      </c>
      <c r="G364" s="98">
        <f>($E$364-E364)*0.6</f>
        <v>0</v>
      </c>
      <c r="H364" s="95">
        <f>SUM(H7:H362)</f>
        <v>-2.0190782379359007E-9</v>
      </c>
      <c r="I364" s="99">
        <f>IF(E364&lt;E$364*0.9,(E$364*0.9-E364)*0.35,0)</f>
        <v>0</v>
      </c>
      <c r="J364" s="95">
        <f>SUM(J7:J362)</f>
        <v>1797545.1265379728</v>
      </c>
      <c r="K364" s="94"/>
      <c r="L364" s="95">
        <f>SUM(L7:L362)</f>
        <v>1.4733814168721437E-10</v>
      </c>
      <c r="M364" s="95">
        <f>SUM(M7:M362)</f>
        <v>-4.6202330850064754E-9</v>
      </c>
      <c r="N364" s="95">
        <f>SUM(N7:N362)</f>
        <v>127895476.00000003</v>
      </c>
      <c r="O364" s="100">
        <f>N364/T364*1000</f>
        <v>23300.39147499793</v>
      </c>
      <c r="P364" s="97">
        <f>O364/O$364</f>
        <v>1</v>
      </c>
      <c r="Q364" s="220">
        <f>SUM(Q7:Q362)</f>
        <v>-2143.7999999887197</v>
      </c>
      <c r="R364" s="97">
        <f>(D364-U364)/U364</f>
        <v>2.3955005745479464E-2</v>
      </c>
      <c r="S364" s="97">
        <f>(E364-V364)/V364</f>
        <v>1.2069332689032718E-2</v>
      </c>
      <c r="T364" s="101">
        <f>SUM(T7:T362)</f>
        <v>5488984</v>
      </c>
      <c r="U364" s="170">
        <f>SUM(U7:U362)</f>
        <v>124903414</v>
      </c>
      <c r="V364" s="170">
        <v>23022.524961891297</v>
      </c>
      <c r="W364" s="209"/>
      <c r="X364" s="95">
        <f>SUM(X7:X362)</f>
        <v>7357.1670000000013</v>
      </c>
      <c r="Y364" s="100">
        <f>X364*1000/T364</f>
        <v>1.3403513291348637</v>
      </c>
      <c r="Z364" s="1"/>
      <c r="AA364" s="45"/>
      <c r="AB364" s="1"/>
    </row>
    <row r="366" spans="2:28" ht="19.5" customHeight="1" x14ac:dyDescent="0.25">
      <c r="B366" s="193" t="s">
        <v>421</v>
      </c>
      <c r="C366" s="106" t="s">
        <v>422</v>
      </c>
      <c r="D366" s="102"/>
      <c r="E366" s="102"/>
      <c r="F366" s="102"/>
      <c r="G366" s="102"/>
      <c r="H366" s="102"/>
      <c r="I366" s="102"/>
      <c r="J366" s="103">
        <f>-J364*1000/$T$364</f>
        <v>-327.48230392691488</v>
      </c>
      <c r="S366" s="104"/>
    </row>
    <row r="367" spans="2:28" ht="20.25" customHeight="1" x14ac:dyDescent="0.25">
      <c r="B367" s="105"/>
      <c r="C367" s="106" t="s">
        <v>419</v>
      </c>
      <c r="D367" s="106"/>
      <c r="E367" s="106"/>
      <c r="F367" s="106"/>
      <c r="G367" s="106"/>
      <c r="H367" s="106"/>
      <c r="I367" s="106"/>
      <c r="J367" s="107">
        <f>J364/D364</f>
        <v>1.4054798361577487E-2</v>
      </c>
    </row>
    <row r="368" spans="2:28" ht="21.75" customHeight="1" x14ac:dyDescent="0.25">
      <c r="B368" s="105" t="s">
        <v>420</v>
      </c>
      <c r="C368" s="106" t="s">
        <v>444</v>
      </c>
      <c r="D368" s="169"/>
      <c r="E368" s="108"/>
      <c r="F368" s="108"/>
      <c r="G368" s="108"/>
      <c r="H368" s="108"/>
      <c r="I368" s="108"/>
      <c r="J368" s="108"/>
    </row>
  </sheetData>
  <sheetProtection sheet="1" objects="1" scenarios="1"/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1"/>
  <sheetViews>
    <sheetView workbookViewId="0">
      <selection activeCell="M35" sqref="M35"/>
    </sheetView>
  </sheetViews>
  <sheetFormatPr baseColWidth="10" defaultRowHeight="15" x14ac:dyDescent="0.25"/>
  <cols>
    <col min="2" max="2" width="18.85546875" customWidth="1"/>
    <col min="11" max="11" width="12.5703125" customWidth="1"/>
  </cols>
  <sheetData>
    <row r="1" spans="1:20" ht="33" customHeight="1" x14ac:dyDescent="0.25">
      <c r="A1" s="48"/>
      <c r="B1" s="2"/>
      <c r="C1" s="232" t="s">
        <v>433</v>
      </c>
      <c r="D1" s="232"/>
      <c r="E1" s="232"/>
      <c r="F1" s="233" t="s">
        <v>384</v>
      </c>
      <c r="G1" s="233"/>
      <c r="H1" s="233" t="s">
        <v>434</v>
      </c>
      <c r="I1" s="233"/>
      <c r="J1" s="233"/>
      <c r="K1" s="4" t="s">
        <v>385</v>
      </c>
      <c r="L1" s="49" t="s">
        <v>5</v>
      </c>
      <c r="M1" s="44"/>
      <c r="N1" s="234" t="s">
        <v>386</v>
      </c>
      <c r="O1" s="235"/>
      <c r="Q1" s="125"/>
    </row>
    <row r="2" spans="1:20" x14ac:dyDescent="0.25">
      <c r="A2" s="113"/>
      <c r="B2" s="114"/>
      <c r="C2" s="236" t="s">
        <v>445</v>
      </c>
      <c r="D2" s="236"/>
      <c r="E2" s="236"/>
      <c r="F2" s="237" t="str">
        <f>C2</f>
        <v>Jan-juli</v>
      </c>
      <c r="G2" s="237"/>
      <c r="H2" s="237" t="str">
        <f>C2</f>
        <v>Jan-juli</v>
      </c>
      <c r="I2" s="238"/>
      <c r="J2" s="238"/>
      <c r="K2" s="110" t="s">
        <v>387</v>
      </c>
      <c r="L2" s="111" t="s">
        <v>11</v>
      </c>
      <c r="M2" s="112"/>
      <c r="N2" s="239" t="str">
        <f>C2</f>
        <v>Jan-juli</v>
      </c>
      <c r="O2" s="240"/>
      <c r="P2" s="26"/>
      <c r="Q2" s="241" t="str">
        <f>N2</f>
        <v>Jan-juli</v>
      </c>
      <c r="R2" s="242"/>
      <c r="S2" s="243"/>
      <c r="T2" s="243"/>
    </row>
    <row r="3" spans="1:20" x14ac:dyDescent="0.25">
      <c r="C3" s="244"/>
      <c r="D3" s="245"/>
      <c r="E3" s="46" t="s">
        <v>13</v>
      </c>
      <c r="F3" s="3"/>
      <c r="G3" s="3"/>
      <c r="H3" s="246"/>
      <c r="I3" s="246"/>
      <c r="J3" s="47" t="s">
        <v>19</v>
      </c>
      <c r="K3" s="109" t="str">
        <f>RIGHT(C2,4)</f>
        <v>juli</v>
      </c>
      <c r="L3" s="197" t="s">
        <v>437</v>
      </c>
      <c r="M3" s="44"/>
      <c r="N3" s="122" t="s">
        <v>388</v>
      </c>
      <c r="O3" s="50" t="s">
        <v>388</v>
      </c>
      <c r="Q3" s="247" t="s">
        <v>423</v>
      </c>
      <c r="R3" s="248"/>
      <c r="S3" s="249"/>
      <c r="T3" s="250"/>
    </row>
    <row r="4" spans="1:20" x14ac:dyDescent="0.25">
      <c r="A4" s="48" t="s">
        <v>382</v>
      </c>
      <c r="B4" s="2" t="s">
        <v>383</v>
      </c>
      <c r="C4" s="115" t="s">
        <v>20</v>
      </c>
      <c r="D4" s="115" t="s">
        <v>21</v>
      </c>
      <c r="E4" s="115" t="s">
        <v>22</v>
      </c>
      <c r="F4" s="115" t="s">
        <v>21</v>
      </c>
      <c r="G4" s="115" t="s">
        <v>20</v>
      </c>
      <c r="H4" s="115" t="s">
        <v>20</v>
      </c>
      <c r="I4" s="115" t="s">
        <v>21</v>
      </c>
      <c r="J4" s="115" t="s">
        <v>24</v>
      </c>
      <c r="K4" s="116" t="s">
        <v>389</v>
      </c>
      <c r="L4" s="117"/>
      <c r="M4" s="118"/>
      <c r="N4" s="123" t="s">
        <v>25</v>
      </c>
      <c r="O4" s="119" t="s">
        <v>418</v>
      </c>
      <c r="P4" s="120"/>
      <c r="Q4" s="127" t="s">
        <v>25</v>
      </c>
      <c r="R4" s="121" t="s">
        <v>390</v>
      </c>
      <c r="S4" s="21"/>
      <c r="T4" s="21"/>
    </row>
    <row r="5" spans="1:20" x14ac:dyDescent="0.25">
      <c r="A5" s="5"/>
      <c r="B5" s="5"/>
      <c r="C5" s="210">
        <v>1</v>
      </c>
      <c r="D5" s="6">
        <v>2</v>
      </c>
      <c r="E5" s="6">
        <v>3</v>
      </c>
      <c r="F5" s="6"/>
      <c r="G5" s="6"/>
      <c r="H5" s="6"/>
      <c r="I5" s="6"/>
      <c r="J5" s="6"/>
      <c r="K5" s="210" t="s">
        <v>439</v>
      </c>
      <c r="L5" s="51"/>
      <c r="M5" s="29"/>
      <c r="N5" s="124"/>
      <c r="O5" s="6"/>
      <c r="Q5" s="213"/>
      <c r="R5" s="214"/>
      <c r="S5" s="22"/>
      <c r="T5" s="22"/>
    </row>
    <row r="6" spans="1:20" x14ac:dyDescent="0.25">
      <c r="A6" s="8"/>
      <c r="B6" s="9"/>
      <c r="C6" s="10"/>
      <c r="D6" s="10"/>
      <c r="E6" s="10"/>
      <c r="F6" s="10"/>
      <c r="G6" s="10"/>
      <c r="H6" s="10"/>
      <c r="I6" s="10"/>
      <c r="J6" s="10"/>
      <c r="K6" s="11"/>
      <c r="L6" s="12"/>
      <c r="N6" s="125"/>
      <c r="Q6" s="128"/>
      <c r="R6" s="23"/>
      <c r="S6" s="23"/>
      <c r="T6" s="23"/>
    </row>
    <row r="7" spans="1:20" x14ac:dyDescent="0.25">
      <c r="A7" s="19">
        <v>3</v>
      </c>
      <c r="B7" t="s">
        <v>26</v>
      </c>
      <c r="C7" s="198">
        <v>4375925</v>
      </c>
      <c r="D7" s="52">
        <f t="shared" ref="D7:D17" si="0">C7*1000/L7</f>
        <v>6171.6454853554897</v>
      </c>
      <c r="E7" s="37">
        <f t="shared" ref="E7:E17" si="1">D7/D$19</f>
        <v>1.3384900687070733</v>
      </c>
      <c r="F7" s="53">
        <f t="shared" ref="F7:F17" si="2">($D$19-D7)*0.875</f>
        <v>-1365.6512357186598</v>
      </c>
      <c r="G7" s="52">
        <f t="shared" ref="G7:G17" si="3">(F7*L7)/1000</f>
        <v>-968297.25522025139</v>
      </c>
      <c r="H7" s="52">
        <f>G7+C7</f>
        <v>3407627.7447797488</v>
      </c>
      <c r="I7" s="54">
        <f t="shared" ref="I7:I17" si="4">H7*1000/L7</f>
        <v>4805.9942496368294</v>
      </c>
      <c r="J7" s="37">
        <f t="shared" ref="J7:J17" si="5">I7/I$19</f>
        <v>1.042311258588384</v>
      </c>
      <c r="K7" s="216">
        <v>-110229.83962066134</v>
      </c>
      <c r="L7" s="63">
        <v>709037</v>
      </c>
      <c r="N7" s="126">
        <f>(C7-Q7)/Q7</f>
        <v>1.9668569412634274E-2</v>
      </c>
      <c r="O7" s="27">
        <f>(D7-R7)/R7</f>
        <v>6.4236364623223886E-3</v>
      </c>
      <c r="Q7" s="1">
        <v>4291517</v>
      </c>
      <c r="R7" s="24">
        <v>6132.2541142310884</v>
      </c>
      <c r="S7" s="24"/>
      <c r="T7" s="1"/>
    </row>
    <row r="8" spans="1:20" x14ac:dyDescent="0.25">
      <c r="A8" s="19">
        <v>11</v>
      </c>
      <c r="B8" t="s">
        <v>392</v>
      </c>
      <c r="C8" s="198">
        <v>2428349</v>
      </c>
      <c r="D8" s="52">
        <f t="shared" si="0"/>
        <v>4932.1600487458109</v>
      </c>
      <c r="E8" s="37">
        <f t="shared" si="1"/>
        <v>1.0696737617520176</v>
      </c>
      <c r="F8" s="53">
        <f t="shared" si="2"/>
        <v>-281.10147868519095</v>
      </c>
      <c r="G8" s="52">
        <f t="shared" si="3"/>
        <v>-138400.31303065378</v>
      </c>
      <c r="H8" s="52">
        <f t="shared" ref="H8:H17" si="6">G8+C8</f>
        <v>2289948.6869693464</v>
      </c>
      <c r="I8" s="54">
        <f t="shared" si="4"/>
        <v>4651.0585700606207</v>
      </c>
      <c r="J8" s="37">
        <f t="shared" si="5"/>
        <v>1.0087092202190024</v>
      </c>
      <c r="K8" s="216">
        <v>-31866.512533876943</v>
      </c>
      <c r="L8" s="63">
        <v>492350</v>
      </c>
      <c r="N8" s="126">
        <f>(C8-Q8)/Q8</f>
        <v>1.6662835889069055E-2</v>
      </c>
      <c r="O8" s="27">
        <f t="shared" ref="O8:O17" si="7">(D8-R8)/R8</f>
        <v>3.1314221314147355E-3</v>
      </c>
      <c r="Q8" s="1">
        <v>2388549</v>
      </c>
      <c r="R8" s="24">
        <v>4916.7635864363101</v>
      </c>
      <c r="S8" s="24"/>
      <c r="T8" s="1"/>
    </row>
    <row r="9" spans="1:20" x14ac:dyDescent="0.25">
      <c r="A9" s="20">
        <v>15</v>
      </c>
      <c r="B9" t="s">
        <v>393</v>
      </c>
      <c r="C9" s="198">
        <v>1121820</v>
      </c>
      <c r="D9" s="52">
        <f t="shared" si="0"/>
        <v>4180.2023363702419</v>
      </c>
      <c r="E9" s="37">
        <f t="shared" si="1"/>
        <v>0.90659117178623716</v>
      </c>
      <c r="F9" s="53">
        <f t="shared" si="2"/>
        <v>376.86151964343185</v>
      </c>
      <c r="G9" s="52">
        <f t="shared" si="3"/>
        <v>101136.4417191096</v>
      </c>
      <c r="H9" s="52">
        <f t="shared" si="6"/>
        <v>1222956.4417191097</v>
      </c>
      <c r="I9" s="54">
        <f t="shared" si="4"/>
        <v>4557.0638560136749</v>
      </c>
      <c r="J9" s="37">
        <f t="shared" si="5"/>
        <v>0.98832389647327989</v>
      </c>
      <c r="K9" s="216">
        <v>6340.5742994741886</v>
      </c>
      <c r="L9" s="63">
        <v>268365</v>
      </c>
      <c r="N9" s="126">
        <f t="shared" ref="N9:N17" si="8">(C9-Q9)/Q9</f>
        <v>-1.799185294730042E-3</v>
      </c>
      <c r="O9" s="27">
        <f t="shared" si="7"/>
        <v>-1.11613280876172E-2</v>
      </c>
      <c r="Q9" s="1">
        <v>1123842</v>
      </c>
      <c r="R9" s="24">
        <v>4227.3855737112935</v>
      </c>
      <c r="S9" s="24"/>
      <c r="T9" s="1"/>
    </row>
    <row r="10" spans="1:20" x14ac:dyDescent="0.25">
      <c r="A10" s="20">
        <v>18</v>
      </c>
      <c r="B10" t="s">
        <v>394</v>
      </c>
      <c r="C10" s="198">
        <v>990064</v>
      </c>
      <c r="D10" s="52">
        <f t="shared" si="0"/>
        <v>4106.7179904099812</v>
      </c>
      <c r="E10" s="37">
        <f t="shared" si="1"/>
        <v>0.89065408215485198</v>
      </c>
      <c r="F10" s="53">
        <f t="shared" si="2"/>
        <v>441.16032235865998</v>
      </c>
      <c r="G10" s="52">
        <f t="shared" si="3"/>
        <v>106356.69515551518</v>
      </c>
      <c r="H10" s="52">
        <f t="shared" si="6"/>
        <v>1096420.6951555151</v>
      </c>
      <c r="I10" s="54">
        <f t="shared" si="4"/>
        <v>4547.878312768642</v>
      </c>
      <c r="J10" s="37">
        <f t="shared" si="5"/>
        <v>0.98633176026935665</v>
      </c>
      <c r="K10" s="216">
        <v>9598.6756657516089</v>
      </c>
      <c r="L10" s="63">
        <v>241084</v>
      </c>
      <c r="N10" s="126">
        <f t="shared" si="8"/>
        <v>-2.801492244256823E-2</v>
      </c>
      <c r="O10" s="27">
        <f t="shared" si="7"/>
        <v>-3.1619287142574795E-2</v>
      </c>
      <c r="Q10" s="1">
        <v>1018600</v>
      </c>
      <c r="R10" s="24">
        <v>4240.809359257255</v>
      </c>
      <c r="S10" s="24"/>
      <c r="T10" s="1"/>
    </row>
    <row r="11" spans="1:20" x14ac:dyDescent="0.25">
      <c r="A11" s="20">
        <v>30</v>
      </c>
      <c r="B11" t="s">
        <v>395</v>
      </c>
      <c r="C11" s="198">
        <v>6093157</v>
      </c>
      <c r="D11" s="52">
        <f t="shared" si="0"/>
        <v>4715.186253957273</v>
      </c>
      <c r="E11" s="37">
        <f t="shared" si="1"/>
        <v>1.0226170618519232</v>
      </c>
      <c r="F11" s="53">
        <f t="shared" si="2"/>
        <v>-91.249408245220366</v>
      </c>
      <c r="G11" s="52">
        <f t="shared" si="3"/>
        <v>-117916.22656021181</v>
      </c>
      <c r="H11" s="52">
        <f t="shared" si="6"/>
        <v>5975240.7734397883</v>
      </c>
      <c r="I11" s="54">
        <f t="shared" si="4"/>
        <v>4623.9368457120518</v>
      </c>
      <c r="J11" s="37">
        <f t="shared" si="5"/>
        <v>1.0028271327314902</v>
      </c>
      <c r="K11" s="216">
        <v>-10702.495483477105</v>
      </c>
      <c r="L11" s="63">
        <v>1292241</v>
      </c>
      <c r="N11" s="126">
        <f t="shared" si="8"/>
        <v>5.8379356702904289E-3</v>
      </c>
      <c r="O11" s="27">
        <f t="shared" si="7"/>
        <v>-1.2073070664989831E-2</v>
      </c>
      <c r="Q11" s="1">
        <v>6057792</v>
      </c>
      <c r="R11" s="24">
        <v>4772.8087107931578</v>
      </c>
      <c r="S11" s="24"/>
      <c r="T11" s="1"/>
    </row>
    <row r="12" spans="1:20" x14ac:dyDescent="0.25">
      <c r="A12" s="20">
        <v>34</v>
      </c>
      <c r="B12" t="s">
        <v>396</v>
      </c>
      <c r="C12" s="198">
        <v>1387389</v>
      </c>
      <c r="D12" s="52">
        <f t="shared" si="0"/>
        <v>3713.2896892095882</v>
      </c>
      <c r="E12" s="37">
        <f t="shared" si="1"/>
        <v>0.80532839791803479</v>
      </c>
      <c r="F12" s="53">
        <f t="shared" si="2"/>
        <v>785.41008590900378</v>
      </c>
      <c r="G12" s="52">
        <f t="shared" si="3"/>
        <v>293451.19957800925</v>
      </c>
      <c r="H12" s="52">
        <f t="shared" si="6"/>
        <v>1680840.1995780093</v>
      </c>
      <c r="I12" s="54">
        <f t="shared" si="4"/>
        <v>4498.6997751185918</v>
      </c>
      <c r="J12" s="37">
        <f t="shared" si="5"/>
        <v>0.97566604973975424</v>
      </c>
      <c r="K12" s="216">
        <v>43193.402495161048</v>
      </c>
      <c r="L12" s="63">
        <v>373628</v>
      </c>
      <c r="N12" s="126">
        <f t="shared" si="8"/>
        <v>2.2835833403167687E-3</v>
      </c>
      <c r="O12" s="27">
        <f t="shared" si="7"/>
        <v>-4.0875224398529879E-3</v>
      </c>
      <c r="Q12" s="1">
        <v>1384228</v>
      </c>
      <c r="R12" s="24">
        <v>3728.5301398237862</v>
      </c>
      <c r="S12" s="24"/>
      <c r="T12" s="1"/>
    </row>
    <row r="13" spans="1:20" x14ac:dyDescent="0.25">
      <c r="A13" s="20">
        <v>38</v>
      </c>
      <c r="B13" t="s">
        <v>397</v>
      </c>
      <c r="C13" s="198">
        <v>1776594</v>
      </c>
      <c r="D13" s="52">
        <f t="shared" si="0"/>
        <v>4140.2700063621387</v>
      </c>
      <c r="E13" s="37">
        <f t="shared" si="1"/>
        <v>0.89793075419371549</v>
      </c>
      <c r="F13" s="53">
        <f t="shared" si="2"/>
        <v>411.80230840052218</v>
      </c>
      <c r="G13" s="52">
        <f t="shared" si="3"/>
        <v>176704.78233697248</v>
      </c>
      <c r="H13" s="52">
        <f t="shared" si="6"/>
        <v>1953298.7823369724</v>
      </c>
      <c r="I13" s="54">
        <f t="shared" si="4"/>
        <v>4552.0723147626604</v>
      </c>
      <c r="J13" s="37">
        <f t="shared" si="5"/>
        <v>0.98724134427421428</v>
      </c>
      <c r="K13" s="216">
        <v>24035.147932773019</v>
      </c>
      <c r="L13" s="63">
        <v>429101</v>
      </c>
      <c r="N13" s="126">
        <f t="shared" si="8"/>
        <v>3.0708774782557146E-3</v>
      </c>
      <c r="O13" s="27">
        <f t="shared" si="7"/>
        <v>-6.9083804958684804E-3</v>
      </c>
      <c r="Q13" s="1">
        <v>1771155</v>
      </c>
      <c r="R13" s="24">
        <v>4169.0715388671288</v>
      </c>
      <c r="S13" s="24"/>
      <c r="T13" s="1"/>
    </row>
    <row r="14" spans="1:20" x14ac:dyDescent="0.25">
      <c r="A14" s="20">
        <v>42</v>
      </c>
      <c r="B14" t="s">
        <v>398</v>
      </c>
      <c r="C14" s="198">
        <v>1218933</v>
      </c>
      <c r="D14" s="52">
        <f t="shared" si="0"/>
        <v>3856.7604595460857</v>
      </c>
      <c r="E14" s="37">
        <f t="shared" si="1"/>
        <v>0.83644395724509391</v>
      </c>
      <c r="F14" s="53">
        <f t="shared" si="2"/>
        <v>659.8731618645686</v>
      </c>
      <c r="G14" s="52">
        <f t="shared" si="3"/>
        <v>208553.57268045878</v>
      </c>
      <c r="H14" s="52">
        <f t="shared" si="6"/>
        <v>1427486.5726804589</v>
      </c>
      <c r="I14" s="54">
        <f t="shared" si="4"/>
        <v>4516.633621410655</v>
      </c>
      <c r="J14" s="37">
        <f t="shared" si="5"/>
        <v>0.97955549465563685</v>
      </c>
      <c r="K14" s="216">
        <v>29796.842760039988</v>
      </c>
      <c r="L14" s="63">
        <v>316051</v>
      </c>
      <c r="N14" s="126">
        <f t="shared" si="8"/>
        <v>-1.7566445386781187E-3</v>
      </c>
      <c r="O14" s="27">
        <f t="shared" si="7"/>
        <v>-1.728693103928515E-2</v>
      </c>
      <c r="Q14" s="1">
        <v>1221078</v>
      </c>
      <c r="R14" s="24">
        <v>3924.6048326444557</v>
      </c>
      <c r="S14" s="24"/>
      <c r="T14" s="1"/>
    </row>
    <row r="15" spans="1:20" x14ac:dyDescent="0.25">
      <c r="A15" s="20">
        <v>46</v>
      </c>
      <c r="B15" t="s">
        <v>399</v>
      </c>
      <c r="C15" s="198">
        <v>2929782</v>
      </c>
      <c r="D15" s="52">
        <f t="shared" si="0"/>
        <v>4533.8275005609676</v>
      </c>
      <c r="E15" s="37">
        <f t="shared" si="1"/>
        <v>0.9832844574646401</v>
      </c>
      <c r="F15" s="53">
        <f t="shared" si="2"/>
        <v>67.439500976546924</v>
      </c>
      <c r="G15" s="52">
        <f t="shared" si="3"/>
        <v>43579.7427285495</v>
      </c>
      <c r="H15" s="52">
        <f t="shared" si="6"/>
        <v>2973361.7427285495</v>
      </c>
      <c r="I15" s="54">
        <f t="shared" si="4"/>
        <v>4601.2670015375143</v>
      </c>
      <c r="J15" s="37">
        <f t="shared" si="5"/>
        <v>0.99791055718307997</v>
      </c>
      <c r="K15" s="216">
        <v>-2831.8576535066313</v>
      </c>
      <c r="L15" s="63">
        <v>646205</v>
      </c>
      <c r="N15" s="126">
        <f t="shared" si="8"/>
        <v>2.3386046962596321E-4</v>
      </c>
      <c r="O15" s="27">
        <f t="shared" si="7"/>
        <v>-7.3707680251817254E-3</v>
      </c>
      <c r="Q15" s="1">
        <v>2929097</v>
      </c>
      <c r="R15" s="24">
        <v>4567.4934351278353</v>
      </c>
      <c r="S15" s="24"/>
      <c r="T15" s="1"/>
    </row>
    <row r="16" spans="1:20" x14ac:dyDescent="0.25">
      <c r="A16" s="20">
        <v>50</v>
      </c>
      <c r="B16" t="s">
        <v>400</v>
      </c>
      <c r="C16" s="198">
        <v>1993311</v>
      </c>
      <c r="D16" s="52">
        <f t="shared" si="0"/>
        <v>4166.010408176061</v>
      </c>
      <c r="E16" s="37">
        <f t="shared" si="1"/>
        <v>0.9035132641214515</v>
      </c>
      <c r="F16" s="53">
        <f t="shared" si="2"/>
        <v>389.27945681334018</v>
      </c>
      <c r="G16" s="52">
        <f t="shared" si="3"/>
        <v>186258.54170147885</v>
      </c>
      <c r="H16" s="52">
        <f t="shared" si="6"/>
        <v>2179569.5417014789</v>
      </c>
      <c r="I16" s="54">
        <f t="shared" si="4"/>
        <v>4555.2898649894014</v>
      </c>
      <c r="J16" s="37">
        <f t="shared" si="5"/>
        <v>0.98793915801518151</v>
      </c>
      <c r="K16" s="216">
        <v>32943.8722335044</v>
      </c>
      <c r="L16" s="63">
        <v>478470</v>
      </c>
      <c r="N16" s="126">
        <f t="shared" si="8"/>
        <v>3.2216921262888401E-2</v>
      </c>
      <c r="O16" s="27">
        <f t="shared" si="7"/>
        <v>2.2856273319736876E-2</v>
      </c>
      <c r="Q16" s="1">
        <v>1931097</v>
      </c>
      <c r="R16" s="24">
        <v>4072.9186659383167</v>
      </c>
      <c r="S16" s="24"/>
      <c r="T16" s="1"/>
    </row>
    <row r="17" spans="1:20" x14ac:dyDescent="0.25">
      <c r="A17" s="20">
        <v>54</v>
      </c>
      <c r="B17" t="s">
        <v>401</v>
      </c>
      <c r="C17" s="198">
        <v>993839</v>
      </c>
      <c r="D17" s="52">
        <f t="shared" si="0"/>
        <v>4099.1165261577553</v>
      </c>
      <c r="E17" s="37">
        <f t="shared" si="1"/>
        <v>0.88900549679242657</v>
      </c>
      <c r="F17" s="53">
        <f t="shared" si="2"/>
        <v>447.81160357935767</v>
      </c>
      <c r="G17" s="52">
        <f t="shared" si="3"/>
        <v>108572.81891102242</v>
      </c>
      <c r="H17" s="52">
        <f t="shared" si="6"/>
        <v>1102411.8189110225</v>
      </c>
      <c r="I17" s="54">
        <f t="shared" si="4"/>
        <v>4546.9281297371126</v>
      </c>
      <c r="J17" s="37">
        <f t="shared" si="5"/>
        <v>0.98612568709905324</v>
      </c>
      <c r="K17" s="216">
        <v>9722.1899048164778</v>
      </c>
      <c r="L17" s="63">
        <v>242452</v>
      </c>
      <c r="N17" s="126">
        <f t="shared" si="8"/>
        <v>-3.4723684500783114E-3</v>
      </c>
      <c r="O17" s="27">
        <f t="shared" si="7"/>
        <v>-6.4152758469639007E-3</v>
      </c>
      <c r="Q17" s="1">
        <v>997302</v>
      </c>
      <c r="R17" s="24">
        <v>4125.5832809345729</v>
      </c>
      <c r="S17" s="24"/>
      <c r="T17" s="1"/>
    </row>
    <row r="18" spans="1:20" x14ac:dyDescent="0.25">
      <c r="A18" s="13"/>
      <c r="B18" s="8"/>
      <c r="C18" s="55"/>
      <c r="D18" s="52"/>
      <c r="E18" s="37"/>
      <c r="F18" s="56"/>
      <c r="G18" s="52"/>
      <c r="H18" s="52"/>
      <c r="I18" s="54"/>
      <c r="J18" s="37"/>
      <c r="K18" s="57"/>
      <c r="L18" s="14"/>
      <c r="N18" s="126"/>
      <c r="O18" s="27"/>
      <c r="Q18" s="15"/>
      <c r="R18" s="15"/>
      <c r="S18" s="15"/>
      <c r="T18" s="25"/>
    </row>
    <row r="19" spans="1:20" x14ac:dyDescent="0.25">
      <c r="A19" s="16" t="s">
        <v>380</v>
      </c>
      <c r="B19" s="17"/>
      <c r="C19" s="58">
        <f>SUM(C7:C17)</f>
        <v>25309163</v>
      </c>
      <c r="D19" s="58">
        <f>C19*1000/L19</f>
        <v>4610.9012159627355</v>
      </c>
      <c r="E19" s="59">
        <f>D19/D$19</f>
        <v>1</v>
      </c>
      <c r="F19" s="60"/>
      <c r="G19" s="58">
        <f>SUM(G7:G17)</f>
        <v>-9.3132257461547852E-10</v>
      </c>
      <c r="H19" s="58">
        <f>SUM(H7:H18)</f>
        <v>25309163</v>
      </c>
      <c r="I19" s="61">
        <f>H19*1000/L19</f>
        <v>4610.9012159627355</v>
      </c>
      <c r="J19" s="59">
        <f>I19/I$19</f>
        <v>1</v>
      </c>
      <c r="K19" s="62">
        <f>SUM(K7:K17)</f>
        <v>-1.2878444977104664E-9</v>
      </c>
      <c r="L19" s="18">
        <f>SUM(L7:L17)</f>
        <v>5488984</v>
      </c>
      <c r="N19" s="219">
        <f>(C19-Q19)/Q19</f>
        <v>7.7607711030431839E-3</v>
      </c>
      <c r="O19" s="131">
        <f>(D19-R19)/R19</f>
        <v>-3.9369255508474189E-3</v>
      </c>
      <c r="Q19" s="130">
        <f>SUM(Q7:Q17)</f>
        <v>25114257</v>
      </c>
      <c r="R19" s="215">
        <v>4629.1257393641235</v>
      </c>
      <c r="S19" s="15"/>
      <c r="T19" s="24"/>
    </row>
    <row r="21" spans="1:20" x14ac:dyDescent="0.25">
      <c r="A21" s="64" t="s">
        <v>421</v>
      </c>
      <c r="B21" s="176" t="str">
        <f>komm!C368</f>
        <v>Utbetales/trekkes ved 8. termin rammetilskudd i september</v>
      </c>
      <c r="C21" s="65"/>
      <c r="D21" s="65"/>
      <c r="E21" s="65"/>
      <c r="O21" s="66"/>
      <c r="Q21" s="45"/>
    </row>
  </sheetData>
  <sheetProtection sheet="1" objects="1" scenarios="1"/>
  <mergeCells count="14">
    <mergeCell ref="Q2:R2"/>
    <mergeCell ref="S2:T2"/>
    <mergeCell ref="C3:D3"/>
    <mergeCell ref="H3:I3"/>
    <mergeCell ref="Q3:R3"/>
    <mergeCell ref="S3:T3"/>
    <mergeCell ref="C1:E1"/>
    <mergeCell ref="F1:G1"/>
    <mergeCell ref="H1:J1"/>
    <mergeCell ref="N1:O1"/>
    <mergeCell ref="C2:E2"/>
    <mergeCell ref="F2:G2"/>
    <mergeCell ref="H2:J2"/>
    <mergeCell ref="N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S63"/>
  <sheetViews>
    <sheetView tabSelected="1" zoomScale="90" zoomScaleNormal="90" workbookViewId="0">
      <selection activeCell="O47" sqref="O47"/>
    </sheetView>
  </sheetViews>
  <sheetFormatPr baseColWidth="10" defaultColWidth="11.5703125" defaultRowHeight="15" x14ac:dyDescent="0.25"/>
  <cols>
    <col min="1" max="1" width="23" style="29" customWidth="1"/>
    <col min="2" max="2" width="12.85546875" style="29" customWidth="1"/>
    <col min="3" max="4" width="13.85546875" style="29" customWidth="1"/>
    <col min="5" max="5" width="12.5703125" style="29" bestFit="1" customWidth="1"/>
    <col min="6" max="6" width="11.5703125" style="29" bestFit="1" customWidth="1"/>
    <col min="7" max="8" width="12.140625" style="29" customWidth="1"/>
    <col min="9" max="9" width="14.85546875" style="29" customWidth="1"/>
    <col min="10" max="12" width="14.5703125" style="29" customWidth="1"/>
    <col min="13" max="13" width="13.85546875" style="29" customWidth="1"/>
    <col min="14" max="14" width="11.5703125" style="29" bestFit="1" customWidth="1"/>
    <col min="15" max="15" width="12.42578125" style="29" bestFit="1" customWidth="1"/>
    <col min="16" max="16" width="11.5703125" style="29"/>
    <col min="17" max="17" width="13.85546875" style="29" bestFit="1" customWidth="1"/>
    <col min="18" max="18" width="12.28515625" style="29" customWidth="1"/>
    <col min="19" max="16384" width="11.5703125" style="29"/>
  </cols>
  <sheetData>
    <row r="1" spans="1:17" x14ac:dyDescent="0.25">
      <c r="A1" s="137" t="s">
        <v>402</v>
      </c>
      <c r="B1" s="251" t="s">
        <v>440</v>
      </c>
      <c r="C1" s="251"/>
      <c r="D1" s="251"/>
      <c r="E1" s="212"/>
      <c r="F1" s="251" t="s">
        <v>441</v>
      </c>
      <c r="G1" s="251"/>
      <c r="H1" s="251"/>
      <c r="I1" s="212"/>
      <c r="J1" s="252" t="s">
        <v>442</v>
      </c>
      <c r="K1" s="252"/>
      <c r="L1" s="252"/>
    </row>
    <row r="2" spans="1:17" x14ac:dyDescent="0.25">
      <c r="A2" s="138"/>
      <c r="B2" s="136">
        <v>2021</v>
      </c>
      <c r="C2" s="136">
        <v>2022</v>
      </c>
      <c r="D2" s="136">
        <v>2023</v>
      </c>
      <c r="E2" s="136"/>
      <c r="F2" s="136">
        <f>B2</f>
        <v>2021</v>
      </c>
      <c r="G2" s="136">
        <f>C2</f>
        <v>2022</v>
      </c>
      <c r="H2" s="136">
        <f>D2</f>
        <v>2023</v>
      </c>
      <c r="I2" s="136"/>
      <c r="J2" s="136">
        <f>F2</f>
        <v>2021</v>
      </c>
      <c r="K2" s="136">
        <f>G2</f>
        <v>2022</v>
      </c>
      <c r="L2" s="136">
        <f>H2</f>
        <v>2023</v>
      </c>
    </row>
    <row r="3" spans="1:17" x14ac:dyDescent="0.25">
      <c r="A3" s="7" t="s">
        <v>391</v>
      </c>
      <c r="B3" s="28">
        <v>21035195</v>
      </c>
      <c r="C3" s="28">
        <v>25046985</v>
      </c>
      <c r="D3" s="28">
        <f>25063955</f>
        <v>25063955</v>
      </c>
      <c r="E3" s="7"/>
      <c r="F3" s="28">
        <v>4256424</v>
      </c>
      <c r="G3" s="28">
        <v>5183875</v>
      </c>
      <c r="H3" s="28">
        <v>4993742</v>
      </c>
      <c r="I3" s="7"/>
      <c r="J3" s="28">
        <f t="shared" ref="J3:J14" si="0">B3+F3</f>
        <v>25291619</v>
      </c>
      <c r="K3" s="28">
        <f t="shared" ref="K3:K14" si="1">C3+G3</f>
        <v>30230860</v>
      </c>
      <c r="L3" s="28">
        <f t="shared" ref="L3:L14" si="2">D3+H3</f>
        <v>30057697</v>
      </c>
      <c r="O3" s="166"/>
      <c r="P3" s="166"/>
      <c r="Q3" s="166"/>
    </row>
    <row r="4" spans="1:17" x14ac:dyDescent="0.25">
      <c r="A4" s="7" t="s">
        <v>403</v>
      </c>
      <c r="B4" s="28">
        <v>22196274</v>
      </c>
      <c r="C4" s="28">
        <v>26348339</v>
      </c>
      <c r="D4" s="28">
        <v>26304885</v>
      </c>
      <c r="E4" s="7"/>
      <c r="F4" s="28">
        <v>4477215</v>
      </c>
      <c r="G4" s="28">
        <v>5437205</v>
      </c>
      <c r="H4" s="211">
        <v>5229541</v>
      </c>
      <c r="I4" s="28"/>
      <c r="J4" s="28">
        <f t="shared" si="0"/>
        <v>26673489</v>
      </c>
      <c r="K4" s="28">
        <f t="shared" si="1"/>
        <v>31785544</v>
      </c>
      <c r="L4" s="28">
        <f t="shared" si="2"/>
        <v>31534426</v>
      </c>
      <c r="N4" s="221"/>
      <c r="O4" s="166"/>
      <c r="P4" s="166"/>
    </row>
    <row r="5" spans="1:17" x14ac:dyDescent="0.25">
      <c r="A5" s="7" t="s">
        <v>404</v>
      </c>
      <c r="B5" s="28">
        <v>53484714</v>
      </c>
      <c r="C5" s="28">
        <f>58238448</f>
        <v>58238448</v>
      </c>
      <c r="D5" s="28">
        <v>60452989</v>
      </c>
      <c r="E5" s="28"/>
      <c r="F5" s="28">
        <v>10944789</v>
      </c>
      <c r="G5" s="28">
        <v>11795438</v>
      </c>
      <c r="H5" s="28">
        <v>11982449</v>
      </c>
      <c r="I5" s="28"/>
      <c r="J5" s="28">
        <f t="shared" si="0"/>
        <v>64429503</v>
      </c>
      <c r="K5" s="28">
        <f t="shared" si="1"/>
        <v>70033886</v>
      </c>
      <c r="L5" s="28">
        <f t="shared" si="2"/>
        <v>72435438</v>
      </c>
      <c r="N5" s="221"/>
      <c r="O5" s="166"/>
    </row>
    <row r="6" spans="1:17" x14ac:dyDescent="0.25">
      <c r="A6" s="7" t="s">
        <v>405</v>
      </c>
      <c r="B6" s="28">
        <v>55218728</v>
      </c>
      <c r="C6" s="28">
        <v>60397398</v>
      </c>
      <c r="D6" s="28">
        <v>62209675</v>
      </c>
      <c r="E6" s="28"/>
      <c r="F6" s="28">
        <v>11281613</v>
      </c>
      <c r="G6" s="28">
        <v>12221762</v>
      </c>
      <c r="H6" s="28">
        <v>12319395</v>
      </c>
      <c r="I6" s="28"/>
      <c r="J6" s="28">
        <f t="shared" si="0"/>
        <v>66500341</v>
      </c>
      <c r="K6" s="28">
        <f t="shared" si="1"/>
        <v>72619160</v>
      </c>
      <c r="L6" s="28">
        <f t="shared" si="2"/>
        <v>74529070</v>
      </c>
      <c r="N6" s="221"/>
      <c r="O6" s="166"/>
    </row>
    <row r="7" spans="1:17" x14ac:dyDescent="0.25">
      <c r="A7" s="7" t="s">
        <v>406</v>
      </c>
      <c r="B7" s="28">
        <v>86991741</v>
      </c>
      <c r="C7" s="28">
        <v>97791092</v>
      </c>
      <c r="D7" s="28">
        <v>99697151</v>
      </c>
      <c r="E7" s="28"/>
      <c r="F7" s="28">
        <v>17844123</v>
      </c>
      <c r="G7" s="28">
        <v>19699908</v>
      </c>
      <c r="H7" s="28">
        <v>19731661</v>
      </c>
      <c r="I7" s="28"/>
      <c r="J7" s="28">
        <f t="shared" si="0"/>
        <v>104835864</v>
      </c>
      <c r="K7" s="28">
        <f t="shared" si="1"/>
        <v>117491000</v>
      </c>
      <c r="L7" s="28">
        <f t="shared" si="2"/>
        <v>119428812</v>
      </c>
      <c r="N7" s="166"/>
      <c r="O7" s="166"/>
      <c r="P7" s="166"/>
    </row>
    <row r="8" spans="1:17" x14ac:dyDescent="0.25">
      <c r="A8" s="7" t="s">
        <v>407</v>
      </c>
      <c r="B8" s="28">
        <v>90692438</v>
      </c>
      <c r="C8" s="28">
        <v>102840296</v>
      </c>
      <c r="D8" s="28">
        <v>104847661</v>
      </c>
      <c r="E8" s="28"/>
      <c r="F8" s="28">
        <v>18598039</v>
      </c>
      <c r="G8" s="28">
        <v>20707889</v>
      </c>
      <c r="H8" s="28">
        <v>20742396</v>
      </c>
      <c r="I8" s="28"/>
      <c r="J8" s="28">
        <f t="shared" si="0"/>
        <v>109290477</v>
      </c>
      <c r="K8" s="28">
        <f t="shared" si="1"/>
        <v>123548185</v>
      </c>
      <c r="L8" s="28">
        <f t="shared" si="2"/>
        <v>125590057</v>
      </c>
      <c r="N8" s="166"/>
      <c r="O8" s="166"/>
      <c r="P8" s="166"/>
      <c r="Q8" s="166"/>
    </row>
    <row r="9" spans="1:17" x14ac:dyDescent="0.25">
      <c r="A9" s="7" t="s">
        <v>408</v>
      </c>
      <c r="B9" s="28">
        <v>112974018</v>
      </c>
      <c r="C9" s="28">
        <v>124903414</v>
      </c>
      <c r="D9" s="28">
        <v>127895476</v>
      </c>
      <c r="E9" s="28"/>
      <c r="F9" s="28">
        <v>23210943</v>
      </c>
      <c r="G9" s="28">
        <v>25114257</v>
      </c>
      <c r="H9" s="28">
        <v>25309163</v>
      </c>
      <c r="I9" s="28"/>
      <c r="J9" s="28">
        <f t="shared" si="0"/>
        <v>136184961</v>
      </c>
      <c r="K9" s="28">
        <f t="shared" si="1"/>
        <v>150017671</v>
      </c>
      <c r="L9" s="28">
        <f t="shared" si="2"/>
        <v>153204639</v>
      </c>
      <c r="N9" s="166"/>
      <c r="O9" s="166"/>
      <c r="P9" s="166"/>
      <c r="Q9" s="166"/>
    </row>
    <row r="10" spans="1:17" x14ac:dyDescent="0.25">
      <c r="A10" s="7" t="s">
        <v>409</v>
      </c>
      <c r="B10" s="28">
        <v>115926311</v>
      </c>
      <c r="C10" s="28">
        <v>129404724</v>
      </c>
      <c r="D10" s="28"/>
      <c r="E10" s="28"/>
      <c r="F10" s="28">
        <v>23805587</v>
      </c>
      <c r="G10" s="28">
        <v>26034503</v>
      </c>
      <c r="H10" s="28"/>
      <c r="I10" s="28"/>
      <c r="J10" s="28">
        <f t="shared" si="0"/>
        <v>139731898</v>
      </c>
      <c r="K10" s="28">
        <f t="shared" si="1"/>
        <v>155439227</v>
      </c>
      <c r="L10" s="28">
        <f t="shared" si="2"/>
        <v>0</v>
      </c>
      <c r="O10" s="166"/>
      <c r="P10" s="166"/>
    </row>
    <row r="11" spans="1:17" x14ac:dyDescent="0.25">
      <c r="A11" s="7" t="s">
        <v>410</v>
      </c>
      <c r="B11" s="28">
        <v>150576254</v>
      </c>
      <c r="C11" s="28">
        <v>165668406</v>
      </c>
      <c r="D11" s="28"/>
      <c r="E11" s="28"/>
      <c r="F11" s="28">
        <v>30954025</v>
      </c>
      <c r="G11" s="28">
        <v>33286461</v>
      </c>
      <c r="H11" s="28"/>
      <c r="I11" s="28"/>
      <c r="J11" s="28">
        <f t="shared" si="0"/>
        <v>181530279</v>
      </c>
      <c r="K11" s="28">
        <f t="shared" si="1"/>
        <v>198954867</v>
      </c>
      <c r="L11" s="28">
        <f t="shared" si="2"/>
        <v>0</v>
      </c>
    </row>
    <row r="12" spans="1:17" ht="15.75" thickBot="1" x14ac:dyDescent="0.3">
      <c r="A12" s="7" t="s">
        <v>411</v>
      </c>
      <c r="B12" s="28">
        <v>152418472</v>
      </c>
      <c r="C12" s="28">
        <v>167290401</v>
      </c>
      <c r="D12" s="28"/>
      <c r="E12" s="28"/>
      <c r="F12" s="28">
        <v>31323277</v>
      </c>
      <c r="G12" s="28">
        <v>33623340</v>
      </c>
      <c r="H12" s="28"/>
      <c r="I12" s="28"/>
      <c r="J12" s="28">
        <f t="shared" si="0"/>
        <v>183741749</v>
      </c>
      <c r="K12" s="28">
        <f t="shared" si="1"/>
        <v>200913741</v>
      </c>
      <c r="L12" s="28">
        <f t="shared" si="2"/>
        <v>0</v>
      </c>
    </row>
    <row r="13" spans="1:17" x14ac:dyDescent="0.25">
      <c r="A13" s="7" t="s">
        <v>412</v>
      </c>
      <c r="B13" s="28">
        <v>190287729</v>
      </c>
      <c r="C13" s="28">
        <v>216186638</v>
      </c>
      <c r="D13" s="28"/>
      <c r="E13" s="30" t="s">
        <v>21</v>
      </c>
      <c r="F13" s="28">
        <v>39300433</v>
      </c>
      <c r="G13" s="28">
        <v>43645701</v>
      </c>
      <c r="H13" s="28"/>
      <c r="I13" s="30" t="s">
        <v>21</v>
      </c>
      <c r="J13" s="28">
        <f t="shared" si="0"/>
        <v>229588162</v>
      </c>
      <c r="K13" s="28">
        <f t="shared" si="1"/>
        <v>259832339</v>
      </c>
      <c r="L13" s="28">
        <f t="shared" si="2"/>
        <v>0</v>
      </c>
      <c r="M13" s="31"/>
      <c r="N13" s="139"/>
    </row>
    <row r="14" spans="1:17" x14ac:dyDescent="0.25">
      <c r="A14" s="38" t="s">
        <v>413</v>
      </c>
      <c r="B14" s="28">
        <v>195955447</v>
      </c>
      <c r="C14" s="28">
        <v>220842958</v>
      </c>
      <c r="D14" s="28"/>
      <c r="E14" s="202">
        <f>D14*1000/$N$15</f>
        <v>0</v>
      </c>
      <c r="F14" s="28">
        <v>40450518</v>
      </c>
      <c r="G14" s="28">
        <v>44561358</v>
      </c>
      <c r="H14" s="28"/>
      <c r="I14" s="202">
        <f>H14*1000/$N$15</f>
        <v>0</v>
      </c>
      <c r="J14" s="28">
        <f t="shared" si="0"/>
        <v>236405965</v>
      </c>
      <c r="K14" s="28">
        <f t="shared" si="1"/>
        <v>265404316</v>
      </c>
      <c r="L14" s="28">
        <f t="shared" si="2"/>
        <v>0</v>
      </c>
      <c r="N14" s="195" t="s">
        <v>436</v>
      </c>
      <c r="O14" s="195"/>
    </row>
    <row r="15" spans="1:17" x14ac:dyDescent="0.25">
      <c r="A15" s="133" t="s">
        <v>424</v>
      </c>
      <c r="B15" s="137"/>
      <c r="C15" s="203"/>
      <c r="D15" s="203">
        <v>200750000</v>
      </c>
      <c r="E15" s="204">
        <f>D15*1000/$N$15</f>
        <v>36573.252900718966</v>
      </c>
      <c r="F15" s="137"/>
      <c r="G15" s="205"/>
      <c r="H15" s="206">
        <v>40350000</v>
      </c>
      <c r="I15" s="204">
        <f>H15*1000/$N$15</f>
        <v>7351.0871957360414</v>
      </c>
      <c r="J15" s="137"/>
      <c r="K15" s="207"/>
      <c r="L15" s="207">
        <f>D15+H15</f>
        <v>241100000</v>
      </c>
      <c r="M15" s="32"/>
      <c r="N15" s="196">
        <v>5488984</v>
      </c>
      <c r="O15" s="195"/>
    </row>
    <row r="16" spans="1:17" x14ac:dyDescent="0.25">
      <c r="A16" s="40" t="s">
        <v>428</v>
      </c>
      <c r="B16" s="38"/>
      <c r="C16" s="171"/>
      <c r="D16" s="171">
        <v>200725000</v>
      </c>
      <c r="E16" s="41">
        <f>D16*1000/$N$15</f>
        <v>36568.698323769939</v>
      </c>
      <c r="F16" s="38"/>
      <c r="G16" s="172"/>
      <c r="H16" s="172">
        <v>40265000</v>
      </c>
      <c r="I16" s="41">
        <f>H16*1000/$N$15</f>
        <v>7335.6016341093364</v>
      </c>
      <c r="J16" s="38"/>
      <c r="K16" s="42"/>
      <c r="L16" s="42">
        <f>D16+H16</f>
        <v>240990000</v>
      </c>
      <c r="M16" s="32"/>
      <c r="N16" s="140"/>
    </row>
    <row r="17" spans="1:19" x14ac:dyDescent="0.25">
      <c r="A17" s="7" t="s">
        <v>443</v>
      </c>
      <c r="B17" s="43"/>
      <c r="C17" s="38"/>
      <c r="D17" s="38">
        <v>204653000</v>
      </c>
      <c r="E17" s="41">
        <f>D17*1000/$N$15</f>
        <v>37284.313454001691</v>
      </c>
      <c r="F17" s="43"/>
      <c r="G17" s="38"/>
      <c r="H17" s="38">
        <v>40464000</v>
      </c>
      <c r="I17" s="41">
        <f>H17*1000/$N$15</f>
        <v>7371.8560666236226</v>
      </c>
      <c r="J17" s="43"/>
      <c r="K17" s="38"/>
      <c r="L17" s="38">
        <f>D17+H17</f>
        <v>245117000</v>
      </c>
      <c r="M17" s="33"/>
      <c r="N17" s="150"/>
    </row>
    <row r="18" spans="1:19" ht="15.75" thickBot="1" x14ac:dyDescent="0.3">
      <c r="A18" s="40" t="s">
        <v>438</v>
      </c>
      <c r="B18" s="200"/>
      <c r="C18" s="200"/>
      <c r="D18" s="173"/>
      <c r="E18" s="174">
        <f>D18*1000/$N$15</f>
        <v>0</v>
      </c>
      <c r="F18" s="43"/>
      <c r="G18" s="38"/>
      <c r="H18" s="38"/>
      <c r="I18" s="174">
        <f>H18*1000/$N$15</f>
        <v>0</v>
      </c>
      <c r="J18" s="43"/>
      <c r="K18" s="38"/>
      <c r="L18" s="38">
        <f>D18+H18</f>
        <v>0</v>
      </c>
      <c r="M18" s="33"/>
      <c r="N18" s="150"/>
    </row>
    <row r="19" spans="1:19" x14ac:dyDescent="0.25">
      <c r="A19" s="141"/>
      <c r="B19" s="142"/>
      <c r="C19" s="143"/>
      <c r="D19" s="143"/>
      <c r="E19" s="144"/>
      <c r="F19" s="142"/>
      <c r="G19" s="143"/>
      <c r="H19" s="143"/>
      <c r="I19" s="144"/>
      <c r="J19" s="142"/>
      <c r="K19" s="145"/>
      <c r="L19" s="145"/>
      <c r="M19" s="33"/>
      <c r="N19" s="32"/>
      <c r="O19" s="149"/>
      <c r="P19" s="149"/>
    </row>
    <row r="20" spans="1:19" x14ac:dyDescent="0.25">
      <c r="A20" s="162"/>
      <c r="B20" s="162"/>
      <c r="C20" s="162"/>
      <c r="D20" s="162"/>
      <c r="E20" s="144"/>
      <c r="F20" s="142"/>
      <c r="G20" s="146"/>
      <c r="H20" s="146"/>
      <c r="I20" s="144"/>
      <c r="J20" s="142"/>
      <c r="K20" s="145"/>
      <c r="L20" s="145"/>
      <c r="M20" s="147"/>
      <c r="N20" s="32"/>
      <c r="O20" s="149"/>
    </row>
    <row r="21" spans="1:19" x14ac:dyDescent="0.25">
      <c r="A21" s="163"/>
      <c r="B21" s="164"/>
      <c r="C21" s="165"/>
      <c r="D21" s="165"/>
      <c r="E21" s="144"/>
      <c r="F21" s="142"/>
      <c r="G21" s="146"/>
      <c r="H21" s="146"/>
      <c r="I21" s="144"/>
      <c r="J21" s="142"/>
      <c r="K21" s="145"/>
      <c r="L21" s="145"/>
      <c r="M21" s="33"/>
      <c r="N21" s="32"/>
    </row>
    <row r="22" spans="1:19" x14ac:dyDescent="0.25">
      <c r="A22" s="34" t="s">
        <v>414</v>
      </c>
      <c r="B22" s="254"/>
      <c r="C22" s="254"/>
      <c r="D22" s="254"/>
      <c r="E22" s="35"/>
      <c r="F22" s="254"/>
      <c r="G22" s="254"/>
      <c r="H22" s="132"/>
      <c r="I22" s="35"/>
      <c r="J22" s="254"/>
      <c r="K22" s="254"/>
      <c r="L22" s="254"/>
    </row>
    <row r="23" spans="1:19" x14ac:dyDescent="0.25">
      <c r="A23" s="36" t="s">
        <v>415</v>
      </c>
      <c r="B23" s="136">
        <f t="shared" ref="B23:K23" si="3">B2</f>
        <v>2021</v>
      </c>
      <c r="C23" s="136">
        <f>C2</f>
        <v>2022</v>
      </c>
      <c r="D23" s="136">
        <f>D2</f>
        <v>2023</v>
      </c>
      <c r="E23" s="136"/>
      <c r="F23" s="136">
        <f t="shared" si="3"/>
        <v>2021</v>
      </c>
      <c r="G23" s="136">
        <f t="shared" si="3"/>
        <v>2022</v>
      </c>
      <c r="H23" s="136">
        <f t="shared" si="3"/>
        <v>2023</v>
      </c>
      <c r="I23" s="136"/>
      <c r="J23" s="136">
        <f t="shared" si="3"/>
        <v>2021</v>
      </c>
      <c r="K23" s="136">
        <f t="shared" si="3"/>
        <v>2022</v>
      </c>
      <c r="L23" s="136">
        <f t="shared" ref="L23" si="4">L2</f>
        <v>2023</v>
      </c>
      <c r="O23"/>
      <c r="Q23" s="44"/>
      <c r="R23" s="44"/>
      <c r="S23" s="44"/>
    </row>
    <row r="24" spans="1:19" x14ac:dyDescent="0.25">
      <c r="A24" s="7" t="s">
        <v>391</v>
      </c>
      <c r="B24" s="37">
        <v>6.6961061728874824E-3</v>
      </c>
      <c r="C24" s="37">
        <f>(C3-B3)/B3</f>
        <v>0.19071798478692495</v>
      </c>
      <c r="D24" s="37">
        <f>(D3-C3)/C3</f>
        <v>6.775266564019582E-4</v>
      </c>
      <c r="E24" s="7"/>
      <c r="F24" s="37">
        <v>-1.7725790945053971E-2</v>
      </c>
      <c r="G24" s="37">
        <f>(G3-F3)/F3</f>
        <v>0.21789441089515518</v>
      </c>
      <c r="H24" s="37">
        <f>(H3-G3)/G3</f>
        <v>-3.6677774830604519E-2</v>
      </c>
      <c r="I24" s="7"/>
      <c r="J24" s="37">
        <v>2.501415858374842E-3</v>
      </c>
      <c r="K24" s="37">
        <f>(K3-J3)/J3</f>
        <v>0.19529161023657679</v>
      </c>
      <c r="L24" s="37">
        <f>(L3-K3)/K3</f>
        <v>-5.7280209693009064E-3</v>
      </c>
      <c r="N24" s="148"/>
      <c r="O24"/>
      <c r="Q24" s="175"/>
      <c r="R24" s="31"/>
      <c r="S24" s="149"/>
    </row>
    <row r="25" spans="1:19" x14ac:dyDescent="0.25">
      <c r="A25" s="7" t="s">
        <v>403</v>
      </c>
      <c r="B25" s="37">
        <v>1.0327737969847123E-2</v>
      </c>
      <c r="C25" s="37">
        <f t="shared" ref="C25:C30" si="5">(C4-B4)/B4</f>
        <v>0.18706135092763768</v>
      </c>
      <c r="D25" s="37">
        <f>(D4-C4)/C4</f>
        <v>-1.6492121192155603E-3</v>
      </c>
      <c r="E25" s="7"/>
      <c r="F25" s="37">
        <v>-1.3458364191117674E-2</v>
      </c>
      <c r="G25" s="37">
        <f t="shared" ref="G25:G30" si="6">(G4-F4)/F4</f>
        <v>0.21441677471374504</v>
      </c>
      <c r="H25" s="37">
        <f>(H4-G4)/G4</f>
        <v>-3.8193152548046283E-2</v>
      </c>
      <c r="I25" s="7"/>
      <c r="J25" s="37">
        <v>6.2553963148707925E-3</v>
      </c>
      <c r="K25" s="37">
        <f t="shared" ref="K25:K29" si="7">(K4-J4)/J4</f>
        <v>0.1916530304678177</v>
      </c>
      <c r="L25" s="37">
        <f>(L4-K4)/K4</f>
        <v>-7.9003838977869945E-3</v>
      </c>
      <c r="N25" s="148"/>
      <c r="O25"/>
      <c r="Q25" s="175"/>
      <c r="R25" s="31"/>
      <c r="S25" s="149"/>
    </row>
    <row r="26" spans="1:19" x14ac:dyDescent="0.25">
      <c r="A26" s="7" t="s">
        <v>404</v>
      </c>
      <c r="B26" s="37">
        <v>8.0149806077892169E-2</v>
      </c>
      <c r="C26" s="37">
        <f t="shared" si="5"/>
        <v>8.88802359492845E-2</v>
      </c>
      <c r="D26" s="37">
        <f t="shared" ref="D26" si="8">(D5-C5)/C5</f>
        <v>3.8025412353021495E-2</v>
      </c>
      <c r="E26" s="7"/>
      <c r="F26" s="37">
        <v>6.759514606973048E-2</v>
      </c>
      <c r="G26" s="37">
        <f t="shared" si="6"/>
        <v>7.772182725496124E-2</v>
      </c>
      <c r="H26" s="37">
        <f t="shared" ref="H26:H27" si="9">(H5-G5)/G5</f>
        <v>1.5854519348921167E-2</v>
      </c>
      <c r="I26" s="7"/>
      <c r="J26" s="37">
        <v>7.7996338866638815E-2</v>
      </c>
      <c r="K26" s="37">
        <f t="shared" si="7"/>
        <v>8.6984731203032878E-2</v>
      </c>
      <c r="L26" s="37">
        <f t="shared" ref="L26:L27" si="10">(L5-K5)/K5</f>
        <v>3.4291285792708973E-2</v>
      </c>
      <c r="N26" s="148"/>
      <c r="O26"/>
      <c r="Q26" s="175"/>
      <c r="R26" s="175"/>
      <c r="S26" s="149"/>
    </row>
    <row r="27" spans="1:19" x14ac:dyDescent="0.25">
      <c r="A27" s="7" t="s">
        <v>405</v>
      </c>
      <c r="B27" s="37">
        <v>8.4302728586373638E-2</v>
      </c>
      <c r="C27" s="37">
        <f t="shared" si="5"/>
        <v>9.3784666680478412E-2</v>
      </c>
      <c r="D27" s="37">
        <f>(D6-C6)/C6</f>
        <v>3.0005878730073769E-2</v>
      </c>
      <c r="E27" s="7"/>
      <c r="F27" s="37">
        <v>7.1834367502448093E-2</v>
      </c>
      <c r="G27" s="37">
        <f t="shared" si="6"/>
        <v>8.3334625997186745E-2</v>
      </c>
      <c r="H27" s="37">
        <f t="shared" si="9"/>
        <v>7.9884553471095254E-3</v>
      </c>
      <c r="I27" s="7"/>
      <c r="J27" s="37">
        <v>8.2167111684589844E-2</v>
      </c>
      <c r="K27" s="37">
        <f t="shared" si="7"/>
        <v>9.201184396934145E-2</v>
      </c>
      <c r="L27" s="37">
        <f t="shared" si="10"/>
        <v>2.6300359299116102E-2</v>
      </c>
      <c r="N27" s="148"/>
      <c r="Q27" s="175"/>
    </row>
    <row r="28" spans="1:19" x14ac:dyDescent="0.25">
      <c r="A28" s="7" t="s">
        <v>406</v>
      </c>
      <c r="B28" s="37">
        <v>0.10262940860256554</v>
      </c>
      <c r="C28" s="37">
        <f t="shared" si="5"/>
        <v>0.12414225621717354</v>
      </c>
      <c r="D28" s="37">
        <f>(D7-C7)/C7</f>
        <v>1.949113115538172E-2</v>
      </c>
      <c r="E28" s="7"/>
      <c r="F28" s="37">
        <v>0.11231838616456015</v>
      </c>
      <c r="G28" s="37">
        <f t="shared" si="6"/>
        <v>0.10399978749305865</v>
      </c>
      <c r="H28" s="37">
        <f>(H7-G7)/G7</f>
        <v>1.6118349385184946E-3</v>
      </c>
      <c r="I28" s="7"/>
      <c r="J28" s="37">
        <v>0.10426663264273323</v>
      </c>
      <c r="K28" s="37">
        <f t="shared" si="7"/>
        <v>0.12071380458122613</v>
      </c>
      <c r="L28" s="37">
        <f>(L7-K7)/K7</f>
        <v>1.6493280336366191E-2</v>
      </c>
      <c r="N28" s="148"/>
      <c r="Q28" s="175"/>
    </row>
    <row r="29" spans="1:19" x14ac:dyDescent="0.25">
      <c r="A29" s="7" t="s">
        <v>407</v>
      </c>
      <c r="B29" s="37">
        <v>0.1230328893920848</v>
      </c>
      <c r="C29" s="37">
        <f t="shared" si="5"/>
        <v>0.13394565487367316</v>
      </c>
      <c r="D29" s="37">
        <f>(D8-C8)/C8</f>
        <v>1.951924564666753E-2</v>
      </c>
      <c r="E29" s="7"/>
      <c r="F29" s="37">
        <v>0.13244872861006549</v>
      </c>
      <c r="G29" s="37">
        <f t="shared" si="6"/>
        <v>0.11344475619176839</v>
      </c>
      <c r="H29" s="37">
        <f>(H8-G8)/G8</f>
        <v>1.6663697588875429E-3</v>
      </c>
      <c r="I29" s="7"/>
      <c r="J29" s="37">
        <v>0.12462411848746795</v>
      </c>
      <c r="K29" s="37">
        <f t="shared" si="7"/>
        <v>0.13045700221438322</v>
      </c>
      <c r="L29" s="37">
        <f>(L8-K8)/K8</f>
        <v>1.6526928339740482E-2</v>
      </c>
      <c r="N29" s="148"/>
    </row>
    <row r="30" spans="1:19" x14ac:dyDescent="0.25">
      <c r="A30" s="7" t="s">
        <v>408</v>
      </c>
      <c r="B30" s="37">
        <v>0.10965031611484194</v>
      </c>
      <c r="C30" s="37">
        <f t="shared" si="5"/>
        <v>0.10559415528621811</v>
      </c>
      <c r="D30" s="37">
        <f>(D9-C9)/C9</f>
        <v>2.3955005745479464E-2</v>
      </c>
      <c r="E30" s="7"/>
      <c r="F30" s="37">
        <v>0.12233028852967505</v>
      </c>
      <c r="G30" s="37">
        <f t="shared" si="6"/>
        <v>8.2000718368055961E-2</v>
      </c>
      <c r="H30" s="37">
        <f>(H9-G9)/G9</f>
        <v>7.7607711030431839E-3</v>
      </c>
      <c r="I30" s="7"/>
      <c r="J30" s="37">
        <v>0.11179115741872528</v>
      </c>
      <c r="K30" s="37">
        <f t="shared" ref="K30:K35" si="11">(K9-J9)/J9</f>
        <v>0.10157296296468447</v>
      </c>
      <c r="L30" s="37">
        <f>(L9-K9)/K9</f>
        <v>2.1243950654319915E-2</v>
      </c>
      <c r="N30" s="148"/>
    </row>
    <row r="31" spans="1:19" x14ac:dyDescent="0.25">
      <c r="A31" s="7" t="s">
        <v>409</v>
      </c>
      <c r="B31" s="37">
        <v>0.11675989832566422</v>
      </c>
      <c r="C31" s="37">
        <f>(C10-B10)/B10</f>
        <v>0.11626707417611175</v>
      </c>
      <c r="D31" s="37"/>
      <c r="E31" s="7"/>
      <c r="F31" s="37">
        <v>0.12877488957197988</v>
      </c>
      <c r="G31" s="37">
        <f>(G10-F10)/F10</f>
        <v>9.3629953338264668E-2</v>
      </c>
      <c r="H31" s="37"/>
      <c r="I31" s="7"/>
      <c r="J31" s="37">
        <v>0.11878873712349543</v>
      </c>
      <c r="K31" s="37">
        <f t="shared" si="11"/>
        <v>0.11241047480797835</v>
      </c>
      <c r="L31" s="37"/>
      <c r="N31" s="148"/>
    </row>
    <row r="32" spans="1:19" x14ac:dyDescent="0.25">
      <c r="A32" s="7" t="s">
        <v>410</v>
      </c>
      <c r="B32" s="37">
        <v>0.13355824738380964</v>
      </c>
      <c r="C32" s="37">
        <f>(C11-B11)/B11</f>
        <v>0.10022929644670268</v>
      </c>
      <c r="D32" s="37"/>
      <c r="E32" s="7"/>
      <c r="F32" s="37">
        <v>0.1478999722092284</v>
      </c>
      <c r="G32" s="37">
        <f>(G11-F11)/F11</f>
        <v>7.5351622284985556E-2</v>
      </c>
      <c r="H32" s="37"/>
      <c r="I32" s="7"/>
      <c r="J32" s="37">
        <v>0.13597835931072322</v>
      </c>
      <c r="K32" s="37">
        <f t="shared" si="11"/>
        <v>9.5987226461542535E-2</v>
      </c>
      <c r="L32" s="37"/>
      <c r="N32" s="148"/>
    </row>
    <row r="33" spans="1:18" x14ac:dyDescent="0.25">
      <c r="A33" s="7" t="s">
        <v>411</v>
      </c>
      <c r="B33" s="37">
        <v>0.13129314002925702</v>
      </c>
      <c r="C33" s="37">
        <f>(C12-B12)/B12</f>
        <v>9.7573009392194932E-2</v>
      </c>
      <c r="D33" s="37"/>
      <c r="E33" s="7"/>
      <c r="F33" s="37">
        <v>0.14513109538463204</v>
      </c>
      <c r="G33" s="37">
        <f>(G12-F12)/F12</f>
        <v>7.3429833028006611E-2</v>
      </c>
      <c r="H33" s="37"/>
      <c r="I33" s="7"/>
      <c r="J33" s="37">
        <v>0.133628462206662</v>
      </c>
      <c r="K33" s="37">
        <f t="shared" si="11"/>
        <v>9.345721423387561E-2</v>
      </c>
      <c r="L33" s="37"/>
      <c r="N33" s="148"/>
    </row>
    <row r="34" spans="1:18" x14ac:dyDescent="0.25">
      <c r="A34" s="7" t="s">
        <v>412</v>
      </c>
      <c r="B34" s="37">
        <v>0.13751650730764295</v>
      </c>
      <c r="C34" s="37">
        <f>(C13-B13)/B13</f>
        <v>0.13610393658121803</v>
      </c>
      <c r="D34" s="37"/>
      <c r="E34" s="38"/>
      <c r="F34" s="37">
        <v>0.15594887385642472</v>
      </c>
      <c r="G34" s="37">
        <f>(G13-F13)/F13</f>
        <v>0.11056539758734973</v>
      </c>
      <c r="H34" s="37"/>
      <c r="I34" s="38"/>
      <c r="J34" s="37">
        <v>0.14062990838331985</v>
      </c>
      <c r="K34" s="37">
        <f t="shared" si="11"/>
        <v>0.13173230159837249</v>
      </c>
      <c r="L34" s="37"/>
      <c r="N34" s="148"/>
    </row>
    <row r="35" spans="1:18" x14ac:dyDescent="0.25">
      <c r="A35" s="38" t="s">
        <v>413</v>
      </c>
      <c r="B35" s="39">
        <v>0.160238236383168</v>
      </c>
      <c r="C35" s="37">
        <f>(C14-B14)/B14</f>
        <v>0.12700596682061102</v>
      </c>
      <c r="D35" s="37"/>
      <c r="E35" s="38"/>
      <c r="F35" s="39">
        <v>0.17858896357787174</v>
      </c>
      <c r="G35" s="37">
        <f>(G14-F14)/F14</f>
        <v>0.10162638708359681</v>
      </c>
      <c r="H35" s="37"/>
      <c r="I35" s="38"/>
      <c r="J35" s="39">
        <v>0.1633375270166513</v>
      </c>
      <c r="K35" s="37">
        <f t="shared" si="11"/>
        <v>0.12266336426832546</v>
      </c>
      <c r="L35" s="37"/>
      <c r="N35" s="148"/>
    </row>
    <row r="36" spans="1:18" x14ac:dyDescent="0.25">
      <c r="A36" s="133" t="str">
        <f>A15</f>
        <v>Anslag NB2023</v>
      </c>
      <c r="B36" s="134"/>
      <c r="C36" s="135"/>
      <c r="D36" s="135">
        <f>(D15-C$14)/C$14</f>
        <v>-9.0983014273880544E-2</v>
      </c>
      <c r="E36" s="134"/>
      <c r="F36" s="134"/>
      <c r="G36" s="135"/>
      <c r="H36" s="135">
        <f>(H15-G$14)/G$14</f>
        <v>-9.4506949272057647E-2</v>
      </c>
      <c r="I36" s="134"/>
      <c r="J36" s="134"/>
      <c r="K36" s="135"/>
      <c r="L36" s="135">
        <f>(L15-K$14)/K$14</f>
        <v>-9.1574682606141183E-2</v>
      </c>
      <c r="O36" s="31"/>
      <c r="P36" s="149"/>
      <c r="Q36" s="149"/>
      <c r="R36" s="149"/>
    </row>
    <row r="37" spans="1:18" x14ac:dyDescent="0.25">
      <c r="A37" s="133" t="str">
        <f>A16</f>
        <v>Anslag Budsjettvedtak-23</v>
      </c>
      <c r="C37" s="39"/>
      <c r="D37" s="39">
        <f>(D16-C14)/C14</f>
        <v>-9.1096216887295994E-2</v>
      </c>
      <c r="G37" s="39"/>
      <c r="H37" s="39">
        <f>(H16-G14)/G14</f>
        <v>-9.6414431535053302E-2</v>
      </c>
      <c r="K37" s="39"/>
      <c r="L37" s="39">
        <f>(L16-K$14)/K$14</f>
        <v>-9.1989144592509189E-2</v>
      </c>
      <c r="O37" s="31"/>
      <c r="P37" s="149"/>
      <c r="Q37" s="149"/>
      <c r="R37" s="149"/>
    </row>
    <row r="38" spans="1:18" x14ac:dyDescent="0.25">
      <c r="A38" s="7" t="str">
        <f>A17</f>
        <v>Anslag RNB2023</v>
      </c>
      <c r="C38" s="39"/>
      <c r="D38" s="39">
        <f>(D17-C14)/C14</f>
        <v>-7.3309822267459399E-2</v>
      </c>
      <c r="G38" s="39"/>
      <c r="H38" s="39">
        <f>(H17-G14)/G14</f>
        <v>-9.194867894286346E-2</v>
      </c>
      <c r="K38" s="37"/>
      <c r="L38" s="39">
        <f>(L17-K$14)/K$14</f>
        <v>-7.6439284431229826E-2</v>
      </c>
      <c r="O38" s="31"/>
      <c r="P38" s="149"/>
      <c r="Q38" s="149"/>
      <c r="R38" s="149"/>
    </row>
    <row r="39" spans="1:18" x14ac:dyDescent="0.25">
      <c r="A39" s="7" t="str">
        <f>A18</f>
        <v>Anslag NB2024</v>
      </c>
      <c r="C39" s="39"/>
      <c r="D39" s="39"/>
      <c r="G39" s="39"/>
      <c r="H39" s="39"/>
      <c r="K39" s="37"/>
      <c r="L39" s="37"/>
    </row>
    <row r="40" spans="1:18" x14ac:dyDescent="0.25">
      <c r="A40" s="141"/>
      <c r="C40" s="150"/>
      <c r="D40" s="150"/>
      <c r="F40" s="151"/>
      <c r="G40" s="150"/>
      <c r="H40" s="150"/>
      <c r="K40" s="150"/>
      <c r="L40" s="150"/>
    </row>
    <row r="41" spans="1:18" x14ac:dyDescent="0.25">
      <c r="A41" s="146"/>
      <c r="B41" s="152"/>
      <c r="C41" s="153"/>
      <c r="D41" s="153"/>
      <c r="E41" s="152"/>
      <c r="F41" s="152"/>
      <c r="G41" s="153"/>
      <c r="H41" s="153"/>
      <c r="I41" s="152"/>
      <c r="J41" s="152"/>
      <c r="K41" s="153"/>
      <c r="L41" s="153"/>
    </row>
    <row r="42" spans="1:18" x14ac:dyDescent="0.25">
      <c r="A42" s="7" t="s">
        <v>416</v>
      </c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</row>
    <row r="43" spans="1:18" x14ac:dyDescent="0.25">
      <c r="A43" s="168"/>
      <c r="B43" s="136">
        <f>B23</f>
        <v>2021</v>
      </c>
      <c r="C43" s="136">
        <f>C23</f>
        <v>2022</v>
      </c>
      <c r="D43" s="136">
        <f>D23</f>
        <v>2023</v>
      </c>
      <c r="E43" s="154" t="s">
        <v>429</v>
      </c>
      <c r="F43" s="136">
        <f>F23</f>
        <v>2021</v>
      </c>
      <c r="G43" s="136">
        <f>G23</f>
        <v>2022</v>
      </c>
      <c r="H43" s="136">
        <f>H23</f>
        <v>2023</v>
      </c>
      <c r="I43" s="154" t="str">
        <f>E43</f>
        <v>endring 22-23</v>
      </c>
      <c r="J43" s="136">
        <f>J23</f>
        <v>2021</v>
      </c>
      <c r="K43" s="136">
        <f>K23</f>
        <v>2022</v>
      </c>
      <c r="L43" s="136">
        <f>L23</f>
        <v>2023</v>
      </c>
      <c r="M43" s="154" t="str">
        <f>I43</f>
        <v>endring 22-23</v>
      </c>
    </row>
    <row r="44" spans="1:18" x14ac:dyDescent="0.25">
      <c r="A44" s="31" t="str">
        <f>A3</f>
        <v>Januar</v>
      </c>
      <c r="B44" s="31">
        <v>21035195</v>
      </c>
      <c r="C44" s="31">
        <f>C3</f>
        <v>25046985</v>
      </c>
      <c r="D44" s="31">
        <f>D3</f>
        <v>25063955</v>
      </c>
      <c r="E44" s="155">
        <f>(D44-C44)/C44</f>
        <v>6.775266564019582E-4</v>
      </c>
      <c r="F44" s="31">
        <v>4256424</v>
      </c>
      <c r="G44" s="31">
        <f>G3</f>
        <v>5183875</v>
      </c>
      <c r="H44" s="31">
        <f>H3</f>
        <v>4993742</v>
      </c>
      <c r="I44" s="155">
        <f>(H44-G44)/G44</f>
        <v>-3.6677774830604519E-2</v>
      </c>
      <c r="J44" s="31">
        <f t="shared" ref="J44:J56" si="12">B44+F44</f>
        <v>25291619</v>
      </c>
      <c r="K44" s="31">
        <f t="shared" ref="K44:K56" si="13">C44+G44</f>
        <v>30230860</v>
      </c>
      <c r="L44" s="31">
        <f t="shared" ref="L44:L56" si="14">D44+H44</f>
        <v>30057697</v>
      </c>
      <c r="M44" s="155">
        <f>(L44-K44)/K44</f>
        <v>-5.7280209693009064E-3</v>
      </c>
      <c r="O44" s="149"/>
    </row>
    <row r="45" spans="1:18" x14ac:dyDescent="0.25">
      <c r="A45" s="31" t="str">
        <f t="shared" ref="A45:A55" si="15">A4</f>
        <v>Februar</v>
      </c>
      <c r="B45" s="31">
        <v>1161079</v>
      </c>
      <c r="C45" s="31">
        <f>C4-C3</f>
        <v>1301354</v>
      </c>
      <c r="D45" s="31">
        <f>D4-D3</f>
        <v>1240930</v>
      </c>
      <c r="E45" s="155">
        <f>(D45-C45)/C45</f>
        <v>-4.6431639661460293E-2</v>
      </c>
      <c r="F45" s="31">
        <v>220791</v>
      </c>
      <c r="G45" s="31">
        <f>G4-G3</f>
        <v>253330</v>
      </c>
      <c r="H45" s="31">
        <f>H4-H3</f>
        <v>235799</v>
      </c>
      <c r="I45" s="155">
        <f>(H45-G45)/G45</f>
        <v>-6.9202226345083481E-2</v>
      </c>
      <c r="J45" s="31">
        <f t="shared" si="12"/>
        <v>1381870</v>
      </c>
      <c r="K45" s="31">
        <f t="shared" si="13"/>
        <v>1554684</v>
      </c>
      <c r="L45" s="31">
        <f t="shared" si="14"/>
        <v>1476729</v>
      </c>
      <c r="M45" s="155">
        <f t="shared" ref="M45:M55" si="16">(L45-K45)/K45</f>
        <v>-5.0142022430281652E-2</v>
      </c>
      <c r="O45" s="149"/>
    </row>
    <row r="46" spans="1:18" x14ac:dyDescent="0.25">
      <c r="A46" s="31" t="str">
        <f t="shared" si="15"/>
        <v>Mars</v>
      </c>
      <c r="B46" s="31">
        <v>31288440</v>
      </c>
      <c r="C46" s="31">
        <f>C5-C4</f>
        <v>31890109</v>
      </c>
      <c r="D46" s="31">
        <f>D5-D4</f>
        <v>34148104</v>
      </c>
      <c r="E46" s="155">
        <f t="shared" ref="E46:E47" si="17">(D46-C46)/C46</f>
        <v>7.0805496462868781E-2</v>
      </c>
      <c r="F46" s="31">
        <v>6467574</v>
      </c>
      <c r="G46" s="31">
        <f>G5-G4</f>
        <v>6358233</v>
      </c>
      <c r="H46" s="31">
        <f>H5-H4</f>
        <v>6752908</v>
      </c>
      <c r="I46" s="155">
        <f t="shared" ref="I46:I47" si="18">(H46-G46)/G46</f>
        <v>6.2073063380973931E-2</v>
      </c>
      <c r="J46" s="31">
        <f t="shared" si="12"/>
        <v>37756014</v>
      </c>
      <c r="K46" s="31">
        <f t="shared" si="13"/>
        <v>38248342</v>
      </c>
      <c r="L46" s="31">
        <f t="shared" si="14"/>
        <v>40901012</v>
      </c>
      <c r="M46" s="155">
        <f t="shared" si="16"/>
        <v>6.9353855913545218E-2</v>
      </c>
      <c r="O46" s="149"/>
    </row>
    <row r="47" spans="1:18" x14ac:dyDescent="0.25">
      <c r="A47" s="31" t="str">
        <f t="shared" si="15"/>
        <v>April</v>
      </c>
      <c r="B47" s="31">
        <v>1734014</v>
      </c>
      <c r="C47" s="31">
        <f t="shared" ref="C47:D55" si="19">C6-C5</f>
        <v>2158950</v>
      </c>
      <c r="D47" s="31">
        <f>D6-D5</f>
        <v>1756686</v>
      </c>
      <c r="E47" s="155">
        <f t="shared" si="17"/>
        <v>-0.18632390745501284</v>
      </c>
      <c r="F47" s="31">
        <v>336824</v>
      </c>
      <c r="G47" s="31">
        <f t="shared" ref="G47:H50" si="20">G6-G5</f>
        <v>426324</v>
      </c>
      <c r="H47" s="31">
        <f t="shared" si="20"/>
        <v>336946</v>
      </c>
      <c r="I47" s="155">
        <f t="shared" si="18"/>
        <v>-0.20964806109907019</v>
      </c>
      <c r="J47" s="31">
        <f t="shared" si="12"/>
        <v>2070838</v>
      </c>
      <c r="K47" s="31">
        <f t="shared" si="13"/>
        <v>2585274</v>
      </c>
      <c r="L47" s="31">
        <f t="shared" si="14"/>
        <v>2093632</v>
      </c>
      <c r="M47" s="155">
        <f t="shared" si="16"/>
        <v>-0.19017017151760315</v>
      </c>
      <c r="O47" s="149"/>
    </row>
    <row r="48" spans="1:18" x14ac:dyDescent="0.25">
      <c r="A48" s="31" t="str">
        <f t="shared" si="15"/>
        <v>Mai</v>
      </c>
      <c r="B48" s="31">
        <v>31773013</v>
      </c>
      <c r="C48" s="31">
        <f t="shared" si="19"/>
        <v>37393694</v>
      </c>
      <c r="D48" s="31">
        <f t="shared" si="19"/>
        <v>37487476</v>
      </c>
      <c r="E48" s="155">
        <f>(D48-C48)/C48</f>
        <v>2.5079629736500493E-3</v>
      </c>
      <c r="F48" s="31">
        <v>6562510</v>
      </c>
      <c r="G48" s="31">
        <f t="shared" si="20"/>
        <v>7478146</v>
      </c>
      <c r="H48" s="31">
        <f t="shared" si="20"/>
        <v>7412266</v>
      </c>
      <c r="I48" s="155">
        <f>(H48-G48)/G48</f>
        <v>-8.8096702043527902E-3</v>
      </c>
      <c r="J48" s="31">
        <f t="shared" si="12"/>
        <v>38335523</v>
      </c>
      <c r="K48" s="31">
        <f t="shared" si="13"/>
        <v>44871840</v>
      </c>
      <c r="L48" s="31">
        <f>D48+H48</f>
        <v>44899742</v>
      </c>
      <c r="M48" s="155">
        <f t="shared" si="16"/>
        <v>6.2181537463139465E-4</v>
      </c>
      <c r="N48" s="155"/>
      <c r="O48" s="149"/>
      <c r="P48" s="156"/>
    </row>
    <row r="49" spans="1:16" x14ac:dyDescent="0.25">
      <c r="A49" s="31" t="str">
        <f t="shared" si="15"/>
        <v>Juni</v>
      </c>
      <c r="B49" s="31">
        <v>3700697</v>
      </c>
      <c r="C49" s="31">
        <f t="shared" si="19"/>
        <v>5049204</v>
      </c>
      <c r="D49" s="31">
        <f>D8-D7</f>
        <v>5150510</v>
      </c>
      <c r="E49" s="155">
        <f>(D49-C49)/C49</f>
        <v>2.0063756584206144E-2</v>
      </c>
      <c r="F49" s="31">
        <v>753916</v>
      </c>
      <c r="G49" s="31">
        <f t="shared" si="20"/>
        <v>1007981</v>
      </c>
      <c r="H49" s="31">
        <f t="shared" si="20"/>
        <v>1010735</v>
      </c>
      <c r="I49" s="155">
        <f>(H49-G49)/G49</f>
        <v>2.7321943568380754E-3</v>
      </c>
      <c r="J49" s="31">
        <f t="shared" si="12"/>
        <v>4454613</v>
      </c>
      <c r="K49" s="31">
        <f t="shared" si="13"/>
        <v>6057185</v>
      </c>
      <c r="L49" s="31">
        <f>D49+H49</f>
        <v>6161245</v>
      </c>
      <c r="M49" s="155">
        <f>(L49-K49)/K49</f>
        <v>1.7179597453272435E-2</v>
      </c>
      <c r="O49" s="149"/>
    </row>
    <row r="50" spans="1:16" x14ac:dyDescent="0.25">
      <c r="A50" s="31" t="str">
        <f t="shared" si="15"/>
        <v>Juli</v>
      </c>
      <c r="B50" s="31">
        <v>22281580</v>
      </c>
      <c r="C50" s="31">
        <f t="shared" si="19"/>
        <v>22063118</v>
      </c>
      <c r="D50" s="31">
        <f>D9-D8</f>
        <v>23047815</v>
      </c>
      <c r="E50" s="155">
        <f>(D50-C50)/C50</f>
        <v>4.4630908469056818E-2</v>
      </c>
      <c r="F50" s="31">
        <v>4612904</v>
      </c>
      <c r="G50" s="31">
        <f t="shared" si="20"/>
        <v>4406368</v>
      </c>
      <c r="H50" s="31">
        <f t="shared" si="20"/>
        <v>4566767</v>
      </c>
      <c r="I50" s="155">
        <f>(H50-G50)/G50</f>
        <v>3.6401635088127E-2</v>
      </c>
      <c r="J50" s="31">
        <f t="shared" si="12"/>
        <v>26894484</v>
      </c>
      <c r="K50" s="31">
        <f t="shared" si="13"/>
        <v>26469486</v>
      </c>
      <c r="L50" s="31">
        <f t="shared" si="14"/>
        <v>27614582</v>
      </c>
      <c r="M50" s="155">
        <f t="shared" si="16"/>
        <v>4.3260983609579723E-2</v>
      </c>
      <c r="N50" s="31"/>
      <c r="O50" s="149"/>
    </row>
    <row r="51" spans="1:16" x14ac:dyDescent="0.25">
      <c r="A51" s="31" t="str">
        <f t="shared" si="15"/>
        <v>August</v>
      </c>
      <c r="B51" s="31">
        <v>2952293</v>
      </c>
      <c r="C51" s="31">
        <f t="shared" si="19"/>
        <v>4501310</v>
      </c>
      <c r="D51" s="31"/>
      <c r="E51" s="155"/>
      <c r="F51" s="31">
        <v>594644</v>
      </c>
      <c r="G51" s="31">
        <f t="shared" ref="G51:H55" si="21">G10-G9</f>
        <v>920246</v>
      </c>
      <c r="H51" s="31"/>
      <c r="I51" s="155"/>
      <c r="J51" s="31">
        <f t="shared" si="12"/>
        <v>3546937</v>
      </c>
      <c r="K51" s="31">
        <f t="shared" si="13"/>
        <v>5421556</v>
      </c>
      <c r="L51" s="31">
        <f t="shared" si="14"/>
        <v>0</v>
      </c>
      <c r="M51" s="155">
        <f t="shared" si="16"/>
        <v>-1</v>
      </c>
      <c r="N51" s="31"/>
      <c r="O51" s="149"/>
    </row>
    <row r="52" spans="1:16" x14ac:dyDescent="0.25">
      <c r="A52" s="31" t="str">
        <f t="shared" si="15"/>
        <v>September</v>
      </c>
      <c r="B52" s="31">
        <v>34649943</v>
      </c>
      <c r="C52" s="31">
        <f t="shared" si="19"/>
        <v>36263682</v>
      </c>
      <c r="D52" s="31">
        <f t="shared" si="19"/>
        <v>0</v>
      </c>
      <c r="E52" s="155"/>
      <c r="F52" s="31">
        <v>7148438</v>
      </c>
      <c r="G52" s="31">
        <f t="shared" si="21"/>
        <v>7251958</v>
      </c>
      <c r="H52" s="31">
        <f t="shared" si="21"/>
        <v>0</v>
      </c>
      <c r="I52" s="155"/>
      <c r="J52" s="31">
        <f t="shared" si="12"/>
        <v>41798381</v>
      </c>
      <c r="K52" s="31">
        <f t="shared" si="13"/>
        <v>43515640</v>
      </c>
      <c r="L52" s="31">
        <f t="shared" si="14"/>
        <v>0</v>
      </c>
      <c r="M52" s="155">
        <f t="shared" si="16"/>
        <v>-1</v>
      </c>
      <c r="O52" s="149"/>
    </row>
    <row r="53" spans="1:16" x14ac:dyDescent="0.25">
      <c r="A53" s="31" t="str">
        <f t="shared" si="15"/>
        <v>Oktober</v>
      </c>
      <c r="B53" s="31">
        <v>1842218</v>
      </c>
      <c r="C53" s="31">
        <f t="shared" si="19"/>
        <v>1621995</v>
      </c>
      <c r="D53" s="31">
        <f t="shared" si="19"/>
        <v>0</v>
      </c>
      <c r="E53" s="155"/>
      <c r="F53" s="31">
        <v>369252</v>
      </c>
      <c r="G53" s="31">
        <f t="shared" si="21"/>
        <v>336879</v>
      </c>
      <c r="H53" s="31">
        <f t="shared" si="21"/>
        <v>0</v>
      </c>
      <c r="I53" s="155"/>
      <c r="J53" s="31">
        <f t="shared" si="12"/>
        <v>2211470</v>
      </c>
      <c r="K53" s="31">
        <f t="shared" si="13"/>
        <v>1958874</v>
      </c>
      <c r="L53" s="31">
        <f t="shared" si="14"/>
        <v>0</v>
      </c>
      <c r="M53" s="155">
        <f t="shared" si="16"/>
        <v>-1</v>
      </c>
      <c r="O53" s="149"/>
      <c r="P53" s="31"/>
    </row>
    <row r="54" spans="1:16" x14ac:dyDescent="0.25">
      <c r="A54" s="31" t="str">
        <f t="shared" si="15"/>
        <v>November</v>
      </c>
      <c r="B54" s="31">
        <v>37869257</v>
      </c>
      <c r="C54" s="31">
        <f t="shared" si="19"/>
        <v>48896237</v>
      </c>
      <c r="D54" s="31">
        <f t="shared" si="19"/>
        <v>0</v>
      </c>
      <c r="E54" s="155"/>
      <c r="F54" s="31">
        <v>7977156</v>
      </c>
      <c r="G54" s="31">
        <f t="shared" si="21"/>
        <v>10022361</v>
      </c>
      <c r="H54" s="31">
        <f t="shared" si="21"/>
        <v>0</v>
      </c>
      <c r="I54" s="155"/>
      <c r="J54" s="31">
        <f t="shared" si="12"/>
        <v>45846413</v>
      </c>
      <c r="K54" s="31">
        <f t="shared" si="13"/>
        <v>58918598</v>
      </c>
      <c r="L54" s="31">
        <f t="shared" si="14"/>
        <v>0</v>
      </c>
      <c r="M54" s="155">
        <f t="shared" si="16"/>
        <v>-1</v>
      </c>
      <c r="O54" s="149"/>
    </row>
    <row r="55" spans="1:16" x14ac:dyDescent="0.25">
      <c r="A55" s="31" t="str">
        <f t="shared" si="15"/>
        <v>Desember</v>
      </c>
      <c r="B55" s="31">
        <v>5667718</v>
      </c>
      <c r="C55" s="31">
        <f t="shared" si="19"/>
        <v>4656320</v>
      </c>
      <c r="D55" s="31">
        <f t="shared" si="19"/>
        <v>0</v>
      </c>
      <c r="E55" s="155"/>
      <c r="F55" s="31">
        <v>1150085</v>
      </c>
      <c r="G55" s="31">
        <f t="shared" si="21"/>
        <v>915657</v>
      </c>
      <c r="H55" s="31">
        <f t="shared" si="21"/>
        <v>0</v>
      </c>
      <c r="I55" s="155"/>
      <c r="J55" s="31">
        <f t="shared" si="12"/>
        <v>6817803</v>
      </c>
      <c r="K55" s="31">
        <f t="shared" si="13"/>
        <v>5571977</v>
      </c>
      <c r="L55" s="31">
        <f t="shared" si="14"/>
        <v>0</v>
      </c>
      <c r="M55" s="155">
        <f t="shared" si="16"/>
        <v>-1</v>
      </c>
      <c r="O55" s="149"/>
    </row>
    <row r="56" spans="1:16" x14ac:dyDescent="0.25">
      <c r="A56" s="157" t="s">
        <v>417</v>
      </c>
      <c r="B56" s="157">
        <f>SUM(B44:B55)</f>
        <v>195955447</v>
      </c>
      <c r="C56" s="157">
        <f>SUM(C44:C55)</f>
        <v>220842958</v>
      </c>
      <c r="D56" s="157">
        <f>SUM(D44:D55)</f>
        <v>127895476</v>
      </c>
      <c r="E56" s="158"/>
      <c r="F56" s="157">
        <f>SUM(F44:F55)</f>
        <v>40450518</v>
      </c>
      <c r="G56" s="157">
        <f>SUM(G44:G55)</f>
        <v>44561358</v>
      </c>
      <c r="H56" s="157">
        <f>SUM(H44:H55)</f>
        <v>25309163</v>
      </c>
      <c r="I56" s="158"/>
      <c r="J56" s="157">
        <f t="shared" si="12"/>
        <v>236405965</v>
      </c>
      <c r="K56" s="157">
        <f t="shared" si="13"/>
        <v>265404316</v>
      </c>
      <c r="L56" s="157">
        <f t="shared" si="14"/>
        <v>153204639</v>
      </c>
      <c r="M56" s="158"/>
    </row>
    <row r="57" spans="1:16" x14ac:dyDescent="0.25">
      <c r="A57" s="35"/>
      <c r="B57" s="134"/>
      <c r="C57" s="35"/>
      <c r="D57" s="35"/>
      <c r="E57" s="159"/>
      <c r="F57" s="134"/>
      <c r="G57" s="35"/>
      <c r="H57" s="35"/>
      <c r="I57" s="159"/>
      <c r="J57" s="134"/>
      <c r="K57" s="35"/>
      <c r="L57" s="35"/>
      <c r="M57" s="159"/>
    </row>
    <row r="58" spans="1:16" x14ac:dyDescent="0.25">
      <c r="A58" s="31"/>
      <c r="C58" s="31"/>
      <c r="D58" s="31"/>
      <c r="G58" s="31"/>
      <c r="H58" s="31"/>
      <c r="K58" s="31"/>
      <c r="L58" s="31"/>
    </row>
    <row r="59" spans="1:16" x14ac:dyDescent="0.25">
      <c r="A59" s="31"/>
      <c r="E59" s="160"/>
      <c r="F59" s="160"/>
      <c r="G59" s="160"/>
      <c r="H59" s="160"/>
      <c r="I59" s="160"/>
      <c r="J59" s="160"/>
      <c r="K59" s="161"/>
      <c r="L59" s="161"/>
    </row>
    <row r="60" spans="1:16" x14ac:dyDescent="0.25">
      <c r="A60" s="31"/>
      <c r="E60" s="149"/>
      <c r="G60" s="31"/>
      <c r="H60" s="31"/>
      <c r="I60" s="149"/>
      <c r="K60" s="149"/>
      <c r="L60" s="149"/>
    </row>
    <row r="61" spans="1:16" x14ac:dyDescent="0.25">
      <c r="A61" s="31"/>
      <c r="E61" s="149"/>
      <c r="I61" s="149"/>
      <c r="K61" s="149"/>
      <c r="L61" s="149"/>
    </row>
    <row r="62" spans="1:16" x14ac:dyDescent="0.25">
      <c r="A62" s="31"/>
      <c r="E62" s="149"/>
      <c r="I62" s="149"/>
      <c r="K62" s="149"/>
      <c r="L62" s="149"/>
    </row>
    <row r="63" spans="1:16" x14ac:dyDescent="0.25">
      <c r="A63" s="31"/>
      <c r="E63" s="149"/>
      <c r="I63" s="149"/>
      <c r="K63" s="149"/>
      <c r="L63" s="149"/>
    </row>
  </sheetData>
  <sheetProtection sheet="1" objects="1" scenarios="1"/>
  <mergeCells count="9">
    <mergeCell ref="B1:D1"/>
    <mergeCell ref="F1:H1"/>
    <mergeCell ref="J1:L1"/>
    <mergeCell ref="B42:E42"/>
    <mergeCell ref="F42:I42"/>
    <mergeCell ref="J42:M42"/>
    <mergeCell ref="F22:G22"/>
    <mergeCell ref="B22:D22"/>
    <mergeCell ref="J22:L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Monsen;Martin.Fjordholm@ks.no;anita.ekle.kildahl@ks.no</dc:creator>
  <cp:lastModifiedBy>Anita Ekle Kildahl</cp:lastModifiedBy>
  <dcterms:created xsi:type="dcterms:W3CDTF">2019-11-19T09:55:59Z</dcterms:created>
  <dcterms:modified xsi:type="dcterms:W3CDTF">2023-08-18T12:00:07Z</dcterms:modified>
</cp:coreProperties>
</file>