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BB591249-C66D-4411-B672-F3E0F4A54A5F}" xr6:coauthVersionLast="47" xr6:coauthVersionMax="47" xr10:uidLastSave="{00000000-0000-0000-0000-000000000000}"/>
  <bookViews>
    <workbookView xWindow="-105" yWindow="0" windowWidth="26010" windowHeight="20985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3" l="1"/>
  <c r="H26" i="4" l="1"/>
  <c r="D26" i="4"/>
  <c r="L26" i="4"/>
  <c r="C46" i="4"/>
  <c r="E46" i="4"/>
  <c r="I16" i="4"/>
  <c r="I46" i="4"/>
  <c r="H46" i="4"/>
  <c r="D48" i="4"/>
  <c r="D46" i="4"/>
  <c r="U364" i="1"/>
  <c r="G7" i="3"/>
  <c r="Q19" i="3"/>
  <c r="D24" i="4"/>
  <c r="L25" i="4" l="1"/>
  <c r="H25" i="4"/>
  <c r="D25" i="4"/>
  <c r="M45" i="4"/>
  <c r="M44" i="4"/>
  <c r="I45" i="4"/>
  <c r="E45" i="4"/>
  <c r="D45" i="4"/>
  <c r="L24" i="4"/>
  <c r="H24" i="4"/>
  <c r="H45" i="4"/>
  <c r="G46" i="4"/>
  <c r="G45" i="4"/>
  <c r="G44" i="4"/>
  <c r="D37" i="4" l="1"/>
  <c r="D36" i="4"/>
  <c r="H36" i="4"/>
  <c r="H37" i="4"/>
  <c r="K3" i="3" l="1"/>
  <c r="D3" i="4" l="1"/>
  <c r="X364" i="1" l="1"/>
  <c r="I43" i="4" l="1"/>
  <c r="H44" i="4"/>
  <c r="L46" i="4"/>
  <c r="M46" i="4" s="1"/>
  <c r="H48" i="4"/>
  <c r="H49" i="4"/>
  <c r="H50" i="4"/>
  <c r="H51" i="4"/>
  <c r="H52" i="4"/>
  <c r="H53" i="4"/>
  <c r="H54" i="4"/>
  <c r="H55" i="4"/>
  <c r="D44" i="4"/>
  <c r="L47" i="4"/>
  <c r="D49" i="4"/>
  <c r="D50" i="4"/>
  <c r="D51" i="4"/>
  <c r="D52" i="4"/>
  <c r="D53" i="4"/>
  <c r="L53" i="4" s="1"/>
  <c r="D54" i="4"/>
  <c r="L54" i="4" s="1"/>
  <c r="D55" i="4"/>
  <c r="L55" i="4" s="1"/>
  <c r="C44" i="4"/>
  <c r="L15" i="4"/>
  <c r="L16" i="4"/>
  <c r="L17" i="4"/>
  <c r="L18" i="4"/>
  <c r="D23" i="4"/>
  <c r="D43" i="4" s="1"/>
  <c r="C24" i="4"/>
  <c r="I17" i="4"/>
  <c r="I18" i="4"/>
  <c r="I15" i="4"/>
  <c r="I14" i="4"/>
  <c r="E16" i="4"/>
  <c r="E17" i="4"/>
  <c r="E18" i="4"/>
  <c r="E15" i="4"/>
  <c r="E14" i="4"/>
  <c r="A38" i="4"/>
  <c r="A37" i="4"/>
  <c r="H2" i="4"/>
  <c r="H23" i="4" s="1"/>
  <c r="H43" i="4" s="1"/>
  <c r="L3" i="4"/>
  <c r="L4" i="4"/>
  <c r="L5" i="4"/>
  <c r="L6" i="4"/>
  <c r="L7" i="4"/>
  <c r="L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8" i="4" l="1"/>
  <c r="L2" i="4"/>
  <c r="L23" i="4" s="1"/>
  <c r="L43" i="4" s="1"/>
  <c r="L52" i="4"/>
  <c r="L50" i="4"/>
  <c r="L51" i="4"/>
  <c r="L49" i="4"/>
  <c r="E44" i="4"/>
  <c r="L45" i="4"/>
  <c r="D56" i="4"/>
  <c r="H56" i="4"/>
  <c r="L44" i="4"/>
  <c r="K55" i="4"/>
  <c r="E7" i="1"/>
  <c r="L56" i="4" l="1"/>
  <c r="R15" i="1"/>
  <c r="R23" i="1"/>
  <c r="R31" i="1"/>
  <c r="R39" i="1"/>
  <c r="R47" i="1"/>
  <c r="R55" i="1"/>
  <c r="E210" i="1"/>
  <c r="E218" i="1"/>
  <c r="E226" i="1"/>
  <c r="S226" i="1" s="1"/>
  <c r="E234" i="1"/>
  <c r="S234" i="1" s="1"/>
  <c r="E242" i="1"/>
  <c r="S242" i="1" s="1"/>
  <c r="E250" i="1"/>
  <c r="S250" i="1" s="1"/>
  <c r="E257" i="1"/>
  <c r="S257" i="1" s="1"/>
  <c r="E258" i="1"/>
  <c r="S258" i="1" s="1"/>
  <c r="E265" i="1"/>
  <c r="S265" i="1" s="1"/>
  <c r="E266" i="1"/>
  <c r="E273" i="1"/>
  <c r="S273" i="1" s="1"/>
  <c r="E274" i="1"/>
  <c r="E281" i="1"/>
  <c r="E282" i="1"/>
  <c r="E289" i="1"/>
  <c r="E290" i="1"/>
  <c r="E297" i="1"/>
  <c r="E298" i="1"/>
  <c r="E305" i="1"/>
  <c r="S305" i="1" s="1"/>
  <c r="E306" i="1"/>
  <c r="E313" i="1"/>
  <c r="S313" i="1" s="1"/>
  <c r="E314" i="1"/>
  <c r="E321" i="1"/>
  <c r="S321" i="1" s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T364" i="1"/>
  <c r="Y364" i="1" s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 s="1"/>
  <c r="Y325" i="1"/>
  <c r="R325" i="1"/>
  <c r="E325" i="1"/>
  <c r="S325" i="1" s="1"/>
  <c r="Y324" i="1"/>
  <c r="R324" i="1"/>
  <c r="E324" i="1"/>
  <c r="S324" i="1" s="1"/>
  <c r="Y323" i="1"/>
  <c r="R323" i="1"/>
  <c r="E323" i="1"/>
  <c r="S323" i="1" s="1"/>
  <c r="Y322" i="1"/>
  <c r="Y321" i="1"/>
  <c r="R321" i="1"/>
  <c r="Y320" i="1"/>
  <c r="R320" i="1"/>
  <c r="E320" i="1"/>
  <c r="S320" i="1" s="1"/>
  <c r="Y319" i="1"/>
  <c r="Y318" i="1"/>
  <c r="R318" i="1"/>
  <c r="E318" i="1"/>
  <c r="Y317" i="1"/>
  <c r="R317" i="1"/>
  <c r="E317" i="1"/>
  <c r="S317" i="1" s="1"/>
  <c r="Y316" i="1"/>
  <c r="R316" i="1"/>
  <c r="E316" i="1"/>
  <c r="S316" i="1" s="1"/>
  <c r="Y315" i="1"/>
  <c r="R315" i="1"/>
  <c r="E315" i="1"/>
  <c r="S315" i="1" s="1"/>
  <c r="Y314" i="1"/>
  <c r="Y313" i="1"/>
  <c r="Y312" i="1"/>
  <c r="R312" i="1"/>
  <c r="E312" i="1"/>
  <c r="S312" i="1" s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 s="1"/>
  <c r="Y299" i="1"/>
  <c r="R299" i="1"/>
  <c r="E299" i="1"/>
  <c r="Y298" i="1"/>
  <c r="R298" i="1"/>
  <c r="Y297" i="1"/>
  <c r="Y296" i="1"/>
  <c r="R296" i="1"/>
  <c r="E296" i="1"/>
  <c r="S296" i="1" s="1"/>
  <c r="Y295" i="1"/>
  <c r="Y294" i="1"/>
  <c r="R294" i="1"/>
  <c r="E294" i="1"/>
  <c r="S294" i="1" s="1"/>
  <c r="Y293" i="1"/>
  <c r="R293" i="1"/>
  <c r="E293" i="1"/>
  <c r="Y292" i="1"/>
  <c r="R292" i="1"/>
  <c r="E292" i="1"/>
  <c r="Y291" i="1"/>
  <c r="R291" i="1"/>
  <c r="E291" i="1"/>
  <c r="S291" i="1" s="1"/>
  <c r="Y290" i="1"/>
  <c r="Y289" i="1"/>
  <c r="R289" i="1"/>
  <c r="Y288" i="1"/>
  <c r="R288" i="1"/>
  <c r="E288" i="1"/>
  <c r="S288" i="1" s="1"/>
  <c r="Y287" i="1"/>
  <c r="Y286" i="1"/>
  <c r="R286" i="1"/>
  <c r="E286" i="1"/>
  <c r="S286" i="1" s="1"/>
  <c r="Y285" i="1"/>
  <c r="R285" i="1"/>
  <c r="E285" i="1"/>
  <c r="Y284" i="1"/>
  <c r="R284" i="1"/>
  <c r="E284" i="1"/>
  <c r="S284" i="1" s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 s="1"/>
  <c r="Y276" i="1"/>
  <c r="R276" i="1"/>
  <c r="E276" i="1"/>
  <c r="S276" i="1" s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 s="1"/>
  <c r="Y269" i="1"/>
  <c r="R269" i="1"/>
  <c r="E269" i="1"/>
  <c r="S269" i="1" s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 s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 s="1"/>
  <c r="Y253" i="1"/>
  <c r="R253" i="1"/>
  <c r="E253" i="1"/>
  <c r="S253" i="1" s="1"/>
  <c r="Y252" i="1"/>
  <c r="R252" i="1"/>
  <c r="E252" i="1"/>
  <c r="S252" i="1" s="1"/>
  <c r="Y251" i="1"/>
  <c r="R251" i="1"/>
  <c r="E251" i="1"/>
  <c r="Y250" i="1"/>
  <c r="R250" i="1"/>
  <c r="Y249" i="1"/>
  <c r="R249" i="1"/>
  <c r="E249" i="1"/>
  <c r="S249" i="1" s="1"/>
  <c r="Y248" i="1"/>
  <c r="R248" i="1"/>
  <c r="E248" i="1"/>
  <c r="Y247" i="1"/>
  <c r="Y246" i="1"/>
  <c r="R246" i="1"/>
  <c r="E246" i="1"/>
  <c r="S246" i="1" s="1"/>
  <c r="Y245" i="1"/>
  <c r="R245" i="1"/>
  <c r="E245" i="1"/>
  <c r="S245" i="1" s="1"/>
  <c r="Y244" i="1"/>
  <c r="R244" i="1"/>
  <c r="E244" i="1"/>
  <c r="S244" i="1" s="1"/>
  <c r="Y243" i="1"/>
  <c r="R243" i="1"/>
  <c r="E243" i="1"/>
  <c r="Y242" i="1"/>
  <c r="R242" i="1"/>
  <c r="Y241" i="1"/>
  <c r="R241" i="1"/>
  <c r="E241" i="1"/>
  <c r="Y240" i="1"/>
  <c r="R240" i="1"/>
  <c r="E240" i="1"/>
  <c r="S240" i="1" s="1"/>
  <c r="Y239" i="1"/>
  <c r="Y238" i="1"/>
  <c r="R238" i="1"/>
  <c r="E238" i="1"/>
  <c r="Y237" i="1"/>
  <c r="R237" i="1"/>
  <c r="E237" i="1"/>
  <c r="Y236" i="1"/>
  <c r="R236" i="1"/>
  <c r="E236" i="1"/>
  <c r="S236" i="1" s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 s="1"/>
  <c r="Y227" i="1"/>
  <c r="R227" i="1"/>
  <c r="E227" i="1"/>
  <c r="S227" i="1" s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 s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 s="1"/>
  <c r="Y211" i="1"/>
  <c r="R211" i="1"/>
  <c r="E211" i="1"/>
  <c r="S211" i="1" s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 s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 s="1"/>
  <c r="Y197" i="1"/>
  <c r="R197" i="1"/>
  <c r="E197" i="1"/>
  <c r="Y196" i="1"/>
  <c r="R196" i="1"/>
  <c r="E196" i="1"/>
  <c r="S196" i="1" s="1"/>
  <c r="Y195" i="1"/>
  <c r="R195" i="1"/>
  <c r="E195" i="1"/>
  <c r="Y194" i="1"/>
  <c r="R194" i="1"/>
  <c r="E194" i="1"/>
  <c r="Y193" i="1"/>
  <c r="R193" i="1"/>
  <c r="E193" i="1"/>
  <c r="S193" i="1" s="1"/>
  <c r="Y192" i="1"/>
  <c r="R192" i="1"/>
  <c r="E192" i="1"/>
  <c r="S192" i="1" s="1"/>
  <c r="Y191" i="1"/>
  <c r="Y190" i="1"/>
  <c r="R190" i="1"/>
  <c r="E190" i="1"/>
  <c r="Y189" i="1"/>
  <c r="R189" i="1"/>
  <c r="E189" i="1"/>
  <c r="Y188" i="1"/>
  <c r="R188" i="1"/>
  <c r="E188" i="1"/>
  <c r="S188" i="1" s="1"/>
  <c r="Y187" i="1"/>
  <c r="R187" i="1"/>
  <c r="E187" i="1"/>
  <c r="Y186" i="1"/>
  <c r="R186" i="1"/>
  <c r="E186" i="1"/>
  <c r="Y185" i="1"/>
  <c r="R185" i="1"/>
  <c r="E185" i="1"/>
  <c r="S185" i="1" s="1"/>
  <c r="Y184" i="1"/>
  <c r="R184" i="1"/>
  <c r="E184" i="1"/>
  <c r="S184" i="1" s="1"/>
  <c r="Y183" i="1"/>
  <c r="Y182" i="1"/>
  <c r="R182" i="1"/>
  <c r="E182" i="1"/>
  <c r="Y181" i="1"/>
  <c r="R181" i="1"/>
  <c r="E181" i="1"/>
  <c r="Y180" i="1"/>
  <c r="R180" i="1"/>
  <c r="E180" i="1"/>
  <c r="S180" i="1" s="1"/>
  <c r="Y179" i="1"/>
  <c r="R179" i="1"/>
  <c r="E179" i="1"/>
  <c r="Y178" i="1"/>
  <c r="R178" i="1"/>
  <c r="E178" i="1"/>
  <c r="Y177" i="1"/>
  <c r="R177" i="1"/>
  <c r="E177" i="1"/>
  <c r="S177" i="1" s="1"/>
  <c r="Y176" i="1"/>
  <c r="R176" i="1"/>
  <c r="E176" i="1"/>
  <c r="Y175" i="1"/>
  <c r="Y174" i="1"/>
  <c r="R174" i="1"/>
  <c r="E174" i="1"/>
  <c r="S174" i="1" s="1"/>
  <c r="Y173" i="1"/>
  <c r="R173" i="1"/>
  <c r="E173" i="1"/>
  <c r="S173" i="1" s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 s="1"/>
  <c r="Y168" i="1"/>
  <c r="R168" i="1"/>
  <c r="E168" i="1"/>
  <c r="S168" i="1" s="1"/>
  <c r="Y167" i="1"/>
  <c r="Y166" i="1"/>
  <c r="R166" i="1"/>
  <c r="E166" i="1"/>
  <c r="S166" i="1" s="1"/>
  <c r="Y165" i="1"/>
  <c r="R165" i="1"/>
  <c r="E165" i="1"/>
  <c r="Y164" i="1"/>
  <c r="R164" i="1"/>
  <c r="E164" i="1"/>
  <c r="S164" i="1" s="1"/>
  <c r="Y163" i="1"/>
  <c r="R163" i="1"/>
  <c r="E163" i="1"/>
  <c r="Y162" i="1"/>
  <c r="R162" i="1"/>
  <c r="E162" i="1"/>
  <c r="Y161" i="1"/>
  <c r="R161" i="1"/>
  <c r="E161" i="1"/>
  <c r="S161" i="1" s="1"/>
  <c r="Y160" i="1"/>
  <c r="R160" i="1"/>
  <c r="E160" i="1"/>
  <c r="S160" i="1" s="1"/>
  <c r="Y159" i="1"/>
  <c r="Y158" i="1"/>
  <c r="R158" i="1"/>
  <c r="E158" i="1"/>
  <c r="S158" i="1" s="1"/>
  <c r="Y157" i="1"/>
  <c r="R157" i="1"/>
  <c r="E157" i="1"/>
  <c r="Y156" i="1"/>
  <c r="R156" i="1"/>
  <c r="E156" i="1"/>
  <c r="S156" i="1" s="1"/>
  <c r="Y155" i="1"/>
  <c r="R155" i="1"/>
  <c r="E155" i="1"/>
  <c r="Y154" i="1"/>
  <c r="R154" i="1"/>
  <c r="E154" i="1"/>
  <c r="S154" i="1" s="1"/>
  <c r="Y153" i="1"/>
  <c r="R153" i="1"/>
  <c r="E153" i="1"/>
  <c r="Y152" i="1"/>
  <c r="R152" i="1"/>
  <c r="E152" i="1"/>
  <c r="Y151" i="1"/>
  <c r="Y150" i="1"/>
  <c r="R150" i="1"/>
  <c r="E150" i="1"/>
  <c r="S150" i="1" s="1"/>
  <c r="Y149" i="1"/>
  <c r="R149" i="1"/>
  <c r="E149" i="1"/>
  <c r="Y148" i="1"/>
  <c r="R148" i="1"/>
  <c r="E148" i="1"/>
  <c r="S148" i="1" s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 s="1"/>
  <c r="Y137" i="1"/>
  <c r="R137" i="1"/>
  <c r="E137" i="1"/>
  <c r="Y136" i="1"/>
  <c r="R136" i="1"/>
  <c r="E136" i="1"/>
  <c r="S136" i="1" s="1"/>
  <c r="Y135" i="1"/>
  <c r="Y134" i="1"/>
  <c r="R134" i="1"/>
  <c r="E134" i="1"/>
  <c r="S134" i="1" s="1"/>
  <c r="Y133" i="1"/>
  <c r="R133" i="1"/>
  <c r="E133" i="1"/>
  <c r="Y132" i="1"/>
  <c r="R132" i="1"/>
  <c r="E132" i="1"/>
  <c r="Y131" i="1"/>
  <c r="R131" i="1"/>
  <c r="E131" i="1"/>
  <c r="S131" i="1" s="1"/>
  <c r="Y130" i="1"/>
  <c r="R130" i="1"/>
  <c r="E130" i="1"/>
  <c r="Y129" i="1"/>
  <c r="R129" i="1"/>
  <c r="E129" i="1"/>
  <c r="Y128" i="1"/>
  <c r="R128" i="1"/>
  <c r="E128" i="1"/>
  <c r="S128" i="1" s="1"/>
  <c r="Y127" i="1"/>
  <c r="Y126" i="1"/>
  <c r="R126" i="1"/>
  <c r="E126" i="1"/>
  <c r="S126" i="1" s="1"/>
  <c r="Y125" i="1"/>
  <c r="R125" i="1"/>
  <c r="E125" i="1"/>
  <c r="Y124" i="1"/>
  <c r="R124" i="1"/>
  <c r="E124" i="1"/>
  <c r="S124" i="1" s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 s="1"/>
  <c r="Y119" i="1"/>
  <c r="Y118" i="1"/>
  <c r="R118" i="1"/>
  <c r="E118" i="1"/>
  <c r="S118" i="1" s="1"/>
  <c r="Y117" i="1"/>
  <c r="R117" i="1"/>
  <c r="E117" i="1"/>
  <c r="Y116" i="1"/>
  <c r="R116" i="1"/>
  <c r="E116" i="1"/>
  <c r="S116" i="1" s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 s="1"/>
  <c r="Y111" i="1"/>
  <c r="Y110" i="1"/>
  <c r="R110" i="1"/>
  <c r="E110" i="1"/>
  <c r="S110" i="1" s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 s="1"/>
  <c r="Y103" i="1"/>
  <c r="Y102" i="1"/>
  <c r="R102" i="1"/>
  <c r="E102" i="1"/>
  <c r="Y101" i="1"/>
  <c r="R101" i="1"/>
  <c r="E101" i="1"/>
  <c r="Y100" i="1"/>
  <c r="R100" i="1"/>
  <c r="E100" i="1"/>
  <c r="S100" i="1" s="1"/>
  <c r="Y99" i="1"/>
  <c r="R99" i="1"/>
  <c r="E99" i="1"/>
  <c r="S99" i="1" s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Y92" i="1"/>
  <c r="R92" i="1"/>
  <c r="E92" i="1"/>
  <c r="S92" i="1" s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 s="1"/>
  <c r="Y83" i="1"/>
  <c r="R83" i="1"/>
  <c r="E83" i="1"/>
  <c r="Y82" i="1"/>
  <c r="R82" i="1"/>
  <c r="E82" i="1"/>
  <c r="S82" i="1" s="1"/>
  <c r="Y81" i="1"/>
  <c r="R81" i="1"/>
  <c r="E81" i="1"/>
  <c r="Y80" i="1"/>
  <c r="R80" i="1"/>
  <c r="E80" i="1"/>
  <c r="S80" i="1" s="1"/>
  <c r="Y79" i="1"/>
  <c r="Y78" i="1"/>
  <c r="R78" i="1"/>
  <c r="E78" i="1"/>
  <c r="S78" i="1" s="1"/>
  <c r="Y77" i="1"/>
  <c r="R77" i="1"/>
  <c r="E77" i="1"/>
  <c r="Y76" i="1"/>
  <c r="R76" i="1"/>
  <c r="E76" i="1"/>
  <c r="Y75" i="1"/>
  <c r="R75" i="1"/>
  <c r="E75" i="1"/>
  <c r="S75" i="1" s="1"/>
  <c r="Y74" i="1"/>
  <c r="R74" i="1"/>
  <c r="E74" i="1"/>
  <c r="Y73" i="1"/>
  <c r="R73" i="1"/>
  <c r="E73" i="1"/>
  <c r="Y72" i="1"/>
  <c r="R72" i="1"/>
  <c r="E72" i="1"/>
  <c r="S72" i="1" s="1"/>
  <c r="Y71" i="1"/>
  <c r="Y70" i="1"/>
  <c r="R70" i="1"/>
  <c r="E70" i="1"/>
  <c r="S70" i="1" s="1"/>
  <c r="Y69" i="1"/>
  <c r="R69" i="1"/>
  <c r="E69" i="1"/>
  <c r="Y68" i="1"/>
  <c r="R68" i="1"/>
  <c r="E68" i="1"/>
  <c r="Y67" i="1"/>
  <c r="R67" i="1"/>
  <c r="E67" i="1"/>
  <c r="S67" i="1" s="1"/>
  <c r="Y66" i="1"/>
  <c r="R66" i="1"/>
  <c r="E66" i="1"/>
  <c r="Y65" i="1"/>
  <c r="R65" i="1"/>
  <c r="E65" i="1"/>
  <c r="Y64" i="1"/>
  <c r="R64" i="1"/>
  <c r="E64" i="1"/>
  <c r="S64" i="1" s="1"/>
  <c r="Y63" i="1"/>
  <c r="Y62" i="1"/>
  <c r="R62" i="1"/>
  <c r="E62" i="1"/>
  <c r="S62" i="1" s="1"/>
  <c r="Y61" i="1"/>
  <c r="R61" i="1"/>
  <c r="E61" i="1"/>
  <c r="Y60" i="1"/>
  <c r="R60" i="1"/>
  <c r="E60" i="1"/>
  <c r="Y59" i="1"/>
  <c r="R59" i="1"/>
  <c r="E59" i="1"/>
  <c r="S59" i="1" s="1"/>
  <c r="Y58" i="1"/>
  <c r="R58" i="1"/>
  <c r="E58" i="1"/>
  <c r="Y57" i="1"/>
  <c r="R57" i="1"/>
  <c r="E57" i="1"/>
  <c r="Y56" i="1"/>
  <c r="R56" i="1"/>
  <c r="E56" i="1"/>
  <c r="S56" i="1" s="1"/>
  <c r="Y55" i="1"/>
  <c r="Y54" i="1"/>
  <c r="R54" i="1"/>
  <c r="E54" i="1"/>
  <c r="Y53" i="1"/>
  <c r="R53" i="1"/>
  <c r="E53" i="1"/>
  <c r="Y52" i="1"/>
  <c r="R52" i="1"/>
  <c r="E52" i="1"/>
  <c r="S52" i="1" s="1"/>
  <c r="Y51" i="1"/>
  <c r="R51" i="1"/>
  <c r="E51" i="1"/>
  <c r="Y50" i="1"/>
  <c r="R50" i="1"/>
  <c r="E50" i="1"/>
  <c r="Y49" i="1"/>
  <c r="R49" i="1"/>
  <c r="E49" i="1"/>
  <c r="Y48" i="1"/>
  <c r="R48" i="1"/>
  <c r="E48" i="1"/>
  <c r="S48" i="1" s="1"/>
  <c r="Y47" i="1"/>
  <c r="Y46" i="1"/>
  <c r="R46" i="1"/>
  <c r="E46" i="1"/>
  <c r="Y45" i="1"/>
  <c r="R45" i="1"/>
  <c r="E45" i="1"/>
  <c r="Y44" i="1"/>
  <c r="R44" i="1"/>
  <c r="E44" i="1"/>
  <c r="S44" i="1" s="1"/>
  <c r="Y43" i="1"/>
  <c r="R43" i="1"/>
  <c r="E43" i="1"/>
  <c r="S43" i="1" s="1"/>
  <c r="Y42" i="1"/>
  <c r="R42" i="1"/>
  <c r="E42" i="1"/>
  <c r="Y41" i="1"/>
  <c r="R41" i="1"/>
  <c r="E41" i="1"/>
  <c r="Y40" i="1"/>
  <c r="R40" i="1"/>
  <c r="E40" i="1"/>
  <c r="S40" i="1" s="1"/>
  <c r="Y39" i="1"/>
  <c r="E39" i="1"/>
  <c r="Y38" i="1"/>
  <c r="R38" i="1"/>
  <c r="E38" i="1"/>
  <c r="Y37" i="1"/>
  <c r="R37" i="1"/>
  <c r="E37" i="1"/>
  <c r="Y36" i="1"/>
  <c r="R36" i="1"/>
  <c r="E36" i="1"/>
  <c r="S36" i="1" s="1"/>
  <c r="Y35" i="1"/>
  <c r="R35" i="1"/>
  <c r="E35" i="1"/>
  <c r="S35" i="1" s="1"/>
  <c r="Y34" i="1"/>
  <c r="R34" i="1"/>
  <c r="E34" i="1"/>
  <c r="Y33" i="1"/>
  <c r="R33" i="1"/>
  <c r="E33" i="1"/>
  <c r="Y32" i="1"/>
  <c r="R32" i="1"/>
  <c r="E32" i="1"/>
  <c r="S32" i="1" s="1"/>
  <c r="Y31" i="1"/>
  <c r="E31" i="1"/>
  <c r="S31" i="1" s="1"/>
  <c r="Y30" i="1"/>
  <c r="R30" i="1"/>
  <c r="E30" i="1"/>
  <c r="Y29" i="1"/>
  <c r="R29" i="1"/>
  <c r="E29" i="1"/>
  <c r="Y28" i="1"/>
  <c r="R28" i="1"/>
  <c r="E28" i="1"/>
  <c r="S28" i="1" s="1"/>
  <c r="Y27" i="1"/>
  <c r="R27" i="1"/>
  <c r="E27" i="1"/>
  <c r="S27" i="1" s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 s="1"/>
  <c r="Y21" i="1"/>
  <c r="R21" i="1"/>
  <c r="E21" i="1"/>
  <c r="Y20" i="1"/>
  <c r="R20" i="1"/>
  <c r="E20" i="1"/>
  <c r="S20" i="1" s="1"/>
  <c r="Y19" i="1"/>
  <c r="R19" i="1"/>
  <c r="E19" i="1"/>
  <c r="S19" i="1" s="1"/>
  <c r="Y18" i="1"/>
  <c r="R18" i="1"/>
  <c r="E18" i="1"/>
  <c r="Y17" i="1"/>
  <c r="R17" i="1"/>
  <c r="E17" i="1"/>
  <c r="Y16" i="1"/>
  <c r="R16" i="1"/>
  <c r="E16" i="1"/>
  <c r="Y15" i="1"/>
  <c r="E15" i="1"/>
  <c r="S15" i="1" s="1"/>
  <c r="Y14" i="1"/>
  <c r="R14" i="1"/>
  <c r="E14" i="1"/>
  <c r="Y13" i="1"/>
  <c r="R13" i="1"/>
  <c r="E13" i="1"/>
  <c r="Y12" i="1"/>
  <c r="R12" i="1"/>
  <c r="E12" i="1"/>
  <c r="S12" i="1" s="1"/>
  <c r="Y11" i="1"/>
  <c r="R11" i="1"/>
  <c r="E11" i="1"/>
  <c r="S11" i="1" s="1"/>
  <c r="Y10" i="1"/>
  <c r="R10" i="1"/>
  <c r="E10" i="1"/>
  <c r="Y9" i="1"/>
  <c r="R9" i="1"/>
  <c r="E9" i="1"/>
  <c r="Y8" i="1"/>
  <c r="R8" i="1"/>
  <c r="E8" i="1"/>
  <c r="Y7" i="1"/>
  <c r="R7" i="1"/>
  <c r="U2" i="1"/>
  <c r="V2" i="1" s="1"/>
  <c r="N2" i="1"/>
  <c r="Q2" i="1" s="1"/>
  <c r="M2" i="1"/>
  <c r="B21" i="3"/>
  <c r="G53" i="4"/>
  <c r="C53" i="4"/>
  <c r="G33" i="4"/>
  <c r="C33" i="4"/>
  <c r="G52" i="4"/>
  <c r="C52" i="4"/>
  <c r="G32" i="4"/>
  <c r="C32" i="4"/>
  <c r="G92" i="1" l="1"/>
  <c r="S332" i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S352" i="1"/>
  <c r="S360" i="1"/>
  <c r="S330" i="1"/>
  <c r="R359" i="1"/>
  <c r="E359" i="1"/>
  <c r="R319" i="1"/>
  <c r="E319" i="1"/>
  <c r="S319" i="1" s="1"/>
  <c r="R287" i="1"/>
  <c r="E287" i="1"/>
  <c r="S287" i="1" s="1"/>
  <c r="R255" i="1"/>
  <c r="E255" i="1"/>
  <c r="S255" i="1" s="1"/>
  <c r="R223" i="1"/>
  <c r="E223" i="1"/>
  <c r="S223" i="1" s="1"/>
  <c r="R191" i="1"/>
  <c r="E191" i="1"/>
  <c r="S191" i="1" s="1"/>
  <c r="R159" i="1"/>
  <c r="E159" i="1"/>
  <c r="S159" i="1" s="1"/>
  <c r="R127" i="1"/>
  <c r="E127" i="1"/>
  <c r="S127" i="1" s="1"/>
  <c r="R95" i="1"/>
  <c r="E95" i="1"/>
  <c r="S95" i="1" s="1"/>
  <c r="E357" i="1"/>
  <c r="R335" i="1"/>
  <c r="E335" i="1"/>
  <c r="S335" i="1" s="1"/>
  <c r="R303" i="1"/>
  <c r="E303" i="1"/>
  <c r="S303" i="1" s="1"/>
  <c r="R279" i="1"/>
  <c r="E279" i="1"/>
  <c r="S279" i="1" s="1"/>
  <c r="R247" i="1"/>
  <c r="E247" i="1"/>
  <c r="S247" i="1" s="1"/>
  <c r="R215" i="1"/>
  <c r="E215" i="1"/>
  <c r="S215" i="1" s="1"/>
  <c r="R175" i="1"/>
  <c r="E175" i="1"/>
  <c r="S175" i="1" s="1"/>
  <c r="R143" i="1"/>
  <c r="E143" i="1"/>
  <c r="S143" i="1" s="1"/>
  <c r="R111" i="1"/>
  <c r="E111" i="1"/>
  <c r="S111" i="1" s="1"/>
  <c r="R79" i="1"/>
  <c r="E79" i="1"/>
  <c r="S79" i="1" s="1"/>
  <c r="R343" i="1"/>
  <c r="E343" i="1"/>
  <c r="R311" i="1"/>
  <c r="E311" i="1"/>
  <c r="S311" i="1" s="1"/>
  <c r="R271" i="1"/>
  <c r="E271" i="1"/>
  <c r="S271" i="1" s="1"/>
  <c r="R239" i="1"/>
  <c r="E239" i="1"/>
  <c r="S239" i="1" s="1"/>
  <c r="R199" i="1"/>
  <c r="E199" i="1"/>
  <c r="S199" i="1" s="1"/>
  <c r="R167" i="1"/>
  <c r="E167" i="1"/>
  <c r="S167" i="1" s="1"/>
  <c r="R135" i="1"/>
  <c r="E135" i="1"/>
  <c r="S135" i="1" s="1"/>
  <c r="R103" i="1"/>
  <c r="E103" i="1"/>
  <c r="R71" i="1"/>
  <c r="E71" i="1"/>
  <c r="S71" i="1" s="1"/>
  <c r="R290" i="1"/>
  <c r="R306" i="1"/>
  <c r="R322" i="1"/>
  <c r="R338" i="1"/>
  <c r="R354" i="1"/>
  <c r="E55" i="1"/>
  <c r="S55" i="1" s="1"/>
  <c r="R361" i="1"/>
  <c r="R351" i="1"/>
  <c r="E351" i="1"/>
  <c r="R327" i="1"/>
  <c r="E327" i="1"/>
  <c r="S327" i="1" s="1"/>
  <c r="R295" i="1"/>
  <c r="E295" i="1"/>
  <c r="S295" i="1" s="1"/>
  <c r="R263" i="1"/>
  <c r="E263" i="1"/>
  <c r="S263" i="1" s="1"/>
  <c r="R231" i="1"/>
  <c r="E231" i="1"/>
  <c r="S231" i="1" s="1"/>
  <c r="R207" i="1"/>
  <c r="E207" i="1"/>
  <c r="S207" i="1" s="1"/>
  <c r="R183" i="1"/>
  <c r="E183" i="1"/>
  <c r="S183" i="1" s="1"/>
  <c r="R151" i="1"/>
  <c r="E151" i="1"/>
  <c r="S151" i="1" s="1"/>
  <c r="R119" i="1"/>
  <c r="E119" i="1"/>
  <c r="S119" i="1" s="1"/>
  <c r="R87" i="1"/>
  <c r="E87" i="1"/>
  <c r="S87" i="1" s="1"/>
  <c r="R63" i="1"/>
  <c r="E63" i="1"/>
  <c r="S63" i="1" s="1"/>
  <c r="R258" i="1"/>
  <c r="R274" i="1"/>
  <c r="E47" i="1"/>
  <c r="S47" i="1" s="1"/>
  <c r="R265" i="1"/>
  <c r="R281" i="1"/>
  <c r="R297" i="1"/>
  <c r="R313" i="1"/>
  <c r="R329" i="1"/>
  <c r="R345" i="1"/>
  <c r="R362" i="1"/>
  <c r="R314" i="1"/>
  <c r="R330" i="1"/>
  <c r="R346" i="1"/>
  <c r="D364" i="1"/>
  <c r="E364" i="1" s="1"/>
  <c r="I358" i="1" s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29" i="1"/>
  <c r="S345" i="1"/>
  <c r="S353" i="1"/>
  <c r="S339" i="1"/>
  <c r="S347" i="1"/>
  <c r="S355" i="1"/>
  <c r="K52" i="4"/>
  <c r="C51" i="4"/>
  <c r="G31" i="4"/>
  <c r="C31" i="4"/>
  <c r="I341" i="1" l="1"/>
  <c r="I340" i="1"/>
  <c r="J340" i="1" s="1"/>
  <c r="I345" i="1"/>
  <c r="J345" i="1" s="1"/>
  <c r="I362" i="1"/>
  <c r="J362" i="1" s="1"/>
  <c r="I330" i="1"/>
  <c r="J330" i="1" s="1"/>
  <c r="I329" i="1"/>
  <c r="J329" i="1" s="1"/>
  <c r="I356" i="1"/>
  <c r="J356" i="1" s="1"/>
  <c r="I361" i="1"/>
  <c r="J361" i="1" s="1"/>
  <c r="I349" i="1"/>
  <c r="J349" i="1" s="1"/>
  <c r="I355" i="1"/>
  <c r="J355" i="1" s="1"/>
  <c r="I350" i="1"/>
  <c r="I337" i="1"/>
  <c r="I360" i="1"/>
  <c r="J360" i="1" s="1"/>
  <c r="I334" i="1"/>
  <c r="J334" i="1" s="1"/>
  <c r="I348" i="1"/>
  <c r="J348" i="1" s="1"/>
  <c r="I347" i="1"/>
  <c r="J347" i="1" s="1"/>
  <c r="I333" i="1"/>
  <c r="I335" i="1"/>
  <c r="J335" i="1" s="1"/>
  <c r="I346" i="1"/>
  <c r="J346" i="1" s="1"/>
  <c r="I339" i="1"/>
  <c r="J339" i="1" s="1"/>
  <c r="I352" i="1"/>
  <c r="J352" i="1" s="1"/>
  <c r="I336" i="1"/>
  <c r="J336" i="1" s="1"/>
  <c r="I344" i="1"/>
  <c r="J344" i="1" s="1"/>
  <c r="I354" i="1"/>
  <c r="J354" i="1" s="1"/>
  <c r="I332" i="1"/>
  <c r="J332" i="1" s="1"/>
  <c r="S357" i="1"/>
  <c r="I357" i="1"/>
  <c r="J357" i="1" s="1"/>
  <c r="S351" i="1"/>
  <c r="I351" i="1"/>
  <c r="J351" i="1" s="1"/>
  <c r="S343" i="1"/>
  <c r="I343" i="1"/>
  <c r="J343" i="1" s="1"/>
  <c r="I8" i="1"/>
  <c r="J8" i="1" s="1"/>
  <c r="I16" i="1"/>
  <c r="I24" i="1"/>
  <c r="J24" i="1" s="1"/>
  <c r="I32" i="1"/>
  <c r="I40" i="1"/>
  <c r="J40" i="1" s="1"/>
  <c r="I48" i="1"/>
  <c r="J48" i="1" s="1"/>
  <c r="I56" i="1"/>
  <c r="J56" i="1" s="1"/>
  <c r="I64" i="1"/>
  <c r="J64" i="1" s="1"/>
  <c r="I72" i="1"/>
  <c r="J72" i="1" s="1"/>
  <c r="I80" i="1"/>
  <c r="I88" i="1"/>
  <c r="J88" i="1" s="1"/>
  <c r="I96" i="1"/>
  <c r="J96" i="1" s="1"/>
  <c r="I104" i="1"/>
  <c r="J104" i="1" s="1"/>
  <c r="I112" i="1"/>
  <c r="J112" i="1" s="1"/>
  <c r="I120" i="1"/>
  <c r="J120" i="1" s="1"/>
  <c r="I128" i="1"/>
  <c r="J128" i="1" s="1"/>
  <c r="I136" i="1"/>
  <c r="J136" i="1" s="1"/>
  <c r="I144" i="1"/>
  <c r="J144" i="1" s="1"/>
  <c r="I152" i="1"/>
  <c r="J152" i="1" s="1"/>
  <c r="I160" i="1"/>
  <c r="J160" i="1" s="1"/>
  <c r="I168" i="1"/>
  <c r="J168" i="1" s="1"/>
  <c r="I176" i="1"/>
  <c r="J176" i="1" s="1"/>
  <c r="I184" i="1"/>
  <c r="J184" i="1" s="1"/>
  <c r="I192" i="1"/>
  <c r="J192" i="1" s="1"/>
  <c r="I200" i="1"/>
  <c r="J200" i="1" s="1"/>
  <c r="I208" i="1"/>
  <c r="I216" i="1"/>
  <c r="J216" i="1" s="1"/>
  <c r="I224" i="1"/>
  <c r="J224" i="1" s="1"/>
  <c r="I232" i="1"/>
  <c r="J232" i="1" s="1"/>
  <c r="I240" i="1"/>
  <c r="J240" i="1" s="1"/>
  <c r="I248" i="1"/>
  <c r="J248" i="1" s="1"/>
  <c r="I256" i="1"/>
  <c r="J256" i="1" s="1"/>
  <c r="I264" i="1"/>
  <c r="J264" i="1" s="1"/>
  <c r="I272" i="1"/>
  <c r="I280" i="1"/>
  <c r="J280" i="1" s="1"/>
  <c r="I288" i="1"/>
  <c r="J288" i="1" s="1"/>
  <c r="I296" i="1"/>
  <c r="J296" i="1" s="1"/>
  <c r="I304" i="1"/>
  <c r="J304" i="1" s="1"/>
  <c r="I312" i="1"/>
  <c r="J312" i="1" s="1"/>
  <c r="I320" i="1"/>
  <c r="J320" i="1" s="1"/>
  <c r="I11" i="1"/>
  <c r="J11" i="1" s="1"/>
  <c r="I35" i="1"/>
  <c r="J35" i="1" s="1"/>
  <c r="I59" i="1"/>
  <c r="J59" i="1" s="1"/>
  <c r="I75" i="1"/>
  <c r="J75" i="1" s="1"/>
  <c r="I99" i="1"/>
  <c r="J99" i="1" s="1"/>
  <c r="I115" i="1"/>
  <c r="J115" i="1" s="1"/>
  <c r="I139" i="1"/>
  <c r="J139" i="1" s="1"/>
  <c r="I163" i="1"/>
  <c r="J163" i="1" s="1"/>
  <c r="I195" i="1"/>
  <c r="J195" i="1" s="1"/>
  <c r="I211" i="1"/>
  <c r="J211" i="1" s="1"/>
  <c r="I227" i="1"/>
  <c r="J227" i="1" s="1"/>
  <c r="I251" i="1"/>
  <c r="J251" i="1" s="1"/>
  <c r="I259" i="1"/>
  <c r="J259" i="1" s="1"/>
  <c r="I283" i="1"/>
  <c r="J283" i="1" s="1"/>
  <c r="I315" i="1"/>
  <c r="J315" i="1" s="1"/>
  <c r="I7" i="1"/>
  <c r="J7" i="1" s="1"/>
  <c r="I229" i="1"/>
  <c r="J229" i="1" s="1"/>
  <c r="I269" i="1"/>
  <c r="I301" i="1"/>
  <c r="J301" i="1" s="1"/>
  <c r="I30" i="1"/>
  <c r="J30" i="1" s="1"/>
  <c r="I54" i="1"/>
  <c r="J54" i="1" s="1"/>
  <c r="I78" i="1"/>
  <c r="J78" i="1" s="1"/>
  <c r="I110" i="1"/>
  <c r="J110" i="1" s="1"/>
  <c r="I126" i="1"/>
  <c r="J126" i="1" s="1"/>
  <c r="I142" i="1"/>
  <c r="J142" i="1" s="1"/>
  <c r="I166" i="1"/>
  <c r="J166" i="1" s="1"/>
  <c r="I182" i="1"/>
  <c r="J182" i="1" s="1"/>
  <c r="I198" i="1"/>
  <c r="J198" i="1" s="1"/>
  <c r="I222" i="1"/>
  <c r="J222" i="1" s="1"/>
  <c r="I246" i="1"/>
  <c r="J246" i="1" s="1"/>
  <c r="I270" i="1"/>
  <c r="J270" i="1" s="1"/>
  <c r="I294" i="1"/>
  <c r="J294" i="1" s="1"/>
  <c r="I318" i="1"/>
  <c r="J318" i="1" s="1"/>
  <c r="I39" i="1"/>
  <c r="J39" i="1" s="1"/>
  <c r="I63" i="1"/>
  <c r="J63" i="1" s="1"/>
  <c r="I9" i="1"/>
  <c r="J9" i="1" s="1"/>
  <c r="I17" i="1"/>
  <c r="J17" i="1" s="1"/>
  <c r="I25" i="1"/>
  <c r="J25" i="1" s="1"/>
  <c r="I33" i="1"/>
  <c r="J33" i="1" s="1"/>
  <c r="I41" i="1"/>
  <c r="J41" i="1" s="1"/>
  <c r="I49" i="1"/>
  <c r="J49" i="1" s="1"/>
  <c r="I57" i="1"/>
  <c r="I65" i="1"/>
  <c r="J65" i="1" s="1"/>
  <c r="I73" i="1"/>
  <c r="J73" i="1" s="1"/>
  <c r="I81" i="1"/>
  <c r="J81" i="1" s="1"/>
  <c r="I89" i="1"/>
  <c r="J89" i="1" s="1"/>
  <c r="I97" i="1"/>
  <c r="J97" i="1" s="1"/>
  <c r="I105" i="1"/>
  <c r="J105" i="1" s="1"/>
  <c r="I113" i="1"/>
  <c r="J113" i="1" s="1"/>
  <c r="I121" i="1"/>
  <c r="I129" i="1"/>
  <c r="J129" i="1" s="1"/>
  <c r="I137" i="1"/>
  <c r="I145" i="1"/>
  <c r="J145" i="1" s="1"/>
  <c r="I153" i="1"/>
  <c r="J153" i="1" s="1"/>
  <c r="I161" i="1"/>
  <c r="J161" i="1" s="1"/>
  <c r="I169" i="1"/>
  <c r="J169" i="1" s="1"/>
  <c r="I177" i="1"/>
  <c r="J177" i="1" s="1"/>
  <c r="I185" i="1"/>
  <c r="I193" i="1"/>
  <c r="J193" i="1" s="1"/>
  <c r="I201" i="1"/>
  <c r="J201" i="1" s="1"/>
  <c r="I209" i="1"/>
  <c r="J209" i="1" s="1"/>
  <c r="I217" i="1"/>
  <c r="J217" i="1" s="1"/>
  <c r="I225" i="1"/>
  <c r="J225" i="1" s="1"/>
  <c r="I233" i="1"/>
  <c r="J233" i="1" s="1"/>
  <c r="I241" i="1"/>
  <c r="J241" i="1" s="1"/>
  <c r="I249" i="1"/>
  <c r="J249" i="1" s="1"/>
  <c r="I257" i="1"/>
  <c r="J257" i="1" s="1"/>
  <c r="I265" i="1"/>
  <c r="I273" i="1"/>
  <c r="J273" i="1" s="1"/>
  <c r="I281" i="1"/>
  <c r="J281" i="1" s="1"/>
  <c r="I289" i="1"/>
  <c r="J289" i="1" s="1"/>
  <c r="I297" i="1"/>
  <c r="J297" i="1" s="1"/>
  <c r="I305" i="1"/>
  <c r="J305" i="1" s="1"/>
  <c r="I313" i="1"/>
  <c r="I321" i="1"/>
  <c r="J321" i="1" s="1"/>
  <c r="I27" i="1"/>
  <c r="J27" i="1" s="1"/>
  <c r="I51" i="1"/>
  <c r="J51" i="1" s="1"/>
  <c r="I83" i="1"/>
  <c r="J83" i="1" s="1"/>
  <c r="I107" i="1"/>
  <c r="J107" i="1" s="1"/>
  <c r="I131" i="1"/>
  <c r="J131" i="1" s="1"/>
  <c r="I147" i="1"/>
  <c r="J147" i="1" s="1"/>
  <c r="I171" i="1"/>
  <c r="J171" i="1" s="1"/>
  <c r="I179" i="1"/>
  <c r="J179" i="1" s="1"/>
  <c r="I203" i="1"/>
  <c r="J203" i="1" s="1"/>
  <c r="I235" i="1"/>
  <c r="J235" i="1" s="1"/>
  <c r="I267" i="1"/>
  <c r="J267" i="1" s="1"/>
  <c r="I299" i="1"/>
  <c r="J299" i="1" s="1"/>
  <c r="I125" i="1"/>
  <c r="J125" i="1" s="1"/>
  <c r="I157" i="1"/>
  <c r="J157" i="1" s="1"/>
  <c r="I181" i="1"/>
  <c r="I213" i="1"/>
  <c r="J213" i="1" s="1"/>
  <c r="I245" i="1"/>
  <c r="I277" i="1"/>
  <c r="J277" i="1" s="1"/>
  <c r="I309" i="1"/>
  <c r="J309" i="1" s="1"/>
  <c r="I22" i="1"/>
  <c r="J22" i="1" s="1"/>
  <c r="I46" i="1"/>
  <c r="J46" i="1" s="1"/>
  <c r="I70" i="1"/>
  <c r="J70" i="1" s="1"/>
  <c r="I94" i="1"/>
  <c r="J94" i="1" s="1"/>
  <c r="I118" i="1"/>
  <c r="J118" i="1" s="1"/>
  <c r="I150" i="1"/>
  <c r="J150" i="1" s="1"/>
  <c r="I190" i="1"/>
  <c r="J190" i="1" s="1"/>
  <c r="I214" i="1"/>
  <c r="J214" i="1" s="1"/>
  <c r="I230" i="1"/>
  <c r="J230" i="1" s="1"/>
  <c r="I254" i="1"/>
  <c r="J254" i="1" s="1"/>
  <c r="I278" i="1"/>
  <c r="J278" i="1" s="1"/>
  <c r="I302" i="1"/>
  <c r="J302" i="1" s="1"/>
  <c r="I326" i="1"/>
  <c r="J326" i="1" s="1"/>
  <c r="I31" i="1"/>
  <c r="J31" i="1" s="1"/>
  <c r="I47" i="1"/>
  <c r="J47" i="1" s="1"/>
  <c r="I79" i="1"/>
  <c r="J79" i="1" s="1"/>
  <c r="I10" i="1"/>
  <c r="J10" i="1" s="1"/>
  <c r="I18" i="1"/>
  <c r="J18" i="1" s="1"/>
  <c r="I26" i="1"/>
  <c r="J26" i="1" s="1"/>
  <c r="I34" i="1"/>
  <c r="J34" i="1" s="1"/>
  <c r="I42" i="1"/>
  <c r="J42" i="1" s="1"/>
  <c r="I50" i="1"/>
  <c r="J50" i="1" s="1"/>
  <c r="I58" i="1"/>
  <c r="J58" i="1" s="1"/>
  <c r="I66" i="1"/>
  <c r="J66" i="1" s="1"/>
  <c r="I74" i="1"/>
  <c r="J74" i="1" s="1"/>
  <c r="I82" i="1"/>
  <c r="J82" i="1" s="1"/>
  <c r="I90" i="1"/>
  <c r="J90" i="1" s="1"/>
  <c r="I98" i="1"/>
  <c r="I106" i="1"/>
  <c r="J106" i="1" s="1"/>
  <c r="I114" i="1"/>
  <c r="J114" i="1" s="1"/>
  <c r="I122" i="1"/>
  <c r="J122" i="1" s="1"/>
  <c r="I130" i="1"/>
  <c r="J130" i="1" s="1"/>
  <c r="I138" i="1"/>
  <c r="J138" i="1" s="1"/>
  <c r="I146" i="1"/>
  <c r="J146" i="1" s="1"/>
  <c r="I154" i="1"/>
  <c r="J154" i="1" s="1"/>
  <c r="I162" i="1"/>
  <c r="J162" i="1" s="1"/>
  <c r="I170" i="1"/>
  <c r="J170" i="1" s="1"/>
  <c r="I178" i="1"/>
  <c r="J178" i="1" s="1"/>
  <c r="I186" i="1"/>
  <c r="J186" i="1" s="1"/>
  <c r="I194" i="1"/>
  <c r="J194" i="1" s="1"/>
  <c r="I202" i="1"/>
  <c r="J202" i="1" s="1"/>
  <c r="I210" i="1"/>
  <c r="J210" i="1" s="1"/>
  <c r="I218" i="1"/>
  <c r="J218" i="1" s="1"/>
  <c r="I226" i="1"/>
  <c r="J226" i="1" s="1"/>
  <c r="I234" i="1"/>
  <c r="J234" i="1" s="1"/>
  <c r="I242" i="1"/>
  <c r="J242" i="1" s="1"/>
  <c r="I250" i="1"/>
  <c r="J250" i="1" s="1"/>
  <c r="I258" i="1"/>
  <c r="J258" i="1" s="1"/>
  <c r="I266" i="1"/>
  <c r="J266" i="1" s="1"/>
  <c r="I274" i="1"/>
  <c r="J274" i="1" s="1"/>
  <c r="I282" i="1"/>
  <c r="J282" i="1" s="1"/>
  <c r="I290" i="1"/>
  <c r="J290" i="1" s="1"/>
  <c r="I298" i="1"/>
  <c r="J298" i="1" s="1"/>
  <c r="I306" i="1"/>
  <c r="I314" i="1"/>
  <c r="J314" i="1" s="1"/>
  <c r="I322" i="1"/>
  <c r="J322" i="1" s="1"/>
  <c r="I19" i="1"/>
  <c r="J19" i="1" s="1"/>
  <c r="I43" i="1"/>
  <c r="J43" i="1" s="1"/>
  <c r="I67" i="1"/>
  <c r="J67" i="1" s="1"/>
  <c r="I91" i="1"/>
  <c r="J91" i="1" s="1"/>
  <c r="I123" i="1"/>
  <c r="J123" i="1" s="1"/>
  <c r="I155" i="1"/>
  <c r="J155" i="1" s="1"/>
  <c r="I187" i="1"/>
  <c r="J187" i="1" s="1"/>
  <c r="I219" i="1"/>
  <c r="J219" i="1" s="1"/>
  <c r="I243" i="1"/>
  <c r="J243" i="1" s="1"/>
  <c r="I275" i="1"/>
  <c r="J275" i="1" s="1"/>
  <c r="I291" i="1"/>
  <c r="J291" i="1" s="1"/>
  <c r="I307" i="1"/>
  <c r="J307" i="1" s="1"/>
  <c r="I323" i="1"/>
  <c r="J323" i="1" s="1"/>
  <c r="I109" i="1"/>
  <c r="J109" i="1" s="1"/>
  <c r="I141" i="1"/>
  <c r="J141" i="1" s="1"/>
  <c r="I173" i="1"/>
  <c r="J173" i="1" s="1"/>
  <c r="I197" i="1"/>
  <c r="J197" i="1" s="1"/>
  <c r="I221" i="1"/>
  <c r="J221" i="1" s="1"/>
  <c r="I253" i="1"/>
  <c r="J253" i="1" s="1"/>
  <c r="I285" i="1"/>
  <c r="J285" i="1" s="1"/>
  <c r="I317" i="1"/>
  <c r="J317" i="1" s="1"/>
  <c r="I14" i="1"/>
  <c r="J14" i="1" s="1"/>
  <c r="I38" i="1"/>
  <c r="J38" i="1" s="1"/>
  <c r="I62" i="1"/>
  <c r="J62" i="1" s="1"/>
  <c r="I86" i="1"/>
  <c r="J86" i="1" s="1"/>
  <c r="I102" i="1"/>
  <c r="J102" i="1" s="1"/>
  <c r="I134" i="1"/>
  <c r="J134" i="1" s="1"/>
  <c r="I158" i="1"/>
  <c r="J158" i="1" s="1"/>
  <c r="I174" i="1"/>
  <c r="J174" i="1" s="1"/>
  <c r="I206" i="1"/>
  <c r="J206" i="1" s="1"/>
  <c r="I238" i="1"/>
  <c r="J238" i="1" s="1"/>
  <c r="I262" i="1"/>
  <c r="J262" i="1" s="1"/>
  <c r="I286" i="1"/>
  <c r="J286" i="1" s="1"/>
  <c r="I310" i="1"/>
  <c r="J310" i="1" s="1"/>
  <c r="I15" i="1"/>
  <c r="J15" i="1" s="1"/>
  <c r="I55" i="1"/>
  <c r="J55" i="1" s="1"/>
  <c r="I71" i="1"/>
  <c r="J71" i="1" s="1"/>
  <c r="I23" i="1"/>
  <c r="J23" i="1" s="1"/>
  <c r="I12" i="1"/>
  <c r="J12" i="1" s="1"/>
  <c r="I20" i="1"/>
  <c r="J20" i="1" s="1"/>
  <c r="I28" i="1"/>
  <c r="J28" i="1" s="1"/>
  <c r="I36" i="1"/>
  <c r="J36" i="1" s="1"/>
  <c r="I44" i="1"/>
  <c r="J44" i="1" s="1"/>
  <c r="I52" i="1"/>
  <c r="J52" i="1" s="1"/>
  <c r="I60" i="1"/>
  <c r="J60" i="1" s="1"/>
  <c r="I68" i="1"/>
  <c r="J68" i="1" s="1"/>
  <c r="I76" i="1"/>
  <c r="J76" i="1" s="1"/>
  <c r="I84" i="1"/>
  <c r="J84" i="1" s="1"/>
  <c r="I92" i="1"/>
  <c r="J92" i="1" s="1"/>
  <c r="I100" i="1"/>
  <c r="J100" i="1" s="1"/>
  <c r="I108" i="1"/>
  <c r="J108" i="1" s="1"/>
  <c r="I116" i="1"/>
  <c r="J116" i="1" s="1"/>
  <c r="I124" i="1"/>
  <c r="J124" i="1" s="1"/>
  <c r="I132" i="1"/>
  <c r="J132" i="1" s="1"/>
  <c r="I140" i="1"/>
  <c r="J140" i="1" s="1"/>
  <c r="I148" i="1"/>
  <c r="J148" i="1" s="1"/>
  <c r="I156" i="1"/>
  <c r="J156" i="1" s="1"/>
  <c r="I164" i="1"/>
  <c r="J164" i="1" s="1"/>
  <c r="I172" i="1"/>
  <c r="J172" i="1" s="1"/>
  <c r="I180" i="1"/>
  <c r="J180" i="1" s="1"/>
  <c r="I188" i="1"/>
  <c r="J188" i="1" s="1"/>
  <c r="I196" i="1"/>
  <c r="J196" i="1" s="1"/>
  <c r="I204" i="1"/>
  <c r="J204" i="1" s="1"/>
  <c r="I212" i="1"/>
  <c r="J212" i="1" s="1"/>
  <c r="I220" i="1"/>
  <c r="J220" i="1" s="1"/>
  <c r="I228" i="1"/>
  <c r="J228" i="1" s="1"/>
  <c r="I236" i="1"/>
  <c r="J236" i="1" s="1"/>
  <c r="I244" i="1"/>
  <c r="J244" i="1" s="1"/>
  <c r="I252" i="1"/>
  <c r="J252" i="1" s="1"/>
  <c r="I260" i="1"/>
  <c r="J260" i="1" s="1"/>
  <c r="I268" i="1"/>
  <c r="J268" i="1" s="1"/>
  <c r="I276" i="1"/>
  <c r="J276" i="1" s="1"/>
  <c r="I284" i="1"/>
  <c r="J284" i="1" s="1"/>
  <c r="I292" i="1"/>
  <c r="J292" i="1" s="1"/>
  <c r="I300" i="1"/>
  <c r="J300" i="1" s="1"/>
  <c r="I308" i="1"/>
  <c r="J308" i="1" s="1"/>
  <c r="I316" i="1"/>
  <c r="J316" i="1" s="1"/>
  <c r="I324" i="1"/>
  <c r="J324" i="1" s="1"/>
  <c r="I13" i="1"/>
  <c r="J13" i="1" s="1"/>
  <c r="I21" i="1"/>
  <c r="J21" i="1" s="1"/>
  <c r="I29" i="1"/>
  <c r="J29" i="1" s="1"/>
  <c r="I37" i="1"/>
  <c r="J37" i="1" s="1"/>
  <c r="I45" i="1"/>
  <c r="J45" i="1" s="1"/>
  <c r="I53" i="1"/>
  <c r="J53" i="1" s="1"/>
  <c r="I61" i="1"/>
  <c r="J61" i="1" s="1"/>
  <c r="I69" i="1"/>
  <c r="J69" i="1" s="1"/>
  <c r="I77" i="1"/>
  <c r="J77" i="1" s="1"/>
  <c r="I85" i="1"/>
  <c r="J85" i="1" s="1"/>
  <c r="I93" i="1"/>
  <c r="J93" i="1" s="1"/>
  <c r="I101" i="1"/>
  <c r="J101" i="1" s="1"/>
  <c r="I117" i="1"/>
  <c r="J117" i="1" s="1"/>
  <c r="I133" i="1"/>
  <c r="J133" i="1" s="1"/>
  <c r="I149" i="1"/>
  <c r="J149" i="1" s="1"/>
  <c r="I165" i="1"/>
  <c r="J165" i="1" s="1"/>
  <c r="I189" i="1"/>
  <c r="J189" i="1" s="1"/>
  <c r="I205" i="1"/>
  <c r="J205" i="1" s="1"/>
  <c r="I237" i="1"/>
  <c r="J237" i="1" s="1"/>
  <c r="I261" i="1"/>
  <c r="J261" i="1" s="1"/>
  <c r="I293" i="1"/>
  <c r="J293" i="1" s="1"/>
  <c r="I325" i="1"/>
  <c r="J325" i="1" s="1"/>
  <c r="I87" i="1"/>
  <c r="J87" i="1" s="1"/>
  <c r="I151" i="1"/>
  <c r="J151" i="1" s="1"/>
  <c r="I215" i="1"/>
  <c r="J215" i="1" s="1"/>
  <c r="I279" i="1"/>
  <c r="J279" i="1" s="1"/>
  <c r="I223" i="1"/>
  <c r="J223" i="1" s="1"/>
  <c r="I183" i="1"/>
  <c r="J183" i="1" s="1"/>
  <c r="I127" i="1"/>
  <c r="J127" i="1" s="1"/>
  <c r="I135" i="1"/>
  <c r="J135" i="1" s="1"/>
  <c r="I271" i="1"/>
  <c r="J271" i="1" s="1"/>
  <c r="I95" i="1"/>
  <c r="J95" i="1" s="1"/>
  <c r="I159" i="1"/>
  <c r="J159" i="1" s="1"/>
  <c r="I287" i="1"/>
  <c r="J287" i="1" s="1"/>
  <c r="I119" i="1"/>
  <c r="J119" i="1" s="1"/>
  <c r="I319" i="1"/>
  <c r="J319" i="1" s="1"/>
  <c r="I207" i="1"/>
  <c r="J207" i="1" s="1"/>
  <c r="I103" i="1"/>
  <c r="I167" i="1"/>
  <c r="J167" i="1" s="1"/>
  <c r="I231" i="1"/>
  <c r="J231" i="1" s="1"/>
  <c r="I295" i="1"/>
  <c r="J295" i="1" s="1"/>
  <c r="I247" i="1"/>
  <c r="J247" i="1" s="1"/>
  <c r="I191" i="1"/>
  <c r="J191" i="1" s="1"/>
  <c r="I199" i="1"/>
  <c r="J199" i="1" s="1"/>
  <c r="I111" i="1"/>
  <c r="J111" i="1" s="1"/>
  <c r="I175" i="1"/>
  <c r="J175" i="1" s="1"/>
  <c r="I239" i="1"/>
  <c r="J239" i="1" s="1"/>
  <c r="I303" i="1"/>
  <c r="J303" i="1" s="1"/>
  <c r="I311" i="1"/>
  <c r="J311" i="1" s="1"/>
  <c r="I255" i="1"/>
  <c r="I327" i="1"/>
  <c r="J327" i="1" s="1"/>
  <c r="I263" i="1"/>
  <c r="J263" i="1" s="1"/>
  <c r="I143" i="1"/>
  <c r="J143" i="1" s="1"/>
  <c r="S359" i="1"/>
  <c r="I359" i="1"/>
  <c r="J359" i="1" s="1"/>
  <c r="I353" i="1"/>
  <c r="J353" i="1" s="1"/>
  <c r="I338" i="1"/>
  <c r="J338" i="1" s="1"/>
  <c r="I331" i="1"/>
  <c r="J331" i="1" s="1"/>
  <c r="I342" i="1"/>
  <c r="J342" i="1" s="1"/>
  <c r="I328" i="1"/>
  <c r="J328" i="1" s="1"/>
  <c r="G9" i="1"/>
  <c r="H9" i="1" s="1"/>
  <c r="G8" i="1"/>
  <c r="H8" i="1" s="1"/>
  <c r="G7" i="1"/>
  <c r="H7" i="1" s="1"/>
  <c r="F7" i="1"/>
  <c r="G323" i="1"/>
  <c r="H323" i="1" s="1"/>
  <c r="F214" i="1"/>
  <c r="R36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G343" i="1"/>
  <c r="H343" i="1" s="1"/>
  <c r="F216" i="1"/>
  <c r="F222" i="1"/>
  <c r="F125" i="1"/>
  <c r="F10" i="1"/>
  <c r="F107" i="1"/>
  <c r="F211" i="1"/>
  <c r="F221" i="1"/>
  <c r="F188" i="1"/>
  <c r="F146" i="1"/>
  <c r="F101" i="1"/>
  <c r="F167" i="1"/>
  <c r="S364" i="1"/>
  <c r="F322" i="1"/>
  <c r="F343" i="1"/>
  <c r="F204" i="1"/>
  <c r="F105" i="1"/>
  <c r="F72" i="1"/>
  <c r="G22" i="1"/>
  <c r="H22" i="1" s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F136" i="1"/>
  <c r="F54" i="1"/>
  <c r="F48" i="1"/>
  <c r="F41" i="1"/>
  <c r="F86" i="1"/>
  <c r="F362" i="1"/>
  <c r="G87" i="1"/>
  <c r="H87" i="1" s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G169" i="1"/>
  <c r="H169" i="1" s="1"/>
  <c r="F62" i="1"/>
  <c r="F23" i="1"/>
  <c r="F84" i="1"/>
  <c r="F159" i="1"/>
  <c r="F323" i="1"/>
  <c r="F331" i="1"/>
  <c r="F361" i="1"/>
  <c r="F315" i="1"/>
  <c r="F349" i="1"/>
  <c r="G314" i="1"/>
  <c r="H314" i="1" s="1"/>
  <c r="F319" i="1"/>
  <c r="F252" i="1"/>
  <c r="G228" i="1"/>
  <c r="H228" i="1" s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G60" i="1"/>
  <c r="H60" i="1" s="1"/>
  <c r="F155" i="1"/>
  <c r="F309" i="1"/>
  <c r="F274" i="1"/>
  <c r="F127" i="1"/>
  <c r="F353" i="1"/>
  <c r="F276" i="1"/>
  <c r="F238" i="1"/>
  <c r="F194" i="1"/>
  <c r="F184" i="1"/>
  <c r="F113" i="1"/>
  <c r="F124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G142" i="1"/>
  <c r="H142" i="1" s="1"/>
  <c r="F215" i="1"/>
  <c r="F360" i="1"/>
  <c r="F193" i="1"/>
  <c r="F177" i="1"/>
  <c r="F364" i="1"/>
  <c r="F11" i="1"/>
  <c r="F347" i="1"/>
  <c r="F139" i="1"/>
  <c r="F293" i="1"/>
  <c r="F130" i="1"/>
  <c r="F39" i="1"/>
  <c r="F326" i="1"/>
  <c r="F345" i="1"/>
  <c r="F229" i="1"/>
  <c r="F129" i="1"/>
  <c r="G49" i="1"/>
  <c r="H49" i="1" s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G335" i="1"/>
  <c r="H335" i="1" s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F235" i="1"/>
  <c r="F163" i="1"/>
  <c r="F102" i="1"/>
  <c r="F104" i="1"/>
  <c r="F46" i="1"/>
  <c r="F181" i="1"/>
  <c r="F94" i="1"/>
  <c r="F25" i="1"/>
  <c r="F57" i="1"/>
  <c r="F234" i="1"/>
  <c r="F115" i="1"/>
  <c r="F303" i="1"/>
  <c r="F218" i="1"/>
  <c r="F250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F316" i="1"/>
  <c r="G279" i="1"/>
  <c r="H279" i="1" s="1"/>
  <c r="F278" i="1"/>
  <c r="G214" i="1"/>
  <c r="H214" i="1" s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I364" i="1"/>
  <c r="F341" i="1"/>
  <c r="G364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G270" i="1"/>
  <c r="H270" i="1" s="1"/>
  <c r="F9" i="1"/>
  <c r="G257" i="1"/>
  <c r="H257" i="1" s="1"/>
  <c r="F310" i="1"/>
  <c r="F21" i="1"/>
  <c r="F327" i="1"/>
  <c r="F111" i="1"/>
  <c r="F140" i="1"/>
  <c r="F318" i="1"/>
  <c r="F183" i="1"/>
  <c r="F79" i="1"/>
  <c r="F97" i="1"/>
  <c r="G144" i="1"/>
  <c r="H144" i="1" s="1"/>
  <c r="G175" i="1"/>
  <c r="H175" i="1" s="1"/>
  <c r="G289" i="1"/>
  <c r="H289" i="1" s="1"/>
  <c r="G212" i="1"/>
  <c r="H212" i="1" s="1"/>
  <c r="G166" i="1"/>
  <c r="H166" i="1" s="1"/>
  <c r="G360" i="1"/>
  <c r="H360" i="1" s="1"/>
  <c r="G113" i="1"/>
  <c r="H113" i="1" s="1"/>
  <c r="G42" i="1"/>
  <c r="H42" i="1" s="1"/>
  <c r="G151" i="1"/>
  <c r="H151" i="1" s="1"/>
  <c r="G12" i="1"/>
  <c r="H12" i="1" s="1"/>
  <c r="G352" i="1"/>
  <c r="H352" i="1" s="1"/>
  <c r="G340" i="1"/>
  <c r="H340" i="1" s="1"/>
  <c r="G316" i="1"/>
  <c r="H316" i="1" s="1"/>
  <c r="G333" i="1"/>
  <c r="H333" i="1" s="1"/>
  <c r="J16" i="1"/>
  <c r="J333" i="1"/>
  <c r="G187" i="1"/>
  <c r="H187" i="1" s="1"/>
  <c r="G137" i="1"/>
  <c r="H137" i="1" s="1"/>
  <c r="G156" i="1"/>
  <c r="H156" i="1" s="1"/>
  <c r="G341" i="1"/>
  <c r="H341" i="1" s="1"/>
  <c r="G356" i="1"/>
  <c r="H356" i="1" s="1"/>
  <c r="G345" i="1"/>
  <c r="H345" i="1" s="1"/>
  <c r="G272" i="1"/>
  <c r="H272" i="1" s="1"/>
  <c r="G239" i="1"/>
  <c r="H239" i="1" s="1"/>
  <c r="G81" i="1"/>
  <c r="H81" i="1" s="1"/>
  <c r="J137" i="1"/>
  <c r="G265" i="1"/>
  <c r="H265" i="1" s="1"/>
  <c r="G259" i="1"/>
  <c r="H259" i="1" s="1"/>
  <c r="G67" i="1"/>
  <c r="H67" i="1" s="1"/>
  <c r="G173" i="1"/>
  <c r="H173" i="1" s="1"/>
  <c r="J358" i="1"/>
  <c r="G337" i="1"/>
  <c r="H337" i="1" s="1"/>
  <c r="J265" i="1"/>
  <c r="G229" i="1"/>
  <c r="H229" i="1" s="1"/>
  <c r="G162" i="1"/>
  <c r="H162" i="1" s="1"/>
  <c r="G17" i="1"/>
  <c r="H17" i="1" s="1"/>
  <c r="G262" i="1"/>
  <c r="H262" i="1" s="1"/>
  <c r="G202" i="1"/>
  <c r="H202" i="1" s="1"/>
  <c r="G52" i="1"/>
  <c r="H52" i="1" s="1"/>
  <c r="G148" i="1"/>
  <c r="H148" i="1" s="1"/>
  <c r="G312" i="1"/>
  <c r="H312" i="1" s="1"/>
  <c r="G311" i="1"/>
  <c r="H311" i="1" s="1"/>
  <c r="G351" i="1"/>
  <c r="H351" i="1" s="1"/>
  <c r="G329" i="1"/>
  <c r="H329" i="1" s="1"/>
  <c r="G310" i="1"/>
  <c r="H310" i="1" s="1"/>
  <c r="G299" i="1"/>
  <c r="H299" i="1" s="1"/>
  <c r="G320" i="1"/>
  <c r="H320" i="1" s="1"/>
  <c r="G319" i="1"/>
  <c r="H319" i="1" s="1"/>
  <c r="G359" i="1"/>
  <c r="H359" i="1" s="1"/>
  <c r="G330" i="1"/>
  <c r="H330" i="1" s="1"/>
  <c r="G305" i="1"/>
  <c r="H305" i="1" s="1"/>
  <c r="G281" i="1"/>
  <c r="H281" i="1" s="1"/>
  <c r="G277" i="1"/>
  <c r="H277" i="1" s="1"/>
  <c r="G223" i="1"/>
  <c r="H223" i="1" s="1"/>
  <c r="G120" i="1"/>
  <c r="H120" i="1" s="1"/>
  <c r="G82" i="1"/>
  <c r="H82" i="1" s="1"/>
  <c r="J80" i="1"/>
  <c r="G50" i="1"/>
  <c r="H50" i="1" s="1"/>
  <c r="G254" i="1"/>
  <c r="H254" i="1" s="1"/>
  <c r="G287" i="1"/>
  <c r="H287" i="1" s="1"/>
  <c r="G309" i="1"/>
  <c r="H309" i="1" s="1"/>
  <c r="G193" i="1"/>
  <c r="H193" i="1" s="1"/>
  <c r="G69" i="1"/>
  <c r="H69" i="1" s="1"/>
  <c r="G275" i="1"/>
  <c r="H275" i="1" s="1"/>
  <c r="G205" i="1"/>
  <c r="H205" i="1" s="1"/>
  <c r="G35" i="1"/>
  <c r="H35" i="1" s="1"/>
  <c r="G44" i="1"/>
  <c r="H44" i="1" s="1"/>
  <c r="G47" i="1"/>
  <c r="H47" i="1" s="1"/>
  <c r="G63" i="1"/>
  <c r="H63" i="1" s="1"/>
  <c r="G85" i="1"/>
  <c r="H85" i="1" s="1"/>
  <c r="G150" i="1"/>
  <c r="H150" i="1" s="1"/>
  <c r="G317" i="1"/>
  <c r="H317" i="1" s="1"/>
  <c r="G249" i="1"/>
  <c r="H249" i="1" s="1"/>
  <c r="G146" i="1"/>
  <c r="H146" i="1" s="1"/>
  <c r="G293" i="1"/>
  <c r="H293" i="1" s="1"/>
  <c r="G124" i="1"/>
  <c r="H124" i="1" s="1"/>
  <c r="G199" i="1"/>
  <c r="H199" i="1" s="1"/>
  <c r="G321" i="1"/>
  <c r="H321" i="1" s="1"/>
  <c r="G250" i="1"/>
  <c r="H250" i="1" s="1"/>
  <c r="G355" i="1"/>
  <c r="H355" i="1" s="1"/>
  <c r="G191" i="1"/>
  <c r="H191" i="1" s="1"/>
  <c r="G251" i="1"/>
  <c r="H251" i="1" s="1"/>
  <c r="G296" i="1"/>
  <c r="H296" i="1" s="1"/>
  <c r="G218" i="1"/>
  <c r="H218" i="1" s="1"/>
  <c r="G111" i="1"/>
  <c r="H111" i="1" s="1"/>
  <c r="J185" i="1"/>
  <c r="G295" i="1"/>
  <c r="H295" i="1" s="1"/>
  <c r="G70" i="1"/>
  <c r="H70" i="1" s="1"/>
  <c r="G103" i="1"/>
  <c r="H103" i="1" s="1"/>
  <c r="G303" i="1"/>
  <c r="H303" i="1" s="1"/>
  <c r="G33" i="1"/>
  <c r="H33" i="1" s="1"/>
  <c r="G65" i="1"/>
  <c r="H65" i="1" s="1"/>
  <c r="G94" i="1"/>
  <c r="H94" i="1" s="1"/>
  <c r="G66" i="1"/>
  <c r="H66" i="1" s="1"/>
  <c r="G129" i="1"/>
  <c r="H129" i="1" s="1"/>
  <c r="G79" i="1"/>
  <c r="H79" i="1" s="1"/>
  <c r="J32" i="1"/>
  <c r="G128" i="1"/>
  <c r="H128" i="1" s="1"/>
  <c r="G147" i="1"/>
  <c r="H147" i="1" s="1"/>
  <c r="J255" i="1"/>
  <c r="G222" i="1"/>
  <c r="H222" i="1" s="1"/>
  <c r="G256" i="1"/>
  <c r="H256" i="1" s="1"/>
  <c r="G247" i="1"/>
  <c r="H247" i="1" s="1"/>
  <c r="G261" i="1"/>
  <c r="H261" i="1" s="1"/>
  <c r="G61" i="1"/>
  <c r="H61" i="1" s="1"/>
  <c r="G55" i="1"/>
  <c r="H55" i="1" s="1"/>
  <c r="G292" i="1"/>
  <c r="H292" i="1" s="1"/>
  <c r="G53" i="1"/>
  <c r="H53" i="1" s="1"/>
  <c r="G231" i="1"/>
  <c r="H231" i="1" s="1"/>
  <c r="G224" i="1"/>
  <c r="H224" i="1" s="1"/>
  <c r="G138" i="1"/>
  <c r="H138" i="1" s="1"/>
  <c r="G267" i="1"/>
  <c r="H267" i="1" s="1"/>
  <c r="G133" i="1"/>
  <c r="H133" i="1" s="1"/>
  <c r="G313" i="1"/>
  <c r="H313" i="1" s="1"/>
  <c r="G215" i="1"/>
  <c r="H215" i="1" s="1"/>
  <c r="G353" i="1"/>
  <c r="H353" i="1" s="1"/>
  <c r="G246" i="1"/>
  <c r="H246" i="1" s="1"/>
  <c r="G300" i="1"/>
  <c r="H300" i="1" s="1"/>
  <c r="G134" i="1"/>
  <c r="H134" i="1" s="1"/>
  <c r="J245" i="1"/>
  <c r="G197" i="1"/>
  <c r="H197" i="1" s="1"/>
  <c r="G253" i="1"/>
  <c r="H253" i="1" s="1"/>
  <c r="G177" i="1"/>
  <c r="H177" i="1" s="1"/>
  <c r="G10" i="1"/>
  <c r="H10" i="1" s="1"/>
  <c r="G71" i="1"/>
  <c r="H71" i="1" s="1"/>
  <c r="G24" i="1"/>
  <c r="H24" i="1" s="1"/>
  <c r="J121" i="1"/>
  <c r="G89" i="1"/>
  <c r="H89" i="1" s="1"/>
  <c r="G105" i="1"/>
  <c r="H105" i="1" s="1"/>
  <c r="G136" i="1"/>
  <c r="H136" i="1" s="1"/>
  <c r="G174" i="1"/>
  <c r="H174" i="1" s="1"/>
  <c r="G235" i="1"/>
  <c r="H235" i="1" s="1"/>
  <c r="G206" i="1"/>
  <c r="H206" i="1" s="1"/>
  <c r="G241" i="1"/>
  <c r="H241" i="1" s="1"/>
  <c r="G160" i="1"/>
  <c r="H160" i="1" s="1"/>
  <c r="G255" i="1"/>
  <c r="H255" i="1" s="1"/>
  <c r="G290" i="1"/>
  <c r="H290" i="1" s="1"/>
  <c r="G201" i="1"/>
  <c r="H201" i="1" s="1"/>
  <c r="G283" i="1"/>
  <c r="H283" i="1" s="1"/>
  <c r="G339" i="1"/>
  <c r="H339" i="1" s="1"/>
  <c r="G198" i="1"/>
  <c r="H198" i="1" s="1"/>
  <c r="G131" i="1"/>
  <c r="H131" i="1" s="1"/>
  <c r="G196" i="1"/>
  <c r="H196" i="1" s="1"/>
  <c r="G115" i="1"/>
  <c r="H115" i="1" s="1"/>
  <c r="G232" i="1"/>
  <c r="H232" i="1" s="1"/>
  <c r="G107" i="1"/>
  <c r="H107" i="1" s="1"/>
  <c r="G116" i="1"/>
  <c r="H116" i="1" s="1"/>
  <c r="G301" i="1"/>
  <c r="H301" i="1" s="1"/>
  <c r="G331" i="1"/>
  <c r="H331" i="1" s="1"/>
  <c r="G125" i="1"/>
  <c r="H125" i="1" s="1"/>
  <c r="G268" i="1"/>
  <c r="H268" i="1" s="1"/>
  <c r="G119" i="1"/>
  <c r="H119" i="1" s="1"/>
  <c r="G304" i="1"/>
  <c r="H304" i="1" s="1"/>
  <c r="G302" i="1"/>
  <c r="H302" i="1" s="1"/>
  <c r="G39" i="1"/>
  <c r="H39" i="1" s="1"/>
  <c r="G149" i="1"/>
  <c r="H149" i="1" s="1"/>
  <c r="G96" i="1"/>
  <c r="H96" i="1" s="1"/>
  <c r="G114" i="1"/>
  <c r="H114" i="1" s="1"/>
  <c r="G32" i="1"/>
  <c r="H32" i="1" s="1"/>
  <c r="G121" i="1"/>
  <c r="H121" i="1" s="1"/>
  <c r="G130" i="1"/>
  <c r="H130" i="1" s="1"/>
  <c r="G141" i="1"/>
  <c r="H141" i="1" s="1"/>
  <c r="G178" i="1"/>
  <c r="H178" i="1" s="1"/>
  <c r="G168" i="1"/>
  <c r="H168" i="1" s="1"/>
  <c r="G263" i="1"/>
  <c r="H263" i="1" s="1"/>
  <c r="G221" i="1"/>
  <c r="H221" i="1" s="1"/>
  <c r="G220" i="1"/>
  <c r="H220" i="1" s="1"/>
  <c r="G297" i="1"/>
  <c r="H297" i="1" s="1"/>
  <c r="J272" i="1"/>
  <c r="G21" i="1"/>
  <c r="H21" i="1" s="1"/>
  <c r="G210" i="1"/>
  <c r="H210" i="1" s="1"/>
  <c r="G30" i="1"/>
  <c r="H30" i="1" s="1"/>
  <c r="G274" i="1"/>
  <c r="H274" i="1" s="1"/>
  <c r="G123" i="1"/>
  <c r="H123" i="1" s="1"/>
  <c r="G288" i="1"/>
  <c r="H288" i="1" s="1"/>
  <c r="G194" i="1"/>
  <c r="H194" i="1" s="1"/>
  <c r="G98" i="1"/>
  <c r="H98" i="1" s="1"/>
  <c r="G84" i="1"/>
  <c r="H84" i="1" s="1"/>
  <c r="G190" i="1"/>
  <c r="H190" i="1" s="1"/>
  <c r="G117" i="1"/>
  <c r="H117" i="1" s="1"/>
  <c r="G308" i="1"/>
  <c r="H308" i="1" s="1"/>
  <c r="G240" i="1"/>
  <c r="H240" i="1" s="1"/>
  <c r="J208" i="1"/>
  <c r="J313" i="1"/>
  <c r="G62" i="1"/>
  <c r="H62" i="1" s="1"/>
  <c r="G110" i="1"/>
  <c r="H110" i="1" s="1"/>
  <c r="G118" i="1"/>
  <c r="H118" i="1" s="1"/>
  <c r="G185" i="1"/>
  <c r="H185" i="1" s="1"/>
  <c r="G58" i="1"/>
  <c r="H58" i="1" s="1"/>
  <c r="G158" i="1"/>
  <c r="H158" i="1" s="1"/>
  <c r="G74" i="1"/>
  <c r="H74" i="1" s="1"/>
  <c r="G90" i="1"/>
  <c r="H90" i="1" s="1"/>
  <c r="G230" i="1"/>
  <c r="H230" i="1" s="1"/>
  <c r="G157" i="1"/>
  <c r="H157" i="1" s="1"/>
  <c r="G40" i="1"/>
  <c r="H40" i="1" s="1"/>
  <c r="G88" i="1"/>
  <c r="H88" i="1" s="1"/>
  <c r="G127" i="1"/>
  <c r="H127" i="1" s="1"/>
  <c r="G171" i="1"/>
  <c r="H171" i="1" s="1"/>
  <c r="G152" i="1"/>
  <c r="H152" i="1" s="1"/>
  <c r="G307" i="1"/>
  <c r="H307" i="1" s="1"/>
  <c r="G161" i="1"/>
  <c r="H161" i="1" s="1"/>
  <c r="G155" i="1"/>
  <c r="H155" i="1" s="1"/>
  <c r="G225" i="1"/>
  <c r="H225" i="1" s="1"/>
  <c r="G176" i="1"/>
  <c r="H176" i="1" s="1"/>
  <c r="G280" i="1"/>
  <c r="H280" i="1" s="1"/>
  <c r="G38" i="1"/>
  <c r="H38" i="1" s="1"/>
  <c r="G20" i="1"/>
  <c r="H20" i="1" s="1"/>
  <c r="G76" i="1"/>
  <c r="H76" i="1" s="1"/>
  <c r="G243" i="1"/>
  <c r="H243" i="1" s="1"/>
  <c r="G182" i="1"/>
  <c r="H182" i="1" s="1"/>
  <c r="G284" i="1"/>
  <c r="H284" i="1" s="1"/>
  <c r="G183" i="1"/>
  <c r="H183" i="1" s="1"/>
  <c r="G101" i="1"/>
  <c r="H101" i="1" s="1"/>
  <c r="G188" i="1"/>
  <c r="H188" i="1" s="1"/>
  <c r="G83" i="1"/>
  <c r="H83" i="1" s="1"/>
  <c r="G59" i="1"/>
  <c r="H59" i="1" s="1"/>
  <c r="G285" i="1"/>
  <c r="H285" i="1" s="1"/>
  <c r="G189" i="1"/>
  <c r="H189" i="1" s="1"/>
  <c r="G242" i="1"/>
  <c r="H242" i="1" s="1"/>
  <c r="G99" i="1"/>
  <c r="H99" i="1" s="1"/>
  <c r="J269" i="1"/>
  <c r="G145" i="1"/>
  <c r="H145" i="1" s="1"/>
  <c r="G234" i="1"/>
  <c r="H234" i="1" s="1"/>
  <c r="G126" i="1"/>
  <c r="H126" i="1" s="1"/>
  <c r="G73" i="1"/>
  <c r="H73" i="1" s="1"/>
  <c r="J57" i="1"/>
  <c r="G25" i="1"/>
  <c r="H25" i="1" s="1"/>
  <c r="G15" i="1"/>
  <c r="H15" i="1" s="1"/>
  <c r="G78" i="1"/>
  <c r="H78" i="1" s="1"/>
  <c r="G18" i="1"/>
  <c r="H18" i="1" s="1"/>
  <c r="J181" i="1"/>
  <c r="G106" i="1"/>
  <c r="H106" i="1" s="1"/>
  <c r="G48" i="1"/>
  <c r="H48" i="1" s="1"/>
  <c r="G186" i="1"/>
  <c r="H186" i="1" s="1"/>
  <c r="G195" i="1"/>
  <c r="H195" i="1" s="1"/>
  <c r="G227" i="1"/>
  <c r="H227" i="1" s="1"/>
  <c r="G217" i="1"/>
  <c r="H217" i="1" s="1"/>
  <c r="G271" i="1"/>
  <c r="H271" i="1" s="1"/>
  <c r="G236" i="1"/>
  <c r="H236" i="1" s="1"/>
  <c r="G278" i="1"/>
  <c r="H278" i="1" s="1"/>
  <c r="G298" i="1"/>
  <c r="H298" i="1" s="1"/>
  <c r="J306" i="1"/>
  <c r="G294" i="1"/>
  <c r="H294" i="1" s="1"/>
  <c r="G361" i="1"/>
  <c r="H361" i="1" s="1"/>
  <c r="G322" i="1"/>
  <c r="H322" i="1" s="1"/>
  <c r="J350" i="1"/>
  <c r="G349" i="1"/>
  <c r="H349" i="1" s="1"/>
  <c r="G350" i="1"/>
  <c r="H350" i="1" s="1"/>
  <c r="G326" i="1"/>
  <c r="H326" i="1" s="1"/>
  <c r="G31" i="1"/>
  <c r="H31" i="1" s="1"/>
  <c r="G28" i="1"/>
  <c r="H28" i="1" s="1"/>
  <c r="G216" i="1"/>
  <c r="H216" i="1" s="1"/>
  <c r="G180" i="1"/>
  <c r="H180" i="1" s="1"/>
  <c r="G93" i="1"/>
  <c r="H93" i="1" s="1"/>
  <c r="G165" i="1"/>
  <c r="H165" i="1" s="1"/>
  <c r="G75" i="1"/>
  <c r="H75" i="1" s="1"/>
  <c r="G154" i="1"/>
  <c r="H154" i="1" s="1"/>
  <c r="G51" i="1"/>
  <c r="H51" i="1" s="1"/>
  <c r="G273" i="1"/>
  <c r="H273" i="1" s="1"/>
  <c r="G159" i="1"/>
  <c r="H159" i="1" s="1"/>
  <c r="G219" i="1"/>
  <c r="H219" i="1" s="1"/>
  <c r="G77" i="1"/>
  <c r="H77" i="1" s="1"/>
  <c r="G260" i="1"/>
  <c r="H260" i="1" s="1"/>
  <c r="G153" i="1"/>
  <c r="H153" i="1" s="1"/>
  <c r="J341" i="1"/>
  <c r="G276" i="1"/>
  <c r="H276" i="1" s="1"/>
  <c r="G252" i="1"/>
  <c r="H252" i="1" s="1"/>
  <c r="G226" i="1"/>
  <c r="H226" i="1" s="1"/>
  <c r="G269" i="1"/>
  <c r="H269" i="1" s="1"/>
  <c r="G86" i="1"/>
  <c r="H86" i="1" s="1"/>
  <c r="G14" i="1"/>
  <c r="H14" i="1" s="1"/>
  <c r="G34" i="1"/>
  <c r="H34" i="1" s="1"/>
  <c r="G56" i="1"/>
  <c r="H56" i="1" s="1"/>
  <c r="J98" i="1"/>
  <c r="G97" i="1"/>
  <c r="H97" i="1" s="1"/>
  <c r="G139" i="1"/>
  <c r="H139" i="1" s="1"/>
  <c r="G104" i="1"/>
  <c r="H104" i="1" s="1"/>
  <c r="G163" i="1"/>
  <c r="H163" i="1" s="1"/>
  <c r="G170" i="1"/>
  <c r="H170" i="1" s="1"/>
  <c r="G184" i="1"/>
  <c r="H184" i="1" s="1"/>
  <c r="G264" i="1"/>
  <c r="H264" i="1" s="1"/>
  <c r="G179" i="1"/>
  <c r="H179" i="1" s="1"/>
  <c r="G233" i="1"/>
  <c r="H233" i="1" s="1"/>
  <c r="G248" i="1"/>
  <c r="H248" i="1" s="1"/>
  <c r="G306" i="1"/>
  <c r="H306" i="1" s="1"/>
  <c r="J337" i="1"/>
  <c r="G324" i="1"/>
  <c r="H324" i="1" s="1"/>
  <c r="G362" i="1"/>
  <c r="H362" i="1" s="1"/>
  <c r="G348" i="1"/>
  <c r="H348" i="1" s="1"/>
  <c r="G286" i="1"/>
  <c r="H286" i="1" s="1"/>
  <c r="G244" i="1"/>
  <c r="H244" i="1" s="1"/>
  <c r="G238" i="1"/>
  <c r="H238" i="1" s="1"/>
  <c r="G112" i="1"/>
  <c r="H112" i="1" s="1"/>
  <c r="G72" i="1"/>
  <c r="H72" i="1" s="1"/>
  <c r="G181" i="1"/>
  <c r="H181" i="1" s="1"/>
  <c r="G122" i="1"/>
  <c r="H122" i="1" s="1"/>
  <c r="G80" i="1"/>
  <c r="H80" i="1" s="1"/>
  <c r="G200" i="1"/>
  <c r="H200" i="1" s="1"/>
  <c r="G315" i="1"/>
  <c r="H315" i="1" s="1"/>
  <c r="G258" i="1"/>
  <c r="H258" i="1" s="1"/>
  <c r="G143" i="1"/>
  <c r="H143" i="1" s="1"/>
  <c r="G68" i="1"/>
  <c r="H68" i="1" s="1"/>
  <c r="G342" i="1"/>
  <c r="H342" i="1" s="1"/>
  <c r="G328" i="1"/>
  <c r="H328" i="1" s="1"/>
  <c r="G357" i="1"/>
  <c r="H357" i="1" s="1"/>
  <c r="G338" i="1"/>
  <c r="H338" i="1" s="1"/>
  <c r="G336" i="1"/>
  <c r="H336" i="1" s="1"/>
  <c r="G327" i="1"/>
  <c r="H327" i="1" s="1"/>
  <c r="G332" i="1"/>
  <c r="H332" i="1" s="1"/>
  <c r="G346" i="1"/>
  <c r="H346" i="1" s="1"/>
  <c r="G282" i="1"/>
  <c r="H282" i="1" s="1"/>
  <c r="G291" i="1"/>
  <c r="H291" i="1" s="1"/>
  <c r="G204" i="1"/>
  <c r="H204" i="1" s="1"/>
  <c r="G95" i="1"/>
  <c r="H95" i="1" s="1"/>
  <c r="G135" i="1"/>
  <c r="H135" i="1" s="1"/>
  <c r="G64" i="1"/>
  <c r="H64" i="1" s="1"/>
  <c r="G209" i="1"/>
  <c r="H209" i="1" s="1"/>
  <c r="G57" i="1"/>
  <c r="H57" i="1" s="1"/>
  <c r="G102" i="1"/>
  <c r="H102" i="1" s="1"/>
  <c r="G245" i="1"/>
  <c r="H245" i="1" s="1"/>
  <c r="G207" i="1"/>
  <c r="H207" i="1" s="1"/>
  <c r="G318" i="1"/>
  <c r="H318" i="1" s="1"/>
  <c r="G266" i="1"/>
  <c r="H266" i="1" s="1"/>
  <c r="G172" i="1"/>
  <c r="H172" i="1" s="1"/>
  <c r="G344" i="1"/>
  <c r="H344" i="1" s="1"/>
  <c r="G334" i="1"/>
  <c r="H334" i="1" s="1"/>
  <c r="G358" i="1"/>
  <c r="H358" i="1" s="1"/>
  <c r="G354" i="1"/>
  <c r="H354" i="1" s="1"/>
  <c r="G237" i="1"/>
  <c r="H237" i="1" s="1"/>
  <c r="G192" i="1"/>
  <c r="H192" i="1" s="1"/>
  <c r="G41" i="1"/>
  <c r="H41" i="1" s="1"/>
  <c r="G16" i="1"/>
  <c r="H16" i="1" s="1"/>
  <c r="G132" i="1"/>
  <c r="H132" i="1" s="1"/>
  <c r="G325" i="1"/>
  <c r="H325" i="1" s="1"/>
  <c r="G36" i="1"/>
  <c r="H36" i="1" s="1"/>
  <c r="G37" i="1"/>
  <c r="H37" i="1" s="1"/>
  <c r="G140" i="1"/>
  <c r="H140" i="1" s="1"/>
  <c r="G19" i="1"/>
  <c r="H19" i="1" s="1"/>
  <c r="G29" i="1"/>
  <c r="H29" i="1" s="1"/>
  <c r="G91" i="1"/>
  <c r="H91" i="1" s="1"/>
  <c r="J103" i="1"/>
  <c r="G108" i="1"/>
  <c r="H108" i="1" s="1"/>
  <c r="G54" i="1"/>
  <c r="H54" i="1" s="1"/>
  <c r="G11" i="1"/>
  <c r="H11" i="1" s="1"/>
  <c r="G26" i="1"/>
  <c r="H26" i="1" s="1"/>
  <c r="G23" i="1"/>
  <c r="H23" i="1" s="1"/>
  <c r="G208" i="1"/>
  <c r="H208" i="1" s="1"/>
  <c r="G164" i="1"/>
  <c r="H164" i="1" s="1"/>
  <c r="G100" i="1"/>
  <c r="H100" i="1" s="1"/>
  <c r="G347" i="1"/>
  <c r="H347" i="1" s="1"/>
  <c r="G27" i="1"/>
  <c r="H27" i="1" s="1"/>
  <c r="G13" i="1"/>
  <c r="H13" i="1" s="1"/>
  <c r="G109" i="1"/>
  <c r="H109" i="1" s="1"/>
  <c r="G167" i="1"/>
  <c r="H167" i="1" s="1"/>
  <c r="G211" i="1"/>
  <c r="H211" i="1" s="1"/>
  <c r="G213" i="1"/>
  <c r="H213" i="1" s="1"/>
  <c r="G203" i="1"/>
  <c r="H203" i="1" s="1"/>
  <c r="H92" i="1"/>
  <c r="G45" i="1"/>
  <c r="H45" i="1" s="1"/>
  <c r="G43" i="1"/>
  <c r="H43" i="1" s="1"/>
  <c r="G46" i="1"/>
  <c r="H46" i="1" s="1"/>
  <c r="G50" i="4"/>
  <c r="C50" i="4"/>
  <c r="G30" i="4"/>
  <c r="C30" i="4"/>
  <c r="D11" i="3"/>
  <c r="O11" i="3" s="1"/>
  <c r="D14" i="3"/>
  <c r="O14" i="3" s="1"/>
  <c r="N15" i="3"/>
  <c r="D7" i="3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 s="1"/>
  <c r="G26" i="4"/>
  <c r="G25" i="4"/>
  <c r="G24" i="4"/>
  <c r="C25" i="4"/>
  <c r="D8" i="3"/>
  <c r="O8" i="3" s="1"/>
  <c r="F2" i="3"/>
  <c r="C45" i="4"/>
  <c r="D9" i="3"/>
  <c r="O9" i="3" s="1"/>
  <c r="C23" i="4"/>
  <c r="C43" i="4" s="1"/>
  <c r="K53" i="4"/>
  <c r="G51" i="4"/>
  <c r="K6" i="4"/>
  <c r="J6" i="4"/>
  <c r="J5" i="4"/>
  <c r="A39" i="4"/>
  <c r="A36" i="4"/>
  <c r="F2" i="4"/>
  <c r="J2" i="4" s="1"/>
  <c r="J23" i="4" s="1"/>
  <c r="J43" i="4" s="1"/>
  <c r="G2" i="4"/>
  <c r="G23" i="4" s="1"/>
  <c r="G43" i="4" s="1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I44" i="4"/>
  <c r="A44" i="4"/>
  <c r="M43" i="4"/>
  <c r="B23" i="4"/>
  <c r="B43" i="4" s="1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19" i="3"/>
  <c r="D16" i="3"/>
  <c r="O16" i="3" s="1"/>
  <c r="D12" i="3"/>
  <c r="O12" i="3" s="1"/>
  <c r="D10" i="3"/>
  <c r="O10" i="3" s="1"/>
  <c r="N2" i="3"/>
  <c r="H2" i="3"/>
  <c r="N8" i="3"/>
  <c r="D17" i="3"/>
  <c r="O17" i="3" s="1"/>
  <c r="N13" i="3"/>
  <c r="N11" i="3"/>
  <c r="N10" i="3"/>
  <c r="D13" i="3"/>
  <c r="O13" i="3" s="1"/>
  <c r="L36" i="4" l="1"/>
  <c r="L37" i="4"/>
  <c r="H364" i="1"/>
  <c r="K34" i="4"/>
  <c r="K35" i="4"/>
  <c r="J54" i="4"/>
  <c r="K46" i="4"/>
  <c r="J55" i="4"/>
  <c r="K5" i="4"/>
  <c r="K26" i="4" s="1"/>
  <c r="K2" i="4"/>
  <c r="K23" i="4" s="1"/>
  <c r="K43" i="4" s="1"/>
  <c r="K25" i="4"/>
  <c r="J47" i="4"/>
  <c r="K33" i="4"/>
  <c r="K29" i="4"/>
  <c r="K32" i="4"/>
  <c r="F23" i="4"/>
  <c r="F43" i="4" s="1"/>
  <c r="K50" i="4"/>
  <c r="K24" i="4"/>
  <c r="K28" i="4"/>
  <c r="J53" i="4"/>
  <c r="J49" i="4"/>
  <c r="J44" i="4"/>
  <c r="J48" i="4"/>
  <c r="J45" i="4"/>
  <c r="K47" i="4"/>
  <c r="K27" i="4"/>
  <c r="K48" i="4"/>
  <c r="F56" i="4"/>
  <c r="C26" i="4"/>
  <c r="J52" i="4"/>
  <c r="K45" i="4"/>
  <c r="J364" i="1"/>
  <c r="J366" i="1" s="1"/>
  <c r="K7" i="1" s="1"/>
  <c r="J50" i="4"/>
  <c r="K49" i="4"/>
  <c r="K54" i="4"/>
  <c r="K51" i="4"/>
  <c r="B56" i="4"/>
  <c r="K30" i="4"/>
  <c r="J46" i="4"/>
  <c r="K44" i="4"/>
  <c r="K31" i="4"/>
  <c r="G56" i="4"/>
  <c r="D15" i="3"/>
  <c r="O15" i="3" s="1"/>
  <c r="N14" i="3"/>
  <c r="C19" i="3"/>
  <c r="N19" i="3" s="1"/>
  <c r="N7" i="3"/>
  <c r="C56" i="4" l="1"/>
  <c r="K56" i="4" s="1"/>
  <c r="J367" i="1"/>
  <c r="J56" i="4"/>
  <c r="D19" i="3"/>
  <c r="K317" i="1" l="1"/>
  <c r="L317" i="1" s="1"/>
  <c r="M317" i="1" s="1"/>
  <c r="N317" i="1" s="1"/>
  <c r="O317" i="1" s="1"/>
  <c r="K308" i="1"/>
  <c r="L308" i="1" s="1"/>
  <c r="M308" i="1" s="1"/>
  <c r="N308" i="1" s="1"/>
  <c r="O308" i="1" s="1"/>
  <c r="K313" i="1"/>
  <c r="L313" i="1" s="1"/>
  <c r="M313" i="1" s="1"/>
  <c r="N313" i="1" s="1"/>
  <c r="O313" i="1" s="1"/>
  <c r="K300" i="1"/>
  <c r="L300" i="1" s="1"/>
  <c r="M300" i="1" s="1"/>
  <c r="N300" i="1" s="1"/>
  <c r="O300" i="1" s="1"/>
  <c r="K284" i="1"/>
  <c r="L284" i="1" s="1"/>
  <c r="M284" i="1" s="1"/>
  <c r="N284" i="1" s="1"/>
  <c r="O284" i="1" s="1"/>
  <c r="K266" i="1"/>
  <c r="L266" i="1" s="1"/>
  <c r="M266" i="1" s="1"/>
  <c r="N266" i="1" s="1"/>
  <c r="O266" i="1" s="1"/>
  <c r="K250" i="1"/>
  <c r="L250" i="1" s="1"/>
  <c r="M250" i="1" s="1"/>
  <c r="N250" i="1" s="1"/>
  <c r="O250" i="1" s="1"/>
  <c r="K318" i="1"/>
  <c r="L318" i="1" s="1"/>
  <c r="M318" i="1" s="1"/>
  <c r="N318" i="1" s="1"/>
  <c r="O318" i="1" s="1"/>
  <c r="K349" i="1"/>
  <c r="L349" i="1" s="1"/>
  <c r="M349" i="1" s="1"/>
  <c r="N349" i="1" s="1"/>
  <c r="O349" i="1" s="1"/>
  <c r="K246" i="1"/>
  <c r="L246" i="1" s="1"/>
  <c r="M246" i="1" s="1"/>
  <c r="N246" i="1" s="1"/>
  <c r="O246" i="1" s="1"/>
  <c r="K310" i="1"/>
  <c r="L310" i="1" s="1"/>
  <c r="M310" i="1" s="1"/>
  <c r="N310" i="1" s="1"/>
  <c r="O310" i="1" s="1"/>
  <c r="K277" i="1"/>
  <c r="L277" i="1" s="1"/>
  <c r="M277" i="1" s="1"/>
  <c r="N277" i="1" s="1"/>
  <c r="O277" i="1" s="1"/>
  <c r="K269" i="1"/>
  <c r="L269" i="1" s="1"/>
  <c r="M269" i="1" s="1"/>
  <c r="N269" i="1" s="1"/>
  <c r="O269" i="1" s="1"/>
  <c r="K253" i="1"/>
  <c r="L253" i="1" s="1"/>
  <c r="M253" i="1" s="1"/>
  <c r="N253" i="1" s="1"/>
  <c r="O253" i="1" s="1"/>
  <c r="K254" i="1"/>
  <c r="L254" i="1" s="1"/>
  <c r="M254" i="1" s="1"/>
  <c r="N254" i="1" s="1"/>
  <c r="O254" i="1" s="1"/>
  <c r="K261" i="1"/>
  <c r="L261" i="1" s="1"/>
  <c r="M261" i="1" s="1"/>
  <c r="N261" i="1" s="1"/>
  <c r="O261" i="1" s="1"/>
  <c r="K185" i="1"/>
  <c r="L185" i="1" s="1"/>
  <c r="M185" i="1" s="1"/>
  <c r="N185" i="1" s="1"/>
  <c r="O185" i="1" s="1"/>
  <c r="K142" i="1"/>
  <c r="L142" i="1" s="1"/>
  <c r="M142" i="1" s="1"/>
  <c r="N142" i="1" s="1"/>
  <c r="O142" i="1" s="1"/>
  <c r="K193" i="1"/>
  <c r="L193" i="1" s="1"/>
  <c r="M193" i="1" s="1"/>
  <c r="N193" i="1" s="1"/>
  <c r="O193" i="1" s="1"/>
  <c r="K103" i="1"/>
  <c r="L103" i="1" s="1"/>
  <c r="M103" i="1" s="1"/>
  <c r="N103" i="1" s="1"/>
  <c r="O103" i="1" s="1"/>
  <c r="K192" i="1"/>
  <c r="L192" i="1" s="1"/>
  <c r="M192" i="1" s="1"/>
  <c r="N192" i="1" s="1"/>
  <c r="O192" i="1" s="1"/>
  <c r="K153" i="1"/>
  <c r="L153" i="1" s="1"/>
  <c r="M153" i="1" s="1"/>
  <c r="N153" i="1" s="1"/>
  <c r="O153" i="1" s="1"/>
  <c r="K119" i="1"/>
  <c r="L119" i="1" s="1"/>
  <c r="M119" i="1" s="1"/>
  <c r="N119" i="1" s="1"/>
  <c r="O119" i="1" s="1"/>
  <c r="K111" i="1"/>
  <c r="L111" i="1" s="1"/>
  <c r="M111" i="1" s="1"/>
  <c r="N111" i="1" s="1"/>
  <c r="O111" i="1" s="1"/>
  <c r="K127" i="1"/>
  <c r="L127" i="1" s="1"/>
  <c r="M127" i="1" s="1"/>
  <c r="N127" i="1" s="1"/>
  <c r="O127" i="1" s="1"/>
  <c r="K14" i="1"/>
  <c r="L14" i="1" s="1"/>
  <c r="M14" i="1" s="1"/>
  <c r="N14" i="1" s="1"/>
  <c r="O14" i="1" s="1"/>
  <c r="K31" i="1"/>
  <c r="L31" i="1" s="1"/>
  <c r="M31" i="1" s="1"/>
  <c r="N31" i="1" s="1"/>
  <c r="O31" i="1" s="1"/>
  <c r="K55" i="1"/>
  <c r="L55" i="1" s="1"/>
  <c r="M55" i="1" s="1"/>
  <c r="N55" i="1" s="1"/>
  <c r="O55" i="1" s="1"/>
  <c r="K22" i="1"/>
  <c r="L22" i="1" s="1"/>
  <c r="M22" i="1" s="1"/>
  <c r="N22" i="1" s="1"/>
  <c r="O22" i="1" s="1"/>
  <c r="K15" i="1"/>
  <c r="L15" i="1" s="1"/>
  <c r="M15" i="1" s="1"/>
  <c r="N15" i="1" s="1"/>
  <c r="O15" i="1" s="1"/>
  <c r="C4" i="1"/>
  <c r="K23" i="1"/>
  <c r="L23" i="1" s="1"/>
  <c r="M23" i="1" s="1"/>
  <c r="N23" i="1" s="1"/>
  <c r="O23" i="1" s="1"/>
  <c r="K63" i="1"/>
  <c r="L63" i="1" s="1"/>
  <c r="M63" i="1" s="1"/>
  <c r="N63" i="1" s="1"/>
  <c r="O63" i="1" s="1"/>
  <c r="K135" i="1"/>
  <c r="L135" i="1" s="1"/>
  <c r="M135" i="1" s="1"/>
  <c r="N135" i="1" s="1"/>
  <c r="O135" i="1" s="1"/>
  <c r="L7" i="1"/>
  <c r="M7" i="1" s="1"/>
  <c r="N7" i="1" s="1"/>
  <c r="O7" i="1" s="1"/>
  <c r="K47" i="1"/>
  <c r="L47" i="1" s="1"/>
  <c r="M47" i="1" s="1"/>
  <c r="N47" i="1" s="1"/>
  <c r="O47" i="1" s="1"/>
  <c r="K126" i="1"/>
  <c r="L126" i="1" s="1"/>
  <c r="M126" i="1" s="1"/>
  <c r="N126" i="1" s="1"/>
  <c r="O126" i="1" s="1"/>
  <c r="K168" i="1"/>
  <c r="L168" i="1" s="1"/>
  <c r="M168" i="1" s="1"/>
  <c r="N168" i="1" s="1"/>
  <c r="O168" i="1" s="1"/>
  <c r="K52" i="1"/>
  <c r="L52" i="1" s="1"/>
  <c r="M52" i="1" s="1"/>
  <c r="N52" i="1" s="1"/>
  <c r="O52" i="1" s="1"/>
  <c r="K132" i="1"/>
  <c r="L132" i="1" s="1"/>
  <c r="M132" i="1" s="1"/>
  <c r="N132" i="1" s="1"/>
  <c r="O132" i="1" s="1"/>
  <c r="K21" i="1"/>
  <c r="L21" i="1" s="1"/>
  <c r="M21" i="1" s="1"/>
  <c r="N21" i="1" s="1"/>
  <c r="O21" i="1" s="1"/>
  <c r="K79" i="1"/>
  <c r="L79" i="1" s="1"/>
  <c r="M79" i="1" s="1"/>
  <c r="N79" i="1" s="1"/>
  <c r="O79" i="1" s="1"/>
  <c r="K45" i="1"/>
  <c r="L45" i="1" s="1"/>
  <c r="M45" i="1" s="1"/>
  <c r="N45" i="1" s="1"/>
  <c r="O45" i="1" s="1"/>
  <c r="K77" i="1"/>
  <c r="L77" i="1" s="1"/>
  <c r="M77" i="1" s="1"/>
  <c r="N77" i="1" s="1"/>
  <c r="O77" i="1" s="1"/>
  <c r="K107" i="1"/>
  <c r="L107" i="1" s="1"/>
  <c r="M107" i="1" s="1"/>
  <c r="N107" i="1" s="1"/>
  <c r="O107" i="1" s="1"/>
  <c r="K118" i="1"/>
  <c r="L118" i="1" s="1"/>
  <c r="M118" i="1" s="1"/>
  <c r="N118" i="1" s="1"/>
  <c r="O118" i="1" s="1"/>
  <c r="K141" i="1"/>
  <c r="L141" i="1" s="1"/>
  <c r="M141" i="1" s="1"/>
  <c r="N141" i="1" s="1"/>
  <c r="O141" i="1" s="1"/>
  <c r="K125" i="1"/>
  <c r="L125" i="1" s="1"/>
  <c r="M125" i="1" s="1"/>
  <c r="N125" i="1" s="1"/>
  <c r="O125" i="1" s="1"/>
  <c r="K82" i="1"/>
  <c r="L82" i="1" s="1"/>
  <c r="M82" i="1" s="1"/>
  <c r="N82" i="1" s="1"/>
  <c r="O82" i="1" s="1"/>
  <c r="K123" i="1"/>
  <c r="L123" i="1" s="1"/>
  <c r="M123" i="1" s="1"/>
  <c r="N123" i="1" s="1"/>
  <c r="O123" i="1" s="1"/>
  <c r="K148" i="1"/>
  <c r="L148" i="1" s="1"/>
  <c r="M148" i="1" s="1"/>
  <c r="N148" i="1" s="1"/>
  <c r="O148" i="1" s="1"/>
  <c r="K240" i="1"/>
  <c r="L240" i="1" s="1"/>
  <c r="M240" i="1" s="1"/>
  <c r="N240" i="1" s="1"/>
  <c r="O240" i="1" s="1"/>
  <c r="K221" i="1"/>
  <c r="L221" i="1" s="1"/>
  <c r="M221" i="1" s="1"/>
  <c r="N221" i="1" s="1"/>
  <c r="O221" i="1" s="1"/>
  <c r="K188" i="1"/>
  <c r="L188" i="1" s="1"/>
  <c r="M188" i="1" s="1"/>
  <c r="N188" i="1" s="1"/>
  <c r="O188" i="1" s="1"/>
  <c r="K217" i="1"/>
  <c r="L217" i="1" s="1"/>
  <c r="M217" i="1" s="1"/>
  <c r="N217" i="1" s="1"/>
  <c r="O217" i="1" s="1"/>
  <c r="K216" i="1"/>
  <c r="L216" i="1" s="1"/>
  <c r="M216" i="1" s="1"/>
  <c r="N216" i="1" s="1"/>
  <c r="O216" i="1" s="1"/>
  <c r="K282" i="1"/>
  <c r="L282" i="1" s="1"/>
  <c r="M282" i="1" s="1"/>
  <c r="N282" i="1" s="1"/>
  <c r="O282" i="1" s="1"/>
  <c r="K267" i="1"/>
  <c r="L267" i="1" s="1"/>
  <c r="M267" i="1" s="1"/>
  <c r="N267" i="1" s="1"/>
  <c r="O267" i="1" s="1"/>
  <c r="K323" i="1"/>
  <c r="L323" i="1" s="1"/>
  <c r="M323" i="1" s="1"/>
  <c r="N323" i="1" s="1"/>
  <c r="O323" i="1" s="1"/>
  <c r="K332" i="1"/>
  <c r="L332" i="1" s="1"/>
  <c r="M332" i="1" s="1"/>
  <c r="N332" i="1" s="1"/>
  <c r="O332" i="1" s="1"/>
  <c r="K340" i="1"/>
  <c r="L340" i="1" s="1"/>
  <c r="M340" i="1" s="1"/>
  <c r="N340" i="1" s="1"/>
  <c r="O340" i="1" s="1"/>
  <c r="K78" i="1"/>
  <c r="L78" i="1" s="1"/>
  <c r="M78" i="1" s="1"/>
  <c r="N78" i="1" s="1"/>
  <c r="O78" i="1" s="1"/>
  <c r="K37" i="1"/>
  <c r="L37" i="1" s="1"/>
  <c r="M37" i="1" s="1"/>
  <c r="N37" i="1" s="1"/>
  <c r="O37" i="1" s="1"/>
  <c r="K13" i="1"/>
  <c r="L13" i="1" s="1"/>
  <c r="M13" i="1" s="1"/>
  <c r="N13" i="1" s="1"/>
  <c r="O13" i="1" s="1"/>
  <c r="K76" i="1"/>
  <c r="L76" i="1" s="1"/>
  <c r="M76" i="1" s="1"/>
  <c r="N76" i="1" s="1"/>
  <c r="O76" i="1" s="1"/>
  <c r="K182" i="1"/>
  <c r="L182" i="1" s="1"/>
  <c r="M182" i="1" s="1"/>
  <c r="N182" i="1" s="1"/>
  <c r="O182" i="1" s="1"/>
  <c r="K99" i="1"/>
  <c r="L99" i="1" s="1"/>
  <c r="M99" i="1" s="1"/>
  <c r="N99" i="1" s="1"/>
  <c r="O99" i="1" s="1"/>
  <c r="K152" i="1"/>
  <c r="L152" i="1" s="1"/>
  <c r="M152" i="1" s="1"/>
  <c r="N152" i="1" s="1"/>
  <c r="O152" i="1" s="1"/>
  <c r="K156" i="1"/>
  <c r="L156" i="1" s="1"/>
  <c r="M156" i="1" s="1"/>
  <c r="N156" i="1" s="1"/>
  <c r="O156" i="1" s="1"/>
  <c r="K208" i="1"/>
  <c r="L208" i="1" s="1"/>
  <c r="M208" i="1" s="1"/>
  <c r="N208" i="1" s="1"/>
  <c r="O208" i="1" s="1"/>
  <c r="K237" i="1"/>
  <c r="L237" i="1" s="1"/>
  <c r="M237" i="1" s="1"/>
  <c r="N237" i="1" s="1"/>
  <c r="O237" i="1" s="1"/>
  <c r="K224" i="1"/>
  <c r="L224" i="1" s="1"/>
  <c r="M224" i="1" s="1"/>
  <c r="N224" i="1" s="1"/>
  <c r="O224" i="1" s="1"/>
  <c r="K295" i="1"/>
  <c r="L295" i="1" s="1"/>
  <c r="M295" i="1" s="1"/>
  <c r="N295" i="1" s="1"/>
  <c r="O295" i="1" s="1"/>
  <c r="K232" i="1"/>
  <c r="L232" i="1" s="1"/>
  <c r="M232" i="1" s="1"/>
  <c r="N232" i="1" s="1"/>
  <c r="O232" i="1" s="1"/>
  <c r="K252" i="1"/>
  <c r="L252" i="1" s="1"/>
  <c r="M252" i="1" s="1"/>
  <c r="N252" i="1" s="1"/>
  <c r="O252" i="1" s="1"/>
  <c r="K309" i="1"/>
  <c r="L309" i="1" s="1"/>
  <c r="M309" i="1" s="1"/>
  <c r="N309" i="1" s="1"/>
  <c r="O309" i="1" s="1"/>
  <c r="K328" i="1"/>
  <c r="L328" i="1" s="1"/>
  <c r="M328" i="1" s="1"/>
  <c r="N328" i="1" s="1"/>
  <c r="O328" i="1" s="1"/>
  <c r="K326" i="1"/>
  <c r="L326" i="1" s="1"/>
  <c r="M326" i="1" s="1"/>
  <c r="N326" i="1" s="1"/>
  <c r="O326" i="1" s="1"/>
  <c r="K150" i="1"/>
  <c r="L150" i="1" s="1"/>
  <c r="M150" i="1" s="1"/>
  <c r="N150" i="1" s="1"/>
  <c r="O150" i="1" s="1"/>
  <c r="K347" i="1"/>
  <c r="L347" i="1" s="1"/>
  <c r="M347" i="1" s="1"/>
  <c r="N347" i="1" s="1"/>
  <c r="O347" i="1" s="1"/>
  <c r="K134" i="1"/>
  <c r="L134" i="1" s="1"/>
  <c r="M134" i="1" s="1"/>
  <c r="N134" i="1" s="1"/>
  <c r="O134" i="1" s="1"/>
  <c r="K226" i="1"/>
  <c r="L226" i="1" s="1"/>
  <c r="M226" i="1" s="1"/>
  <c r="N226" i="1" s="1"/>
  <c r="O226" i="1" s="1"/>
  <c r="K292" i="1"/>
  <c r="L292" i="1" s="1"/>
  <c r="M292" i="1" s="1"/>
  <c r="N292" i="1" s="1"/>
  <c r="O292" i="1" s="1"/>
  <c r="K356" i="1"/>
  <c r="L356" i="1" s="1"/>
  <c r="M356" i="1" s="1"/>
  <c r="N356" i="1" s="1"/>
  <c r="O356" i="1" s="1"/>
  <c r="K84" i="1"/>
  <c r="L84" i="1" s="1"/>
  <c r="M84" i="1" s="1"/>
  <c r="N84" i="1" s="1"/>
  <c r="O84" i="1" s="1"/>
  <c r="K92" i="1"/>
  <c r="L92" i="1" s="1"/>
  <c r="M92" i="1" s="1"/>
  <c r="N92" i="1" s="1"/>
  <c r="O92" i="1" s="1"/>
  <c r="K133" i="1"/>
  <c r="L133" i="1" s="1"/>
  <c r="M133" i="1" s="1"/>
  <c r="N133" i="1" s="1"/>
  <c r="O133" i="1" s="1"/>
  <c r="K93" i="1"/>
  <c r="L93" i="1" s="1"/>
  <c r="M93" i="1" s="1"/>
  <c r="N93" i="1" s="1"/>
  <c r="O93" i="1" s="1"/>
  <c r="K91" i="1"/>
  <c r="L91" i="1" s="1"/>
  <c r="M91" i="1" s="1"/>
  <c r="N91" i="1" s="1"/>
  <c r="O91" i="1" s="1"/>
  <c r="K201" i="1"/>
  <c r="L201" i="1" s="1"/>
  <c r="M201" i="1" s="1"/>
  <c r="N201" i="1" s="1"/>
  <c r="O201" i="1" s="1"/>
  <c r="K288" i="1"/>
  <c r="L288" i="1" s="1"/>
  <c r="M288" i="1" s="1"/>
  <c r="N288" i="1" s="1"/>
  <c r="O288" i="1" s="1"/>
  <c r="K173" i="1"/>
  <c r="L173" i="1" s="1"/>
  <c r="M173" i="1" s="1"/>
  <c r="N173" i="1" s="1"/>
  <c r="O173" i="1" s="1"/>
  <c r="K172" i="1"/>
  <c r="L172" i="1" s="1"/>
  <c r="M172" i="1" s="1"/>
  <c r="N172" i="1" s="1"/>
  <c r="O172" i="1" s="1"/>
  <c r="K262" i="1"/>
  <c r="L262" i="1" s="1"/>
  <c r="M262" i="1" s="1"/>
  <c r="N262" i="1" s="1"/>
  <c r="O262" i="1" s="1"/>
  <c r="K274" i="1"/>
  <c r="L274" i="1" s="1"/>
  <c r="M274" i="1" s="1"/>
  <c r="N274" i="1" s="1"/>
  <c r="O274" i="1" s="1"/>
  <c r="K199" i="1"/>
  <c r="L199" i="1" s="1"/>
  <c r="M199" i="1" s="1"/>
  <c r="N199" i="1" s="1"/>
  <c r="O199" i="1" s="1"/>
  <c r="K234" i="1"/>
  <c r="L234" i="1" s="1"/>
  <c r="M234" i="1" s="1"/>
  <c r="N234" i="1" s="1"/>
  <c r="O234" i="1" s="1"/>
  <c r="K243" i="1"/>
  <c r="L243" i="1" s="1"/>
  <c r="M243" i="1" s="1"/>
  <c r="N243" i="1" s="1"/>
  <c r="O243" i="1" s="1"/>
  <c r="K258" i="1"/>
  <c r="L258" i="1" s="1"/>
  <c r="M258" i="1" s="1"/>
  <c r="N258" i="1" s="1"/>
  <c r="O258" i="1" s="1"/>
  <c r="K276" i="1"/>
  <c r="L276" i="1" s="1"/>
  <c r="M276" i="1" s="1"/>
  <c r="N276" i="1" s="1"/>
  <c r="O276" i="1" s="1"/>
  <c r="K293" i="1"/>
  <c r="L293" i="1" s="1"/>
  <c r="M293" i="1" s="1"/>
  <c r="N293" i="1" s="1"/>
  <c r="O293" i="1" s="1"/>
  <c r="K283" i="1"/>
  <c r="L283" i="1" s="1"/>
  <c r="M283" i="1" s="1"/>
  <c r="N283" i="1" s="1"/>
  <c r="O283" i="1" s="1"/>
  <c r="K325" i="1"/>
  <c r="L325" i="1" s="1"/>
  <c r="M325" i="1" s="1"/>
  <c r="N325" i="1" s="1"/>
  <c r="O325" i="1" s="1"/>
  <c r="K355" i="1"/>
  <c r="L355" i="1" s="1"/>
  <c r="M355" i="1" s="1"/>
  <c r="N355" i="1" s="1"/>
  <c r="O355" i="1" s="1"/>
  <c r="K177" i="1"/>
  <c r="L177" i="1" s="1"/>
  <c r="M177" i="1" s="1"/>
  <c r="N177" i="1" s="1"/>
  <c r="O177" i="1" s="1"/>
  <c r="K210" i="1"/>
  <c r="L210" i="1" s="1"/>
  <c r="M210" i="1" s="1"/>
  <c r="N210" i="1" s="1"/>
  <c r="O210" i="1" s="1"/>
  <c r="K335" i="1"/>
  <c r="L335" i="1" s="1"/>
  <c r="M335" i="1" s="1"/>
  <c r="N335" i="1" s="1"/>
  <c r="O335" i="1" s="1"/>
  <c r="K39" i="1"/>
  <c r="L39" i="1" s="1"/>
  <c r="M39" i="1" s="1"/>
  <c r="N39" i="1" s="1"/>
  <c r="O39" i="1" s="1"/>
  <c r="K28" i="1"/>
  <c r="L28" i="1" s="1"/>
  <c r="M28" i="1" s="1"/>
  <c r="N28" i="1" s="1"/>
  <c r="O28" i="1" s="1"/>
  <c r="K87" i="1"/>
  <c r="L87" i="1" s="1"/>
  <c r="M87" i="1" s="1"/>
  <c r="N87" i="1" s="1"/>
  <c r="O87" i="1" s="1"/>
  <c r="K85" i="1"/>
  <c r="L85" i="1" s="1"/>
  <c r="M85" i="1" s="1"/>
  <c r="N85" i="1" s="1"/>
  <c r="O85" i="1" s="1"/>
  <c r="K62" i="1"/>
  <c r="L62" i="1" s="1"/>
  <c r="M62" i="1" s="1"/>
  <c r="N62" i="1" s="1"/>
  <c r="O62" i="1" s="1"/>
  <c r="K100" i="1"/>
  <c r="L100" i="1" s="1"/>
  <c r="M100" i="1" s="1"/>
  <c r="N100" i="1" s="1"/>
  <c r="O100" i="1" s="1"/>
  <c r="K110" i="1"/>
  <c r="L110" i="1" s="1"/>
  <c r="M110" i="1" s="1"/>
  <c r="N110" i="1" s="1"/>
  <c r="O110" i="1" s="1"/>
  <c r="K108" i="1"/>
  <c r="L108" i="1" s="1"/>
  <c r="M108" i="1" s="1"/>
  <c r="N108" i="1" s="1"/>
  <c r="O108" i="1" s="1"/>
  <c r="K176" i="1"/>
  <c r="L176" i="1" s="1"/>
  <c r="M176" i="1" s="1"/>
  <c r="N176" i="1" s="1"/>
  <c r="O176" i="1" s="1"/>
  <c r="K164" i="1"/>
  <c r="L164" i="1" s="1"/>
  <c r="M164" i="1" s="1"/>
  <c r="N164" i="1" s="1"/>
  <c r="O164" i="1" s="1"/>
  <c r="K184" i="1"/>
  <c r="L184" i="1" s="1"/>
  <c r="M184" i="1" s="1"/>
  <c r="N184" i="1" s="1"/>
  <c r="O184" i="1" s="1"/>
  <c r="K202" i="1"/>
  <c r="L202" i="1" s="1"/>
  <c r="M202" i="1" s="1"/>
  <c r="N202" i="1" s="1"/>
  <c r="O202" i="1" s="1"/>
  <c r="K205" i="1"/>
  <c r="L205" i="1" s="1"/>
  <c r="M205" i="1" s="1"/>
  <c r="N205" i="1" s="1"/>
  <c r="O205" i="1" s="1"/>
  <c r="K316" i="1"/>
  <c r="L316" i="1" s="1"/>
  <c r="M316" i="1" s="1"/>
  <c r="N316" i="1" s="1"/>
  <c r="O316" i="1" s="1"/>
  <c r="K260" i="1"/>
  <c r="L260" i="1" s="1"/>
  <c r="M260" i="1" s="1"/>
  <c r="N260" i="1" s="1"/>
  <c r="O260" i="1" s="1"/>
  <c r="K200" i="1"/>
  <c r="L200" i="1" s="1"/>
  <c r="M200" i="1" s="1"/>
  <c r="N200" i="1" s="1"/>
  <c r="O200" i="1" s="1"/>
  <c r="K320" i="1"/>
  <c r="L320" i="1" s="1"/>
  <c r="M320" i="1" s="1"/>
  <c r="N320" i="1" s="1"/>
  <c r="O320" i="1" s="1"/>
  <c r="K333" i="1"/>
  <c r="L333" i="1" s="1"/>
  <c r="M333" i="1" s="1"/>
  <c r="N333" i="1" s="1"/>
  <c r="O333" i="1" s="1"/>
  <c r="K189" i="1"/>
  <c r="L189" i="1" s="1"/>
  <c r="M189" i="1" s="1"/>
  <c r="N189" i="1" s="1"/>
  <c r="O189" i="1" s="1"/>
  <c r="K69" i="1"/>
  <c r="L69" i="1" s="1"/>
  <c r="M69" i="1" s="1"/>
  <c r="N69" i="1" s="1"/>
  <c r="O69" i="1" s="1"/>
  <c r="K20" i="1"/>
  <c r="L20" i="1" s="1"/>
  <c r="M20" i="1" s="1"/>
  <c r="N20" i="1" s="1"/>
  <c r="O20" i="1" s="1"/>
  <c r="K124" i="1"/>
  <c r="L124" i="1" s="1"/>
  <c r="M124" i="1" s="1"/>
  <c r="N124" i="1" s="1"/>
  <c r="O124" i="1" s="1"/>
  <c r="K231" i="1"/>
  <c r="L231" i="1" s="1"/>
  <c r="M231" i="1" s="1"/>
  <c r="N231" i="1" s="1"/>
  <c r="O231" i="1" s="1"/>
  <c r="K259" i="1"/>
  <c r="L259" i="1" s="1"/>
  <c r="M259" i="1" s="1"/>
  <c r="N259" i="1" s="1"/>
  <c r="O259" i="1" s="1"/>
  <c r="K190" i="1"/>
  <c r="L190" i="1" s="1"/>
  <c r="M190" i="1" s="1"/>
  <c r="N190" i="1" s="1"/>
  <c r="O190" i="1" s="1"/>
  <c r="K303" i="1"/>
  <c r="L303" i="1" s="1"/>
  <c r="M303" i="1" s="1"/>
  <c r="N303" i="1" s="1"/>
  <c r="O303" i="1" s="1"/>
  <c r="K71" i="1"/>
  <c r="L71" i="1" s="1"/>
  <c r="M71" i="1" s="1"/>
  <c r="N71" i="1" s="1"/>
  <c r="O71" i="1" s="1"/>
  <c r="K44" i="1"/>
  <c r="L44" i="1" s="1"/>
  <c r="M44" i="1" s="1"/>
  <c r="N44" i="1" s="1"/>
  <c r="O44" i="1" s="1"/>
  <c r="K12" i="1"/>
  <c r="L12" i="1" s="1"/>
  <c r="M12" i="1" s="1"/>
  <c r="N12" i="1" s="1"/>
  <c r="O12" i="1" s="1"/>
  <c r="K36" i="1"/>
  <c r="L36" i="1" s="1"/>
  <c r="M36" i="1" s="1"/>
  <c r="N36" i="1" s="1"/>
  <c r="O36" i="1" s="1"/>
  <c r="K68" i="1"/>
  <c r="L68" i="1" s="1"/>
  <c r="M68" i="1" s="1"/>
  <c r="N68" i="1" s="1"/>
  <c r="O68" i="1" s="1"/>
  <c r="K116" i="1"/>
  <c r="L116" i="1" s="1"/>
  <c r="M116" i="1" s="1"/>
  <c r="N116" i="1" s="1"/>
  <c r="O116" i="1" s="1"/>
  <c r="K109" i="1"/>
  <c r="L109" i="1" s="1"/>
  <c r="M109" i="1" s="1"/>
  <c r="N109" i="1" s="1"/>
  <c r="O109" i="1" s="1"/>
  <c r="K140" i="1"/>
  <c r="L140" i="1" s="1"/>
  <c r="M140" i="1" s="1"/>
  <c r="N140" i="1" s="1"/>
  <c r="O140" i="1" s="1"/>
  <c r="K166" i="1"/>
  <c r="L166" i="1" s="1"/>
  <c r="M166" i="1" s="1"/>
  <c r="N166" i="1" s="1"/>
  <c r="O166" i="1" s="1"/>
  <c r="K215" i="1"/>
  <c r="L215" i="1" s="1"/>
  <c r="M215" i="1" s="1"/>
  <c r="N215" i="1" s="1"/>
  <c r="O215" i="1" s="1"/>
  <c r="K242" i="1"/>
  <c r="L242" i="1" s="1"/>
  <c r="M242" i="1" s="1"/>
  <c r="N242" i="1" s="1"/>
  <c r="O242" i="1" s="1"/>
  <c r="K245" i="1"/>
  <c r="L245" i="1" s="1"/>
  <c r="M245" i="1" s="1"/>
  <c r="N245" i="1" s="1"/>
  <c r="O245" i="1" s="1"/>
  <c r="K304" i="1"/>
  <c r="L304" i="1" s="1"/>
  <c r="M304" i="1" s="1"/>
  <c r="N304" i="1" s="1"/>
  <c r="O304" i="1" s="1"/>
  <c r="K312" i="1"/>
  <c r="L312" i="1" s="1"/>
  <c r="M312" i="1" s="1"/>
  <c r="N312" i="1" s="1"/>
  <c r="O312" i="1" s="1"/>
  <c r="K285" i="1"/>
  <c r="L285" i="1" s="1"/>
  <c r="M285" i="1" s="1"/>
  <c r="N285" i="1" s="1"/>
  <c r="O285" i="1" s="1"/>
  <c r="K327" i="1"/>
  <c r="L327" i="1" s="1"/>
  <c r="M327" i="1" s="1"/>
  <c r="N327" i="1" s="1"/>
  <c r="O327" i="1" s="1"/>
  <c r="K315" i="1"/>
  <c r="L315" i="1" s="1"/>
  <c r="M315" i="1" s="1"/>
  <c r="N315" i="1" s="1"/>
  <c r="O315" i="1" s="1"/>
  <c r="K61" i="1"/>
  <c r="L61" i="1" s="1"/>
  <c r="M61" i="1" s="1"/>
  <c r="N61" i="1" s="1"/>
  <c r="O61" i="1" s="1"/>
  <c r="K38" i="1"/>
  <c r="L38" i="1" s="1"/>
  <c r="M38" i="1" s="1"/>
  <c r="N38" i="1" s="1"/>
  <c r="O38" i="1" s="1"/>
  <c r="K131" i="1"/>
  <c r="L131" i="1" s="1"/>
  <c r="M131" i="1" s="1"/>
  <c r="N131" i="1" s="1"/>
  <c r="O131" i="1" s="1"/>
  <c r="K218" i="1"/>
  <c r="L218" i="1" s="1"/>
  <c r="M218" i="1" s="1"/>
  <c r="N218" i="1" s="1"/>
  <c r="O218" i="1" s="1"/>
  <c r="K287" i="1"/>
  <c r="L287" i="1" s="1"/>
  <c r="M287" i="1" s="1"/>
  <c r="N287" i="1" s="1"/>
  <c r="O287" i="1" s="1"/>
  <c r="K302" i="1"/>
  <c r="L302" i="1" s="1"/>
  <c r="M302" i="1" s="1"/>
  <c r="N302" i="1" s="1"/>
  <c r="O302" i="1" s="1"/>
  <c r="K294" i="1"/>
  <c r="L294" i="1" s="1"/>
  <c r="M294" i="1" s="1"/>
  <c r="N294" i="1" s="1"/>
  <c r="O294" i="1" s="1"/>
  <c r="K30" i="1"/>
  <c r="L30" i="1" s="1"/>
  <c r="M30" i="1" s="1"/>
  <c r="N30" i="1" s="1"/>
  <c r="O30" i="1" s="1"/>
  <c r="K60" i="1"/>
  <c r="L60" i="1" s="1"/>
  <c r="M60" i="1" s="1"/>
  <c r="N60" i="1" s="1"/>
  <c r="O60" i="1" s="1"/>
  <c r="K46" i="1"/>
  <c r="L46" i="1" s="1"/>
  <c r="M46" i="1" s="1"/>
  <c r="N46" i="1" s="1"/>
  <c r="O46" i="1" s="1"/>
  <c r="K102" i="1"/>
  <c r="L102" i="1" s="1"/>
  <c r="M102" i="1" s="1"/>
  <c r="N102" i="1" s="1"/>
  <c r="O102" i="1" s="1"/>
  <c r="K54" i="1"/>
  <c r="L54" i="1" s="1"/>
  <c r="M54" i="1" s="1"/>
  <c r="N54" i="1" s="1"/>
  <c r="O54" i="1" s="1"/>
  <c r="K70" i="1"/>
  <c r="L70" i="1" s="1"/>
  <c r="M70" i="1" s="1"/>
  <c r="N70" i="1" s="1"/>
  <c r="O70" i="1" s="1"/>
  <c r="K101" i="1"/>
  <c r="L101" i="1" s="1"/>
  <c r="M101" i="1" s="1"/>
  <c r="N101" i="1" s="1"/>
  <c r="O101" i="1" s="1"/>
  <c r="K115" i="1"/>
  <c r="L115" i="1" s="1"/>
  <c r="M115" i="1" s="1"/>
  <c r="N115" i="1" s="1"/>
  <c r="O115" i="1" s="1"/>
  <c r="K151" i="1"/>
  <c r="L151" i="1" s="1"/>
  <c r="M151" i="1" s="1"/>
  <c r="N151" i="1" s="1"/>
  <c r="O151" i="1" s="1"/>
  <c r="K167" i="1"/>
  <c r="L167" i="1" s="1"/>
  <c r="M167" i="1" s="1"/>
  <c r="N167" i="1" s="1"/>
  <c r="O167" i="1" s="1"/>
  <c r="K159" i="1"/>
  <c r="L159" i="1" s="1"/>
  <c r="M159" i="1" s="1"/>
  <c r="N159" i="1" s="1"/>
  <c r="O159" i="1" s="1"/>
  <c r="K279" i="1"/>
  <c r="L279" i="1" s="1"/>
  <c r="M279" i="1" s="1"/>
  <c r="N279" i="1" s="1"/>
  <c r="O279" i="1" s="1"/>
  <c r="K275" i="1"/>
  <c r="L275" i="1" s="1"/>
  <c r="M275" i="1" s="1"/>
  <c r="N275" i="1" s="1"/>
  <c r="O275" i="1" s="1"/>
  <c r="K207" i="1"/>
  <c r="L207" i="1" s="1"/>
  <c r="M207" i="1" s="1"/>
  <c r="N207" i="1" s="1"/>
  <c r="O207" i="1" s="1"/>
  <c r="K191" i="1"/>
  <c r="L191" i="1" s="1"/>
  <c r="M191" i="1" s="1"/>
  <c r="N191" i="1" s="1"/>
  <c r="O191" i="1" s="1"/>
  <c r="K268" i="1"/>
  <c r="L268" i="1" s="1"/>
  <c r="M268" i="1" s="1"/>
  <c r="N268" i="1" s="1"/>
  <c r="O268" i="1" s="1"/>
  <c r="K251" i="1"/>
  <c r="L251" i="1" s="1"/>
  <c r="M251" i="1" s="1"/>
  <c r="N251" i="1" s="1"/>
  <c r="O251" i="1" s="1"/>
  <c r="K301" i="1"/>
  <c r="L301" i="1" s="1"/>
  <c r="M301" i="1" s="1"/>
  <c r="N301" i="1" s="1"/>
  <c r="O301" i="1" s="1"/>
  <c r="K341" i="1"/>
  <c r="L341" i="1" s="1"/>
  <c r="M341" i="1" s="1"/>
  <c r="N341" i="1" s="1"/>
  <c r="O341" i="1" s="1"/>
  <c r="K286" i="1"/>
  <c r="L286" i="1" s="1"/>
  <c r="M286" i="1" s="1"/>
  <c r="N286" i="1" s="1"/>
  <c r="O286" i="1" s="1"/>
  <c r="K339" i="1"/>
  <c r="L339" i="1" s="1"/>
  <c r="M339" i="1" s="1"/>
  <c r="N339" i="1" s="1"/>
  <c r="O339" i="1" s="1"/>
  <c r="K331" i="1"/>
  <c r="L331" i="1" s="1"/>
  <c r="M331" i="1" s="1"/>
  <c r="N331" i="1" s="1"/>
  <c r="O331" i="1" s="1"/>
  <c r="K53" i="1"/>
  <c r="L53" i="1" s="1"/>
  <c r="M53" i="1" s="1"/>
  <c r="N53" i="1" s="1"/>
  <c r="O53" i="1" s="1"/>
  <c r="K117" i="1"/>
  <c r="L117" i="1" s="1"/>
  <c r="M117" i="1" s="1"/>
  <c r="N117" i="1" s="1"/>
  <c r="O117" i="1" s="1"/>
  <c r="K83" i="1"/>
  <c r="L83" i="1" s="1"/>
  <c r="M83" i="1" s="1"/>
  <c r="N83" i="1" s="1"/>
  <c r="O83" i="1" s="1"/>
  <c r="K183" i="1"/>
  <c r="L183" i="1" s="1"/>
  <c r="M183" i="1" s="1"/>
  <c r="N183" i="1" s="1"/>
  <c r="O183" i="1" s="1"/>
  <c r="K324" i="1"/>
  <c r="L324" i="1" s="1"/>
  <c r="M324" i="1" s="1"/>
  <c r="N324" i="1" s="1"/>
  <c r="O324" i="1" s="1"/>
  <c r="K357" i="1"/>
  <c r="L357" i="1" s="1"/>
  <c r="M357" i="1" s="1"/>
  <c r="N357" i="1" s="1"/>
  <c r="O357" i="1" s="1"/>
  <c r="K160" i="1"/>
  <c r="L160" i="1" s="1"/>
  <c r="M160" i="1" s="1"/>
  <c r="N160" i="1" s="1"/>
  <c r="O160" i="1" s="1"/>
  <c r="K29" i="1"/>
  <c r="L29" i="1" s="1"/>
  <c r="M29" i="1" s="1"/>
  <c r="N29" i="1" s="1"/>
  <c r="O29" i="1" s="1"/>
  <c r="K144" i="1"/>
  <c r="L144" i="1" s="1"/>
  <c r="M144" i="1" s="1"/>
  <c r="N144" i="1" s="1"/>
  <c r="O144" i="1" s="1"/>
  <c r="K197" i="1"/>
  <c r="L197" i="1" s="1"/>
  <c r="M197" i="1" s="1"/>
  <c r="N197" i="1" s="1"/>
  <c r="O197" i="1" s="1"/>
  <c r="K348" i="1"/>
  <c r="L348" i="1" s="1"/>
  <c r="M348" i="1" s="1"/>
  <c r="N348" i="1" s="1"/>
  <c r="O348" i="1" s="1"/>
  <c r="K272" i="1"/>
  <c r="L272" i="1" s="1"/>
  <c r="M272" i="1" s="1"/>
  <c r="N272" i="1" s="1"/>
  <c r="O272" i="1" s="1"/>
  <c r="K175" i="1"/>
  <c r="L175" i="1" s="1"/>
  <c r="M175" i="1" s="1"/>
  <c r="N175" i="1" s="1"/>
  <c r="O175" i="1" s="1"/>
  <c r="K137" i="1"/>
  <c r="L137" i="1" s="1"/>
  <c r="M137" i="1" s="1"/>
  <c r="N137" i="1" s="1"/>
  <c r="O137" i="1" s="1"/>
  <c r="K163" i="1"/>
  <c r="L163" i="1" s="1"/>
  <c r="M163" i="1" s="1"/>
  <c r="N163" i="1" s="1"/>
  <c r="O163" i="1" s="1"/>
  <c r="K280" i="1"/>
  <c r="L280" i="1" s="1"/>
  <c r="M280" i="1" s="1"/>
  <c r="N280" i="1" s="1"/>
  <c r="O280" i="1" s="1"/>
  <c r="K350" i="1"/>
  <c r="L350" i="1" s="1"/>
  <c r="M350" i="1" s="1"/>
  <c r="N350" i="1" s="1"/>
  <c r="O350" i="1" s="1"/>
  <c r="K337" i="1"/>
  <c r="L337" i="1" s="1"/>
  <c r="M337" i="1" s="1"/>
  <c r="N337" i="1" s="1"/>
  <c r="O337" i="1" s="1"/>
  <c r="K307" i="1"/>
  <c r="L307" i="1" s="1"/>
  <c r="M307" i="1" s="1"/>
  <c r="N307" i="1" s="1"/>
  <c r="O307" i="1" s="1"/>
  <c r="K96" i="1"/>
  <c r="L96" i="1" s="1"/>
  <c r="M96" i="1" s="1"/>
  <c r="N96" i="1" s="1"/>
  <c r="O96" i="1" s="1"/>
  <c r="K353" i="1"/>
  <c r="L353" i="1" s="1"/>
  <c r="M353" i="1" s="1"/>
  <c r="N353" i="1" s="1"/>
  <c r="O353" i="1" s="1"/>
  <c r="K187" i="1"/>
  <c r="L187" i="1" s="1"/>
  <c r="M187" i="1" s="1"/>
  <c r="N187" i="1" s="1"/>
  <c r="O187" i="1" s="1"/>
  <c r="K94" i="1"/>
  <c r="L94" i="1" s="1"/>
  <c r="M94" i="1" s="1"/>
  <c r="N94" i="1" s="1"/>
  <c r="O94" i="1" s="1"/>
  <c r="K57" i="1"/>
  <c r="L57" i="1" s="1"/>
  <c r="M57" i="1" s="1"/>
  <c r="N57" i="1" s="1"/>
  <c r="O57" i="1" s="1"/>
  <c r="K322" i="1"/>
  <c r="L322" i="1" s="1"/>
  <c r="M322" i="1" s="1"/>
  <c r="N322" i="1" s="1"/>
  <c r="O322" i="1" s="1"/>
  <c r="K170" i="1"/>
  <c r="L170" i="1" s="1"/>
  <c r="M170" i="1" s="1"/>
  <c r="N170" i="1" s="1"/>
  <c r="O170" i="1" s="1"/>
  <c r="K247" i="1"/>
  <c r="L247" i="1" s="1"/>
  <c r="M247" i="1" s="1"/>
  <c r="N247" i="1" s="1"/>
  <c r="O247" i="1" s="1"/>
  <c r="K227" i="1"/>
  <c r="L227" i="1" s="1"/>
  <c r="M227" i="1" s="1"/>
  <c r="N227" i="1" s="1"/>
  <c r="O227" i="1" s="1"/>
  <c r="K65" i="1"/>
  <c r="L65" i="1" s="1"/>
  <c r="M65" i="1" s="1"/>
  <c r="N65" i="1" s="1"/>
  <c r="O65" i="1" s="1"/>
  <c r="K338" i="1"/>
  <c r="L338" i="1" s="1"/>
  <c r="M338" i="1" s="1"/>
  <c r="N338" i="1" s="1"/>
  <c r="O338" i="1" s="1"/>
  <c r="K128" i="1"/>
  <c r="L128" i="1" s="1"/>
  <c r="M128" i="1" s="1"/>
  <c r="N128" i="1" s="1"/>
  <c r="O128" i="1" s="1"/>
  <c r="K42" i="1"/>
  <c r="L42" i="1" s="1"/>
  <c r="M42" i="1" s="1"/>
  <c r="N42" i="1" s="1"/>
  <c r="O42" i="1" s="1"/>
  <c r="K120" i="1"/>
  <c r="L120" i="1" s="1"/>
  <c r="M120" i="1" s="1"/>
  <c r="N120" i="1" s="1"/>
  <c r="O120" i="1" s="1"/>
  <c r="K106" i="1"/>
  <c r="L106" i="1" s="1"/>
  <c r="M106" i="1" s="1"/>
  <c r="N106" i="1" s="1"/>
  <c r="O106" i="1" s="1"/>
  <c r="K49" i="1"/>
  <c r="L49" i="1" s="1"/>
  <c r="M49" i="1" s="1"/>
  <c r="N49" i="1" s="1"/>
  <c r="O49" i="1" s="1"/>
  <c r="K342" i="1"/>
  <c r="L342" i="1" s="1"/>
  <c r="M342" i="1" s="1"/>
  <c r="N342" i="1" s="1"/>
  <c r="O342" i="1" s="1"/>
  <c r="K95" i="1"/>
  <c r="L95" i="1" s="1"/>
  <c r="M95" i="1" s="1"/>
  <c r="N95" i="1" s="1"/>
  <c r="O95" i="1" s="1"/>
  <c r="K72" i="1"/>
  <c r="L72" i="1" s="1"/>
  <c r="M72" i="1" s="1"/>
  <c r="N72" i="1" s="1"/>
  <c r="O72" i="1" s="1"/>
  <c r="K51" i="1"/>
  <c r="L51" i="1" s="1"/>
  <c r="M51" i="1" s="1"/>
  <c r="N51" i="1" s="1"/>
  <c r="O51" i="1" s="1"/>
  <c r="K180" i="1"/>
  <c r="L180" i="1" s="1"/>
  <c r="M180" i="1" s="1"/>
  <c r="N180" i="1" s="1"/>
  <c r="O180" i="1" s="1"/>
  <c r="K297" i="1"/>
  <c r="L297" i="1" s="1"/>
  <c r="M297" i="1" s="1"/>
  <c r="N297" i="1" s="1"/>
  <c r="O297" i="1" s="1"/>
  <c r="K8" i="1"/>
  <c r="L8" i="1" s="1"/>
  <c r="M8" i="1" s="1"/>
  <c r="N8" i="1" s="1"/>
  <c r="O8" i="1" s="1"/>
  <c r="K273" i="1"/>
  <c r="L273" i="1" s="1"/>
  <c r="M273" i="1" s="1"/>
  <c r="N273" i="1" s="1"/>
  <c r="O273" i="1" s="1"/>
  <c r="K138" i="1"/>
  <c r="L138" i="1" s="1"/>
  <c r="M138" i="1" s="1"/>
  <c r="N138" i="1" s="1"/>
  <c r="O138" i="1" s="1"/>
  <c r="K26" i="1"/>
  <c r="L26" i="1" s="1"/>
  <c r="M26" i="1" s="1"/>
  <c r="N26" i="1" s="1"/>
  <c r="O26" i="1" s="1"/>
  <c r="K230" i="1"/>
  <c r="L230" i="1" s="1"/>
  <c r="M230" i="1" s="1"/>
  <c r="N230" i="1" s="1"/>
  <c r="O230" i="1" s="1"/>
  <c r="K314" i="1"/>
  <c r="L314" i="1" s="1"/>
  <c r="M314" i="1" s="1"/>
  <c r="N314" i="1" s="1"/>
  <c r="O314" i="1" s="1"/>
  <c r="K169" i="1"/>
  <c r="L169" i="1" s="1"/>
  <c r="M169" i="1" s="1"/>
  <c r="N169" i="1" s="1"/>
  <c r="O169" i="1" s="1"/>
  <c r="K64" i="1"/>
  <c r="L64" i="1" s="1"/>
  <c r="M64" i="1" s="1"/>
  <c r="N64" i="1" s="1"/>
  <c r="O64" i="1" s="1"/>
  <c r="K249" i="1"/>
  <c r="L249" i="1" s="1"/>
  <c r="M249" i="1" s="1"/>
  <c r="N249" i="1" s="1"/>
  <c r="O249" i="1" s="1"/>
  <c r="K73" i="1"/>
  <c r="L73" i="1" s="1"/>
  <c r="M73" i="1" s="1"/>
  <c r="N73" i="1" s="1"/>
  <c r="O73" i="1" s="1"/>
  <c r="K311" i="1"/>
  <c r="L311" i="1" s="1"/>
  <c r="M311" i="1" s="1"/>
  <c r="N311" i="1" s="1"/>
  <c r="O311" i="1" s="1"/>
  <c r="K56" i="1"/>
  <c r="L56" i="1" s="1"/>
  <c r="M56" i="1" s="1"/>
  <c r="N56" i="1" s="1"/>
  <c r="O56" i="1" s="1"/>
  <c r="K257" i="1"/>
  <c r="L257" i="1" s="1"/>
  <c r="M257" i="1" s="1"/>
  <c r="N257" i="1" s="1"/>
  <c r="O257" i="1" s="1"/>
  <c r="K165" i="1"/>
  <c r="L165" i="1" s="1"/>
  <c r="M165" i="1" s="1"/>
  <c r="N165" i="1" s="1"/>
  <c r="O165" i="1" s="1"/>
  <c r="K121" i="1"/>
  <c r="L121" i="1" s="1"/>
  <c r="M121" i="1" s="1"/>
  <c r="N121" i="1" s="1"/>
  <c r="O121" i="1" s="1"/>
  <c r="K80" i="1"/>
  <c r="L80" i="1" s="1"/>
  <c r="M80" i="1" s="1"/>
  <c r="N80" i="1" s="1"/>
  <c r="O80" i="1" s="1"/>
  <c r="K334" i="1"/>
  <c r="L334" i="1" s="1"/>
  <c r="M334" i="1" s="1"/>
  <c r="N334" i="1" s="1"/>
  <c r="O334" i="1" s="1"/>
  <c r="K291" i="1"/>
  <c r="L291" i="1" s="1"/>
  <c r="M291" i="1" s="1"/>
  <c r="N291" i="1" s="1"/>
  <c r="O291" i="1" s="1"/>
  <c r="K290" i="1"/>
  <c r="L290" i="1" s="1"/>
  <c r="M290" i="1" s="1"/>
  <c r="N290" i="1" s="1"/>
  <c r="O290" i="1" s="1"/>
  <c r="K40" i="1"/>
  <c r="L40" i="1" s="1"/>
  <c r="M40" i="1" s="1"/>
  <c r="N40" i="1" s="1"/>
  <c r="O40" i="1" s="1"/>
  <c r="K171" i="1"/>
  <c r="L171" i="1" s="1"/>
  <c r="M171" i="1" s="1"/>
  <c r="N171" i="1" s="1"/>
  <c r="O171" i="1" s="1"/>
  <c r="K19" i="1"/>
  <c r="L19" i="1" s="1"/>
  <c r="M19" i="1" s="1"/>
  <c r="N19" i="1" s="1"/>
  <c r="O19" i="1" s="1"/>
  <c r="K248" i="1"/>
  <c r="L248" i="1" s="1"/>
  <c r="M248" i="1" s="1"/>
  <c r="N248" i="1" s="1"/>
  <c r="O248" i="1" s="1"/>
  <c r="K351" i="1"/>
  <c r="L351" i="1" s="1"/>
  <c r="M351" i="1" s="1"/>
  <c r="N351" i="1" s="1"/>
  <c r="O351" i="1" s="1"/>
  <c r="K352" i="1"/>
  <c r="L352" i="1" s="1"/>
  <c r="M352" i="1" s="1"/>
  <c r="N352" i="1" s="1"/>
  <c r="O352" i="1" s="1"/>
  <c r="K158" i="1"/>
  <c r="L158" i="1" s="1"/>
  <c r="M158" i="1" s="1"/>
  <c r="N158" i="1" s="1"/>
  <c r="O158" i="1" s="1"/>
  <c r="K81" i="1"/>
  <c r="L81" i="1" s="1"/>
  <c r="M81" i="1" s="1"/>
  <c r="N81" i="1" s="1"/>
  <c r="O81" i="1" s="1"/>
  <c r="K241" i="1"/>
  <c r="L241" i="1" s="1"/>
  <c r="M241" i="1" s="1"/>
  <c r="N241" i="1" s="1"/>
  <c r="O241" i="1" s="1"/>
  <c r="K139" i="1"/>
  <c r="L139" i="1" s="1"/>
  <c r="M139" i="1" s="1"/>
  <c r="N139" i="1" s="1"/>
  <c r="O139" i="1" s="1"/>
  <c r="K319" i="1"/>
  <c r="L319" i="1" s="1"/>
  <c r="M319" i="1" s="1"/>
  <c r="N319" i="1" s="1"/>
  <c r="O319" i="1" s="1"/>
  <c r="K17" i="1"/>
  <c r="L17" i="1" s="1"/>
  <c r="M17" i="1" s="1"/>
  <c r="N17" i="1" s="1"/>
  <c r="O17" i="1" s="1"/>
  <c r="K299" i="1"/>
  <c r="L299" i="1" s="1"/>
  <c r="M299" i="1" s="1"/>
  <c r="N299" i="1" s="1"/>
  <c r="O299" i="1" s="1"/>
  <c r="K112" i="1"/>
  <c r="L112" i="1" s="1"/>
  <c r="M112" i="1" s="1"/>
  <c r="N112" i="1" s="1"/>
  <c r="O112" i="1" s="1"/>
  <c r="K214" i="1"/>
  <c r="L214" i="1" s="1"/>
  <c r="M214" i="1" s="1"/>
  <c r="N214" i="1" s="1"/>
  <c r="O214" i="1" s="1"/>
  <c r="K265" i="1"/>
  <c r="L265" i="1" s="1"/>
  <c r="M265" i="1" s="1"/>
  <c r="N265" i="1" s="1"/>
  <c r="O265" i="1" s="1"/>
  <c r="K198" i="1"/>
  <c r="L198" i="1" s="1"/>
  <c r="M198" i="1" s="1"/>
  <c r="N198" i="1" s="1"/>
  <c r="O198" i="1" s="1"/>
  <c r="K178" i="1"/>
  <c r="L178" i="1" s="1"/>
  <c r="M178" i="1" s="1"/>
  <c r="N178" i="1" s="1"/>
  <c r="O178" i="1" s="1"/>
  <c r="K113" i="1"/>
  <c r="L113" i="1" s="1"/>
  <c r="M113" i="1" s="1"/>
  <c r="N113" i="1" s="1"/>
  <c r="O113" i="1" s="1"/>
  <c r="K114" i="1"/>
  <c r="L114" i="1" s="1"/>
  <c r="M114" i="1" s="1"/>
  <c r="N114" i="1" s="1"/>
  <c r="O114" i="1" s="1"/>
  <c r="K33" i="1"/>
  <c r="L33" i="1" s="1"/>
  <c r="M33" i="1" s="1"/>
  <c r="N33" i="1" s="1"/>
  <c r="O33" i="1" s="1"/>
  <c r="K270" i="1"/>
  <c r="L270" i="1" s="1"/>
  <c r="M270" i="1" s="1"/>
  <c r="N270" i="1" s="1"/>
  <c r="O270" i="1" s="1"/>
  <c r="K196" i="1"/>
  <c r="L196" i="1" s="1"/>
  <c r="M196" i="1" s="1"/>
  <c r="N196" i="1" s="1"/>
  <c r="O196" i="1" s="1"/>
  <c r="K154" i="1"/>
  <c r="L154" i="1" s="1"/>
  <c r="M154" i="1" s="1"/>
  <c r="N154" i="1" s="1"/>
  <c r="O154" i="1" s="1"/>
  <c r="K58" i="1"/>
  <c r="L58" i="1" s="1"/>
  <c r="M58" i="1" s="1"/>
  <c r="N58" i="1" s="1"/>
  <c r="O58" i="1" s="1"/>
  <c r="K90" i="1"/>
  <c r="L90" i="1" s="1"/>
  <c r="M90" i="1" s="1"/>
  <c r="N90" i="1" s="1"/>
  <c r="O90" i="1" s="1"/>
  <c r="K321" i="1"/>
  <c r="L321" i="1" s="1"/>
  <c r="M321" i="1" s="1"/>
  <c r="N321" i="1" s="1"/>
  <c r="O321" i="1" s="1"/>
  <c r="K145" i="1"/>
  <c r="L145" i="1" s="1"/>
  <c r="M145" i="1" s="1"/>
  <c r="N145" i="1" s="1"/>
  <c r="O145" i="1" s="1"/>
  <c r="K186" i="1"/>
  <c r="L186" i="1" s="1"/>
  <c r="M186" i="1" s="1"/>
  <c r="N186" i="1" s="1"/>
  <c r="O186" i="1" s="1"/>
  <c r="K35" i="1"/>
  <c r="L35" i="1" s="1"/>
  <c r="M35" i="1" s="1"/>
  <c r="N35" i="1" s="1"/>
  <c r="O35" i="1" s="1"/>
  <c r="K344" i="1"/>
  <c r="L344" i="1" s="1"/>
  <c r="M344" i="1" s="1"/>
  <c r="N344" i="1" s="1"/>
  <c r="O344" i="1" s="1"/>
  <c r="K298" i="1"/>
  <c r="L298" i="1" s="1"/>
  <c r="M298" i="1" s="1"/>
  <c r="N298" i="1" s="1"/>
  <c r="O298" i="1" s="1"/>
  <c r="K223" i="1"/>
  <c r="L223" i="1" s="1"/>
  <c r="M223" i="1" s="1"/>
  <c r="N223" i="1" s="1"/>
  <c r="O223" i="1" s="1"/>
  <c r="K211" i="1"/>
  <c r="L211" i="1" s="1"/>
  <c r="M211" i="1" s="1"/>
  <c r="N211" i="1" s="1"/>
  <c r="O211" i="1" s="1"/>
  <c r="K256" i="1"/>
  <c r="L256" i="1" s="1"/>
  <c r="M256" i="1" s="1"/>
  <c r="N256" i="1" s="1"/>
  <c r="O256" i="1" s="1"/>
  <c r="K204" i="1"/>
  <c r="L204" i="1" s="1"/>
  <c r="M204" i="1" s="1"/>
  <c r="N204" i="1" s="1"/>
  <c r="O204" i="1" s="1"/>
  <c r="K209" i="1"/>
  <c r="L209" i="1" s="1"/>
  <c r="M209" i="1" s="1"/>
  <c r="N209" i="1" s="1"/>
  <c r="O209" i="1" s="1"/>
  <c r="K41" i="1"/>
  <c r="L41" i="1" s="1"/>
  <c r="M41" i="1" s="1"/>
  <c r="N41" i="1" s="1"/>
  <c r="O41" i="1" s="1"/>
  <c r="K354" i="1"/>
  <c r="L354" i="1" s="1"/>
  <c r="M354" i="1" s="1"/>
  <c r="N354" i="1" s="1"/>
  <c r="O354" i="1" s="1"/>
  <c r="K143" i="1"/>
  <c r="L143" i="1" s="1"/>
  <c r="M143" i="1" s="1"/>
  <c r="N143" i="1" s="1"/>
  <c r="O143" i="1" s="1"/>
  <c r="K24" i="1"/>
  <c r="L24" i="1" s="1"/>
  <c r="M24" i="1" s="1"/>
  <c r="N24" i="1" s="1"/>
  <c r="O24" i="1" s="1"/>
  <c r="K104" i="1"/>
  <c r="L104" i="1" s="1"/>
  <c r="M104" i="1" s="1"/>
  <c r="N104" i="1" s="1"/>
  <c r="O104" i="1" s="1"/>
  <c r="K343" i="1"/>
  <c r="L343" i="1" s="1"/>
  <c r="M343" i="1" s="1"/>
  <c r="N343" i="1" s="1"/>
  <c r="O343" i="1" s="1"/>
  <c r="K67" i="1"/>
  <c r="L67" i="1" s="1"/>
  <c r="M67" i="1" s="1"/>
  <c r="N67" i="1" s="1"/>
  <c r="O67" i="1" s="1"/>
  <c r="K74" i="1"/>
  <c r="L74" i="1" s="1"/>
  <c r="M74" i="1" s="1"/>
  <c r="N74" i="1" s="1"/>
  <c r="O74" i="1" s="1"/>
  <c r="K9" i="1"/>
  <c r="L9" i="1" s="1"/>
  <c r="M9" i="1" s="1"/>
  <c r="N9" i="1" s="1"/>
  <c r="O9" i="1" s="1"/>
  <c r="K346" i="1"/>
  <c r="L346" i="1" s="1"/>
  <c r="M346" i="1" s="1"/>
  <c r="N346" i="1" s="1"/>
  <c r="O346" i="1" s="1"/>
  <c r="K130" i="1"/>
  <c r="L130" i="1" s="1"/>
  <c r="M130" i="1" s="1"/>
  <c r="N130" i="1" s="1"/>
  <c r="O130" i="1" s="1"/>
  <c r="K281" i="1"/>
  <c r="L281" i="1" s="1"/>
  <c r="M281" i="1" s="1"/>
  <c r="N281" i="1" s="1"/>
  <c r="O281" i="1" s="1"/>
  <c r="K238" i="1"/>
  <c r="L238" i="1" s="1"/>
  <c r="M238" i="1" s="1"/>
  <c r="N238" i="1" s="1"/>
  <c r="O238" i="1" s="1"/>
  <c r="K235" i="1"/>
  <c r="L235" i="1" s="1"/>
  <c r="M235" i="1" s="1"/>
  <c r="N235" i="1" s="1"/>
  <c r="O235" i="1" s="1"/>
  <c r="K233" i="1"/>
  <c r="L233" i="1" s="1"/>
  <c r="M233" i="1" s="1"/>
  <c r="N233" i="1" s="1"/>
  <c r="O233" i="1" s="1"/>
  <c r="K174" i="1"/>
  <c r="L174" i="1" s="1"/>
  <c r="M174" i="1" s="1"/>
  <c r="N174" i="1" s="1"/>
  <c r="O174" i="1" s="1"/>
  <c r="K50" i="1"/>
  <c r="L50" i="1" s="1"/>
  <c r="M50" i="1" s="1"/>
  <c r="N50" i="1" s="1"/>
  <c r="O50" i="1" s="1"/>
  <c r="K149" i="1"/>
  <c r="L149" i="1" s="1"/>
  <c r="M149" i="1" s="1"/>
  <c r="N149" i="1" s="1"/>
  <c r="O149" i="1" s="1"/>
  <c r="K18" i="1"/>
  <c r="L18" i="1" s="1"/>
  <c r="M18" i="1" s="1"/>
  <c r="N18" i="1" s="1"/>
  <c r="O18" i="1" s="1"/>
  <c r="K264" i="1"/>
  <c r="L264" i="1" s="1"/>
  <c r="M264" i="1" s="1"/>
  <c r="N264" i="1" s="1"/>
  <c r="O264" i="1" s="1"/>
  <c r="K98" i="1"/>
  <c r="L98" i="1" s="1"/>
  <c r="M98" i="1" s="1"/>
  <c r="N98" i="1" s="1"/>
  <c r="O98" i="1" s="1"/>
  <c r="K122" i="1"/>
  <c r="L122" i="1" s="1"/>
  <c r="M122" i="1" s="1"/>
  <c r="N122" i="1" s="1"/>
  <c r="O122" i="1" s="1"/>
  <c r="K195" i="1"/>
  <c r="L195" i="1" s="1"/>
  <c r="M195" i="1" s="1"/>
  <c r="N195" i="1" s="1"/>
  <c r="O195" i="1" s="1"/>
  <c r="K206" i="1"/>
  <c r="L206" i="1" s="1"/>
  <c r="M206" i="1" s="1"/>
  <c r="N206" i="1" s="1"/>
  <c r="O206" i="1" s="1"/>
  <c r="K34" i="1"/>
  <c r="L34" i="1" s="1"/>
  <c r="M34" i="1" s="1"/>
  <c r="N34" i="1" s="1"/>
  <c r="O34" i="1" s="1"/>
  <c r="K244" i="1"/>
  <c r="L244" i="1" s="1"/>
  <c r="M244" i="1" s="1"/>
  <c r="N244" i="1" s="1"/>
  <c r="O244" i="1" s="1"/>
  <c r="K147" i="1"/>
  <c r="L147" i="1" s="1"/>
  <c r="M147" i="1" s="1"/>
  <c r="N147" i="1" s="1"/>
  <c r="O147" i="1" s="1"/>
  <c r="K289" i="1"/>
  <c r="L289" i="1" s="1"/>
  <c r="M289" i="1" s="1"/>
  <c r="N289" i="1" s="1"/>
  <c r="O289" i="1" s="1"/>
  <c r="K225" i="1"/>
  <c r="L225" i="1" s="1"/>
  <c r="M225" i="1" s="1"/>
  <c r="N225" i="1" s="1"/>
  <c r="O225" i="1" s="1"/>
  <c r="K88" i="1"/>
  <c r="L88" i="1" s="1"/>
  <c r="M88" i="1" s="1"/>
  <c r="N88" i="1" s="1"/>
  <c r="O88" i="1" s="1"/>
  <c r="K361" i="1"/>
  <c r="L361" i="1" s="1"/>
  <c r="M361" i="1" s="1"/>
  <c r="N361" i="1" s="1"/>
  <c r="O361" i="1" s="1"/>
  <c r="K305" i="1"/>
  <c r="L305" i="1" s="1"/>
  <c r="M305" i="1" s="1"/>
  <c r="N305" i="1" s="1"/>
  <c r="O305" i="1" s="1"/>
  <c r="K27" i="1"/>
  <c r="L27" i="1" s="1"/>
  <c r="M27" i="1" s="1"/>
  <c r="N27" i="1" s="1"/>
  <c r="O27" i="1" s="1"/>
  <c r="K329" i="1"/>
  <c r="L329" i="1" s="1"/>
  <c r="M329" i="1" s="1"/>
  <c r="N329" i="1" s="1"/>
  <c r="O329" i="1" s="1"/>
  <c r="K296" i="1"/>
  <c r="L296" i="1" s="1"/>
  <c r="M296" i="1" s="1"/>
  <c r="N296" i="1" s="1"/>
  <c r="O296" i="1" s="1"/>
  <c r="K97" i="1"/>
  <c r="L97" i="1" s="1"/>
  <c r="M97" i="1" s="1"/>
  <c r="N97" i="1" s="1"/>
  <c r="O97" i="1" s="1"/>
  <c r="K162" i="1"/>
  <c r="L162" i="1" s="1"/>
  <c r="M162" i="1" s="1"/>
  <c r="N162" i="1" s="1"/>
  <c r="O162" i="1" s="1"/>
  <c r="K66" i="1"/>
  <c r="L66" i="1" s="1"/>
  <c r="M66" i="1" s="1"/>
  <c r="N66" i="1" s="1"/>
  <c r="O66" i="1" s="1"/>
  <c r="K16" i="1"/>
  <c r="L16" i="1" s="1"/>
  <c r="M16" i="1" s="1"/>
  <c r="N16" i="1" s="1"/>
  <c r="O16" i="1" s="1"/>
  <c r="K362" i="1"/>
  <c r="L362" i="1" s="1"/>
  <c r="M362" i="1" s="1"/>
  <c r="N362" i="1" s="1"/>
  <c r="O362" i="1" s="1"/>
  <c r="K212" i="1"/>
  <c r="L212" i="1" s="1"/>
  <c r="M212" i="1" s="1"/>
  <c r="N212" i="1" s="1"/>
  <c r="O212" i="1" s="1"/>
  <c r="K263" i="1"/>
  <c r="L263" i="1" s="1"/>
  <c r="M263" i="1" s="1"/>
  <c r="N263" i="1" s="1"/>
  <c r="O263" i="1" s="1"/>
  <c r="K358" i="1"/>
  <c r="L358" i="1" s="1"/>
  <c r="M358" i="1" s="1"/>
  <c r="N358" i="1" s="1"/>
  <c r="O358" i="1" s="1"/>
  <c r="K136" i="1"/>
  <c r="L136" i="1" s="1"/>
  <c r="M136" i="1" s="1"/>
  <c r="N136" i="1" s="1"/>
  <c r="O136" i="1" s="1"/>
  <c r="K157" i="1"/>
  <c r="L157" i="1" s="1"/>
  <c r="M157" i="1" s="1"/>
  <c r="N157" i="1" s="1"/>
  <c r="O157" i="1" s="1"/>
  <c r="K25" i="1"/>
  <c r="L25" i="1" s="1"/>
  <c r="M25" i="1" s="1"/>
  <c r="N25" i="1" s="1"/>
  <c r="O25" i="1" s="1"/>
  <c r="K336" i="1"/>
  <c r="L336" i="1" s="1"/>
  <c r="M336" i="1" s="1"/>
  <c r="N336" i="1" s="1"/>
  <c r="O336" i="1" s="1"/>
  <c r="K345" i="1"/>
  <c r="L345" i="1" s="1"/>
  <c r="M345" i="1" s="1"/>
  <c r="N345" i="1" s="1"/>
  <c r="O345" i="1" s="1"/>
  <c r="K220" i="1"/>
  <c r="L220" i="1" s="1"/>
  <c r="M220" i="1" s="1"/>
  <c r="N220" i="1" s="1"/>
  <c r="O220" i="1" s="1"/>
  <c r="K105" i="1"/>
  <c r="L105" i="1" s="1"/>
  <c r="M105" i="1" s="1"/>
  <c r="N105" i="1" s="1"/>
  <c r="O105" i="1" s="1"/>
  <c r="K203" i="1"/>
  <c r="L203" i="1" s="1"/>
  <c r="M203" i="1" s="1"/>
  <c r="N203" i="1" s="1"/>
  <c r="O203" i="1" s="1"/>
  <c r="K32" i="1"/>
  <c r="L32" i="1" s="1"/>
  <c r="M32" i="1" s="1"/>
  <c r="N32" i="1" s="1"/>
  <c r="O32" i="1" s="1"/>
  <c r="K219" i="1"/>
  <c r="L219" i="1" s="1"/>
  <c r="M219" i="1" s="1"/>
  <c r="N219" i="1" s="1"/>
  <c r="O219" i="1" s="1"/>
  <c r="K181" i="1"/>
  <c r="L181" i="1" s="1"/>
  <c r="M181" i="1" s="1"/>
  <c r="N181" i="1" s="1"/>
  <c r="O181" i="1" s="1"/>
  <c r="K359" i="1"/>
  <c r="L359" i="1" s="1"/>
  <c r="M359" i="1" s="1"/>
  <c r="N359" i="1" s="1"/>
  <c r="O359" i="1" s="1"/>
  <c r="K43" i="1"/>
  <c r="L43" i="1" s="1"/>
  <c r="M43" i="1" s="1"/>
  <c r="N43" i="1" s="1"/>
  <c r="O43" i="1" s="1"/>
  <c r="K75" i="1"/>
  <c r="L75" i="1" s="1"/>
  <c r="M75" i="1" s="1"/>
  <c r="N75" i="1" s="1"/>
  <c r="O75" i="1" s="1"/>
  <c r="K306" i="1"/>
  <c r="L306" i="1" s="1"/>
  <c r="M306" i="1" s="1"/>
  <c r="N306" i="1" s="1"/>
  <c r="O306" i="1" s="1"/>
  <c r="K48" i="1"/>
  <c r="L48" i="1" s="1"/>
  <c r="M48" i="1" s="1"/>
  <c r="N48" i="1" s="1"/>
  <c r="O48" i="1" s="1"/>
  <c r="K360" i="1"/>
  <c r="L360" i="1" s="1"/>
  <c r="M360" i="1" s="1"/>
  <c r="N360" i="1" s="1"/>
  <c r="O360" i="1" s="1"/>
  <c r="K89" i="1"/>
  <c r="L89" i="1" s="1"/>
  <c r="M89" i="1" s="1"/>
  <c r="N89" i="1" s="1"/>
  <c r="O89" i="1" s="1"/>
  <c r="K255" i="1"/>
  <c r="L255" i="1" s="1"/>
  <c r="M255" i="1" s="1"/>
  <c r="N255" i="1" s="1"/>
  <c r="O255" i="1" s="1"/>
  <c r="K229" i="1"/>
  <c r="L229" i="1" s="1"/>
  <c r="M229" i="1" s="1"/>
  <c r="N229" i="1" s="1"/>
  <c r="O229" i="1" s="1"/>
  <c r="K194" i="1"/>
  <c r="L194" i="1" s="1"/>
  <c r="M194" i="1" s="1"/>
  <c r="N194" i="1" s="1"/>
  <c r="O194" i="1" s="1"/>
  <c r="K11" i="1"/>
  <c r="L11" i="1" s="1"/>
  <c r="M11" i="1" s="1"/>
  <c r="N11" i="1" s="1"/>
  <c r="O11" i="1" s="1"/>
  <c r="K10" i="1"/>
  <c r="L10" i="1" s="1"/>
  <c r="M10" i="1" s="1"/>
  <c r="N10" i="1" s="1"/>
  <c r="O10" i="1" s="1"/>
  <c r="K278" i="1"/>
  <c r="L278" i="1" s="1"/>
  <c r="M278" i="1" s="1"/>
  <c r="N278" i="1" s="1"/>
  <c r="O278" i="1" s="1"/>
  <c r="K179" i="1"/>
  <c r="L179" i="1" s="1"/>
  <c r="M179" i="1" s="1"/>
  <c r="N179" i="1" s="1"/>
  <c r="O179" i="1" s="1"/>
  <c r="K155" i="1"/>
  <c r="L155" i="1" s="1"/>
  <c r="M155" i="1" s="1"/>
  <c r="N155" i="1" s="1"/>
  <c r="O155" i="1" s="1"/>
  <c r="K129" i="1"/>
  <c r="L129" i="1" s="1"/>
  <c r="M129" i="1" s="1"/>
  <c r="N129" i="1" s="1"/>
  <c r="O129" i="1" s="1"/>
  <c r="K222" i="1"/>
  <c r="L222" i="1" s="1"/>
  <c r="M222" i="1" s="1"/>
  <c r="N222" i="1" s="1"/>
  <c r="O222" i="1" s="1"/>
  <c r="K271" i="1"/>
  <c r="L271" i="1" s="1"/>
  <c r="M271" i="1" s="1"/>
  <c r="N271" i="1" s="1"/>
  <c r="O271" i="1" s="1"/>
  <c r="K236" i="1"/>
  <c r="L236" i="1" s="1"/>
  <c r="M236" i="1" s="1"/>
  <c r="N236" i="1" s="1"/>
  <c r="O236" i="1" s="1"/>
  <c r="K213" i="1"/>
  <c r="L213" i="1" s="1"/>
  <c r="M213" i="1" s="1"/>
  <c r="N213" i="1" s="1"/>
  <c r="O213" i="1" s="1"/>
  <c r="K228" i="1"/>
  <c r="L228" i="1" s="1"/>
  <c r="M228" i="1" s="1"/>
  <c r="N228" i="1" s="1"/>
  <c r="O228" i="1" s="1"/>
  <c r="K59" i="1"/>
  <c r="L59" i="1" s="1"/>
  <c r="M59" i="1" s="1"/>
  <c r="N59" i="1" s="1"/>
  <c r="O59" i="1" s="1"/>
  <c r="K330" i="1"/>
  <c r="L330" i="1" s="1"/>
  <c r="M330" i="1" s="1"/>
  <c r="N330" i="1" s="1"/>
  <c r="O330" i="1" s="1"/>
  <c r="K86" i="1"/>
  <c r="L86" i="1" s="1"/>
  <c r="M86" i="1" s="1"/>
  <c r="N86" i="1" s="1"/>
  <c r="O86" i="1" s="1"/>
  <c r="K146" i="1"/>
  <c r="L146" i="1" s="1"/>
  <c r="M146" i="1" s="1"/>
  <c r="N146" i="1" s="1"/>
  <c r="O146" i="1" s="1"/>
  <c r="K161" i="1"/>
  <c r="L161" i="1" s="1"/>
  <c r="M161" i="1" s="1"/>
  <c r="N161" i="1" s="1"/>
  <c r="O161" i="1" s="1"/>
  <c r="K239" i="1"/>
  <c r="L239" i="1" s="1"/>
  <c r="M239" i="1" s="1"/>
  <c r="N239" i="1" s="1"/>
  <c r="O239" i="1" s="1"/>
  <c r="F8" i="3"/>
  <c r="G8" i="3" s="1"/>
  <c r="F11" i="3"/>
  <c r="G11" i="3" s="1"/>
  <c r="E15" i="3"/>
  <c r="F16" i="3"/>
  <c r="G16" i="3" s="1"/>
  <c r="E17" i="3"/>
  <c r="F13" i="3"/>
  <c r="G13" i="3" s="1"/>
  <c r="E11" i="3"/>
  <c r="E8" i="3"/>
  <c r="F9" i="3"/>
  <c r="G9" i="3" s="1"/>
  <c r="F12" i="3"/>
  <c r="G12" i="3" s="1"/>
  <c r="F15" i="3"/>
  <c r="G15" i="3" s="1"/>
  <c r="E9" i="3"/>
  <c r="E10" i="3"/>
  <c r="F17" i="3"/>
  <c r="G17" i="3" s="1"/>
  <c r="E16" i="3"/>
  <c r="F10" i="3"/>
  <c r="G10" i="3" s="1"/>
  <c r="F7" i="3"/>
  <c r="H7" i="3" s="1"/>
  <c r="E13" i="3"/>
  <c r="O19" i="3"/>
  <c r="E19" i="3"/>
  <c r="E14" i="3"/>
  <c r="F14" i="3"/>
  <c r="G14" i="3" s="1"/>
  <c r="E12" i="3"/>
  <c r="E7" i="3"/>
  <c r="H16" i="3" l="1"/>
  <c r="I16" i="3" s="1"/>
  <c r="H15" i="3"/>
  <c r="I15" i="3" s="1"/>
  <c r="H10" i="3"/>
  <c r="I10" i="3" s="1"/>
  <c r="K19" i="3"/>
  <c r="H12" i="3"/>
  <c r="I12" i="3" s="1"/>
  <c r="H11" i="3"/>
  <c r="I11" i="3" s="1"/>
  <c r="H8" i="3"/>
  <c r="I8" i="3" s="1"/>
  <c r="H17" i="3"/>
  <c r="I17" i="3" s="1"/>
  <c r="H13" i="3"/>
  <c r="I13" i="3" s="1"/>
  <c r="H9" i="3"/>
  <c r="I9" i="3" s="1"/>
  <c r="H14" i="3"/>
  <c r="I14" i="3" s="1"/>
  <c r="L364" i="1"/>
  <c r="G19" i="3"/>
  <c r="M364" i="1" l="1"/>
  <c r="H19" i="3"/>
  <c r="I19" i="3" s="1"/>
  <c r="I7" i="3"/>
  <c r="N364" i="1" l="1"/>
  <c r="O364" i="1" s="1"/>
  <c r="J19" i="3"/>
  <c r="J17" i="3"/>
  <c r="J13" i="3"/>
  <c r="J16" i="3"/>
  <c r="J9" i="3"/>
  <c r="J15" i="3"/>
  <c r="J8" i="3"/>
  <c r="J10" i="3"/>
  <c r="J12" i="3"/>
  <c r="J14" i="3"/>
  <c r="J11" i="3"/>
  <c r="J7" i="3"/>
  <c r="P7" i="1" l="1"/>
  <c r="P364" i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  <c r="Q364" i="1" l="1"/>
</calcChain>
</file>

<file path=xl/sharedStrings.xml><?xml version="1.0" encoding="utf-8"?>
<sst xmlns="http://schemas.openxmlformats.org/spreadsheetml/2006/main" count="495" uniqueCount="443">
  <si>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</si>
  <si>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</si>
  <si>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</si>
  <si>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</si>
  <si>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</si>
  <si>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</si>
  <si>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</si>
  <si>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</si>
  <si>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</si>
  <si>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</si>
  <si>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</si>
  <si>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</si>
  <si>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</si>
  <si>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</si>
  <si>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</si>
  <si>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</si>
  <si>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</si>
  <si>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</si>
  <si>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</si>
  <si>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</si>
  <si>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</si>
  <si>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</si>
  <si>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</si>
  <si>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</si>
  <si>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</si>
  <si>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</si>
  <si>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</si>
  <si>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</si>
  <si>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</si>
  <si>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</si>
  <si>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</si>
  <si>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</si>
  <si>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</si>
  <si>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</si>
  <si>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</si>
  <si>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</si>
  <si>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</si>
  <si>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</si>
  <si>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</si>
  <si>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</si>
  <si>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</si>
  <si>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</si>
  <si>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</si>
  <si>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</si>
  <si>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</si>
  <si>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</si>
  <si>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</si>
  <si>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</si>
  <si>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</si>
  <si>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</si>
  <si>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</si>
  <si>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</si>
  <si>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</si>
  <si>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</si>
  <si>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</si>
  <si>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</si>
  <si>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</si>
  <si>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</si>
  <si>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</si>
  <si>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</si>
  <si>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</si>
  <si>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</si>
  <si>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</si>
  <si>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</si>
  <si>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</si>
  <si>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</si>
  <si>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</si>
  <si>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</si>
  <si>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</si>
  <si>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</si>
  <si>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</si>
  <si>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</si>
  <si>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</si>
  <si>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</si>
  <si>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</si>
  <si>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</si>
  <si>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</si>
  <si>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</si>
  <si>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</si>
  <si>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</si>
  <si>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</si>
  <si>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</si>
  <si>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</si>
  <si>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</si>
  <si>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</si>
  <si>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</si>
  <si>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</si>
  <si>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</si>
  <si>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</si>
  <si>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</si>
  <si>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</si>
  <si>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</si>
  <si>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</si>
  <si>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</si>
  <si>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</si>
  <si>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</si>
  <si>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</si>
  <si>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</si>
  <si>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</si>
  <si>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</si>
  <si>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</si>
  <si>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</si>
  <si>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</si>
  <si>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</si>
  <si>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</si>
  <si>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</si>
  <si>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</si>
  <si>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</si>
  <si>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</si>
  <si>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</si>
  <si>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</si>
  <si>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</si>
  <si>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</si>
  <si>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</si>
  <si>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</si>
  <si>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</si>
  <si>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</si>
  <si>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</si>
  <si>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</si>
  <si>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</si>
  <si>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</si>
  <si>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</si>
  <si>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</si>
  <si>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</si>
  <si>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</si>
  <si>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</si>
  <si>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</si>
  <si>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</si>
  <si>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</si>
  <si>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</si>
  <si>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</si>
  <si>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</si>
  <si>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</si>
  <si>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</si>
  <si>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</si>
  <si>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</si>
  <si>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</si>
  <si>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</si>
  <si>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</si>
  <si>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</si>
  <si>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</si>
  <si>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</si>
  <si>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</si>
  <si>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</si>
  <si>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</si>
  <si>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</si>
  <si>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</si>
  <si>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</si>
  <si>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</si>
  <si>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</si>
  <si>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</si>
  <si>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</si>
  <si>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</si>
  <si>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</si>
  <si>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</si>
  <si>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</si>
  <si>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</si>
  <si>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</si>
  <si>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</si>
  <si>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</si>
  <si>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</si>
  <si>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</si>
  <si>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</si>
  <si>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</si>
  <si>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</si>
  <si>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</si>
  <si>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</si>
  <si>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</si>
  <si>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</si>
  <si>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</si>
  <si>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</si>
  <si>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</si>
  <si>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</si>
  <si>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</si>
  <si>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</si>
  <si>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</si>
  <si>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</si>
  <si>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</si>
  <si>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</si>
  <si>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</si>
  <si>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</si>
  <si>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</si>
  <si>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</si>
  <si>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</si>
  <si>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</si>
  <si>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</si>
  <si>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</si>
  <si>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</si>
  <si>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</si>
  <si>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</si>
  <si>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</si>
  <si>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</si>
  <si>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</si>
  <si>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</si>
  <si>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</si>
  <si>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</si>
  <si>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</si>
  <si>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</si>
  <si>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</si>
  <si>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</si>
  <si>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</si>
  <si>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</si>
  <si>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</si>
  <si>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</si>
  <si>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</si>
  <si>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</si>
  <si>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</si>
  <si>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</si>
  <si>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</si>
  <si>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</si>
  <si>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</si>
  <si>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</si>
  <si>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</si>
  <si>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</si>
  <si>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</si>
  <si>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</si>
  <si>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</si>
  <si>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</si>
  <si>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</si>
  <si>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</si>
  <si>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</si>
  <si>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</si>
  <si>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</si>
  <si>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</si>
  <si>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</si>
  <si>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</si>
  <si>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</si>
  <si>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</si>
  <si>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</si>
  <si>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</si>
  <si>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</si>
  <si>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</si>
  <si>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</si>
  <si>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</si>
  <si>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</si>
  <si>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</si>
  <si>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</si>
  <si>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</si>
  <si>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</si>
  <si>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</si>
  <si>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</si>
  <si>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</si>
  <si>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</si>
  <si>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</si>
  <si>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</si>
  <si>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</si>
  <si>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</si>
  <si>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</si>
  <si>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</si>
  <si>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</si>
  <si>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</si>
  <si>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</si>
  <si>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</si>
  <si>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</si>
  <si>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</si>
  <si>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</si>
  <si>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</si>
  <si>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</si>
  <si>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</si>
  <si>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</si>
  <si>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</si>
  <si>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</si>
  <si>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</si>
  <si>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</si>
  <si>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</si>
  <si>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</si>
  <si>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</si>
  <si>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</si>
  <si>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</si>
  <si>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</si>
  <si>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</si>
  <si>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</si>
  <si>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</si>
  <si>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</si>
  <si>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</si>
  <si>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</si>
  <si>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</si>
  <si>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</si>
  <si>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</si>
  <si>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</si>
  <si>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</si>
  <si>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</si>
  <si>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</si>
  <si>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</si>
  <si>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</si>
  <si>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</si>
  <si>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</si>
  <si>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</si>
  <si>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</si>
  <si>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</si>
  <si>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</si>
  <si>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</si>
  <si>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</si>
  <si>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</si>
  <si>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</si>
  <si>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</si>
  <si>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</si>
  <si>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</si>
  <si>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</si>
  <si>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</si>
  <si>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</si>
  <si>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</si>
  <si>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</si>
  <si>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</si>
  <si>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</si>
  <si>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</si>
  <si>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</si>
  <si>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</si>
  <si>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</si>
  <si>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</si>
  <si>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</si>
  <si>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</si>
  <si>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</si>
  <si>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</si>
  <si>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</si>
  <si>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</si>
  <si>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</si>
  <si>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</si>
  <si>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</si>
  <si>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</si>
  <si>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</si>
  <si>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</si>
  <si>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</si>
  <si>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</si>
  <si>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</si>
  <si>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</si>
  <si>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</si>
  <si>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</si>
  <si>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</si>
  <si>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</si>
  <si>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</si>
  <si>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</si>
  <si>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</si>
  <si>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</si>
  <si>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</si>
  <si>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</si>
  <si>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</si>
  <si>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</si>
  <si>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</si>
  <si>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</si>
  <si>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</si>
  <si>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</si>
  <si>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</si>
  <si>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</si>
  <si>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</si>
  <si>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</si>
  <si>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</si>
  <si>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</si>
  <si>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</si>
  <si>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</si>
  <si>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</si>
  <si>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</si>
  <si>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</si>
  <si>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</si>
  <si>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</si>
  <si>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</si>
  <si>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</si>
  <si>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</si>
  <si>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</si>
  <si>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</si>
  <si>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</si>
  <si>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</si>
  <si>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</si>
  <si>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</si>
  <si>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</si>
  <si>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</si>
  <si>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</si>
  <si>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</si>
  <si>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</si>
  <si>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</si>
  <si>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</si>
  <si>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</si>
  <si>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</si>
  <si>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</si>
  <si>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</si>
  <si>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</si>
  <si>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</si>
  <si>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</si>
  <si>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</si>
  <si>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</si>
  <si>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</si>
  <si>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</si>
  <si>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</si>
  <si>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</si>
  <si>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</si>
  <si>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</si>
  <si>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</si>
  <si>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</si>
  <si>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</si>
  <si>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</si>
  <si>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</si>
  <si>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</si>
  <si>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</si>
  <si>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</si>
  <si>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</si>
  <si>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</si>
  <si>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</si>
  <si>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</si>
  <si>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</si>
  <si>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</si>
  <si>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</si>
  <si>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</si>
  <si>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</si>
  <si>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</si>
  <si>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</si>
  <si>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</si>
  <si>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</si>
  <si>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</si>
  <si>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</si>
  <si>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</si>
  <si>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</si>
  <si>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</si>
  <si>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</si>
  <si>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</si>
  <si>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</si>
  <si>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</si>
  <si>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</si>
  <si>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</si>
  <si>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</si>
  <si>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</si>
  <si>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</si>
  <si>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</si>
  <si>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</si>
  <si>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</si>
  <si>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</si>
  <si>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</si>
  <si>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</si>
  <si>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</si>
  <si>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</si>
  <si>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</si>
  <si>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</si>
  <si>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Netto utjevn. 23</t>
  </si>
  <si>
    <t>Endring fra 2022</t>
  </si>
  <si>
    <t>Skatt 2023</t>
  </si>
  <si>
    <t>Skatt og netto skatteutjevning 2023</t>
  </si>
  <si>
    <t>2023   2)</t>
  </si>
  <si>
    <t>Folketall 1.1.2023</t>
  </si>
  <si>
    <t>1.1.2023</t>
  </si>
  <si>
    <t>Anslag RNB2024</t>
  </si>
  <si>
    <t>Anslag NB2024</t>
  </si>
  <si>
    <t>X</t>
  </si>
  <si>
    <t>Utbetales/trekkes ved 5. termin rammetilskudd i mai</t>
  </si>
  <si>
    <t>jan-mars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</si>
</sst>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10" fontId="0" fillId="0" borderId="11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168" fontId="10" fillId="0" borderId="0" xfId="1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4" fontId="6" fillId="0" borderId="0" xfId="7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8" fillId="12" borderId="3" xfId="2" applyFont="1" applyFill="1" applyBorder="1" applyAlignment="1">
      <alignment horizontal="center"/>
    </xf>
    <xf numFmtId="3" fontId="43" fillId="0" borderId="0" xfId="1" applyNumberFormat="1" applyFont="1"/>
    <xf numFmtId="170" fontId="25" fillId="0" borderId="0" xfId="1" applyNumberFormat="1" applyFont="1" applyFill="1"/>
    <xf numFmtId="168" fontId="24" fillId="0" borderId="0" xfId="1" applyNumberFormat="1" applyFont="1" applyFill="1" applyBorder="1"/>
    <xf numFmtId="9" fontId="28" fillId="0" borderId="0" xfId="5" applyFont="1" applyFill="1"/>
    <xf numFmtId="164" fontId="24" fillId="0" borderId="0" xfId="1" applyNumberFormat="1" applyFont="1" applyFill="1"/>
    <xf numFmtId="3" fontId="24" fillId="0" borderId="0" xfId="8" applyNumberFormat="1" applyFont="1" applyBorder="1" applyAlignment="1" applyProtection="1">
      <alignment horizontal="right"/>
    </xf>
    <xf numFmtId="0" fontId="0" fillId="0" borderId="10" xfId="0" applyBorder="1"/>
    <xf numFmtId="0" fontId="0" fillId="0" borderId="14" xfId="0" applyBorder="1"/>
    <xf numFmtId="167" fontId="0" fillId="0" borderId="15" xfId="5" applyNumberFormat="1" applyFont="1" applyBorder="1"/>
    <xf numFmtId="167" fontId="0" fillId="0" borderId="16" xfId="5" applyNumberFormat="1" applyFont="1" applyBorder="1"/>
    <xf numFmtId="0" fontId="16" fillId="0" borderId="10" xfId="0" applyFont="1" applyBorder="1"/>
    <xf numFmtId="0" fontId="16" fillId="0" borderId="14" xfId="0" applyFont="1" applyBorder="1"/>
    <xf numFmtId="164" fontId="0" fillId="0" borderId="15" xfId="0" applyNumberFormat="1" applyBorder="1"/>
    <xf numFmtId="164" fontId="16" fillId="0" borderId="9" xfId="0" applyNumberFormat="1" applyFont="1" applyBorder="1"/>
    <xf numFmtId="164" fontId="16" fillId="0" borderId="15" xfId="0" applyNumberFormat="1" applyFont="1" applyBorder="1"/>
    <xf numFmtId="164" fontId="16" fillId="0" borderId="11" xfId="0" applyNumberFormat="1" applyFont="1" applyBorder="1"/>
    <xf numFmtId="164" fontId="16" fillId="0" borderId="16" xfId="0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0.86393171532644863</c:v>
                </c:pt>
                <c:pt idx="1">
                  <c:v>0.94098299071666147</c:v>
                </c:pt>
                <c:pt idx="2">
                  <c:v>0.97491864772948289</c:v>
                </c:pt>
                <c:pt idx="3">
                  <c:v>0.88112509365623182</c:v>
                </c:pt>
                <c:pt idx="4">
                  <c:v>1.0519429222914007</c:v>
                </c:pt>
                <c:pt idx="5">
                  <c:v>1.1108684270470697</c:v>
                </c:pt>
                <c:pt idx="6">
                  <c:v>0.94189181453818749</c:v>
                </c:pt>
                <c:pt idx="7">
                  <c:v>0.77324886106824287</c:v>
                </c:pt>
                <c:pt idx="8">
                  <c:v>0.81992798622530705</c:v>
                </c:pt>
                <c:pt idx="9">
                  <c:v>0.89493412169897901</c:v>
                </c:pt>
                <c:pt idx="10">
                  <c:v>0.75726118481942595</c:v>
                </c:pt>
                <c:pt idx="11">
                  <c:v>0.82829689348284274</c:v>
                </c:pt>
                <c:pt idx="12">
                  <c:v>1.0000789423111145</c:v>
                </c:pt>
                <c:pt idx="13">
                  <c:v>0.90501384737117463</c:v>
                </c:pt>
                <c:pt idx="14">
                  <c:v>0.8608242862026273</c:v>
                </c:pt>
                <c:pt idx="15">
                  <c:v>0.88414560580909363</c:v>
                </c:pt>
                <c:pt idx="16">
                  <c:v>0.88651325079004972</c:v>
                </c:pt>
                <c:pt idx="17">
                  <c:v>0.73270808706106494</c:v>
                </c:pt>
                <c:pt idx="18">
                  <c:v>0.74962658677943805</c:v>
                </c:pt>
                <c:pt idx="19">
                  <c:v>0.96771556007891468</c:v>
                </c:pt>
                <c:pt idx="20">
                  <c:v>0.81857564990101583</c:v>
                </c:pt>
                <c:pt idx="21">
                  <c:v>0.82252156353158057</c:v>
                </c:pt>
                <c:pt idx="22">
                  <c:v>0.90008017706913157</c:v>
                </c:pt>
                <c:pt idx="23">
                  <c:v>0.7428002718164004</c:v>
                </c:pt>
                <c:pt idx="24">
                  <c:v>0.88609537078948897</c:v>
                </c:pt>
                <c:pt idx="25">
                  <c:v>0.8046143572030986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0.94549938258603361</c:v>
                </c:pt>
                <c:pt idx="1">
                  <c:v>0.96365813627203478</c:v>
                </c:pt>
                <c:pt idx="2">
                  <c:v>0.97723239907716353</c:v>
                </c:pt>
                <c:pt idx="3">
                  <c:v>0.94635905150252309</c:v>
                </c:pt>
                <c:pt idx="4">
                  <c:v>1.0003555933500503</c:v>
                </c:pt>
                <c:pt idx="5">
                  <c:v>1.0316123108041981</c:v>
                </c:pt>
                <c:pt idx="6">
                  <c:v>0.9640216658006453</c:v>
                </c:pt>
                <c:pt idx="7">
                  <c:v>0.94096523987312353</c:v>
                </c:pt>
                <c:pt idx="8">
                  <c:v>0.94329919613097668</c:v>
                </c:pt>
                <c:pt idx="9">
                  <c:v>0.94704950290466039</c:v>
                </c:pt>
                <c:pt idx="10">
                  <c:v>0.9401658560606827</c:v>
                </c:pt>
                <c:pt idx="11">
                  <c:v>0.94371764149385362</c:v>
                </c:pt>
                <c:pt idx="12">
                  <c:v>0.98729651690981601</c:v>
                </c:pt>
                <c:pt idx="13">
                  <c:v>0.9492704789338402</c:v>
                </c:pt>
                <c:pt idx="14">
                  <c:v>0.94534401112984268</c:v>
                </c:pt>
                <c:pt idx="15">
                  <c:v>0.94651007711016621</c:v>
                </c:pt>
                <c:pt idx="16">
                  <c:v>0.94662845935921391</c:v>
                </c:pt>
                <c:pt idx="17">
                  <c:v>0.9389382011727645</c:v>
                </c:pt>
                <c:pt idx="18">
                  <c:v>0.93978412615868334</c:v>
                </c:pt>
                <c:pt idx="19">
                  <c:v>0.97435116401693589</c:v>
                </c:pt>
                <c:pt idx="20">
                  <c:v>0.9432315793147622</c:v>
                </c:pt>
                <c:pt idx="21">
                  <c:v>0.94342887499629047</c:v>
                </c:pt>
                <c:pt idx="22">
                  <c:v>0.94730680567316783</c:v>
                </c:pt>
                <c:pt idx="23">
                  <c:v>0.93944281041053135</c:v>
                </c:pt>
                <c:pt idx="24">
                  <c:v>0.94660756535918567</c:v>
                </c:pt>
                <c:pt idx="25">
                  <c:v>0.94253351467986624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0.97612966966427372</c:v>
                </c:pt>
                <c:pt idx="1">
                  <c:v>0.88207773018073043</c:v>
                </c:pt>
                <c:pt idx="2">
                  <c:v>0.880016936581695</c:v>
                </c:pt>
                <c:pt idx="3">
                  <c:v>0.73582193707881283</c:v>
                </c:pt>
                <c:pt idx="4">
                  <c:v>0.83484080306597375</c:v>
                </c:pt>
                <c:pt idx="5">
                  <c:v>0.98888258689464936</c:v>
                </c:pt>
                <c:pt idx="6">
                  <c:v>0.7060730139901169</c:v>
                </c:pt>
                <c:pt idx="7">
                  <c:v>0.7713043468286418</c:v>
                </c:pt>
                <c:pt idx="8">
                  <c:v>0.9355201472799175</c:v>
                </c:pt>
                <c:pt idx="9">
                  <c:v>0.88475029095821145</c:v>
                </c:pt>
                <c:pt idx="10">
                  <c:v>0.62126592079491938</c:v>
                </c:pt>
                <c:pt idx="11">
                  <c:v>1.0176960437918767</c:v>
                </c:pt>
                <c:pt idx="12">
                  <c:v>0.76539507107746152</c:v>
                </c:pt>
                <c:pt idx="13">
                  <c:v>0.8972919760725816</c:v>
                </c:pt>
                <c:pt idx="14">
                  <c:v>0.8089935611644008</c:v>
                </c:pt>
                <c:pt idx="15">
                  <c:v>0.74658639055978848</c:v>
                </c:pt>
                <c:pt idx="16">
                  <c:v>0.89299044290195662</c:v>
                </c:pt>
                <c:pt idx="17">
                  <c:v>0.74593233414586979</c:v>
                </c:pt>
                <c:pt idx="18">
                  <c:v>0.78024841616006768</c:v>
                </c:pt>
                <c:pt idx="19">
                  <c:v>0.67385574362646627</c:v>
                </c:pt>
                <c:pt idx="20">
                  <c:v>0.80016587617653412</c:v>
                </c:pt>
                <c:pt idx="21">
                  <c:v>0.74290565000847186</c:v>
                </c:pt>
                <c:pt idx="22">
                  <c:v>0.77555437039221042</c:v>
                </c:pt>
                <c:pt idx="23">
                  <c:v>0.79952085992322985</c:v>
                </c:pt>
                <c:pt idx="24">
                  <c:v>0.82570555458534511</c:v>
                </c:pt>
                <c:pt idx="25">
                  <c:v>0.63156449412662796</c:v>
                </c:pt>
                <c:pt idx="26">
                  <c:v>0.74038986234702697</c:v>
                </c:pt>
                <c:pt idx="27">
                  <c:v>0.70709771262590448</c:v>
                </c:pt>
                <c:pt idx="28">
                  <c:v>0.88647306685576888</c:v>
                </c:pt>
                <c:pt idx="29">
                  <c:v>0.86700523039824162</c:v>
                </c:pt>
                <c:pt idx="30">
                  <c:v>0.80895150965108786</c:v>
                </c:pt>
                <c:pt idx="31">
                  <c:v>0.7366278001904174</c:v>
                </c:pt>
                <c:pt idx="32">
                  <c:v>0.85065317613179714</c:v>
                </c:pt>
                <c:pt idx="33">
                  <c:v>0.72767267918858791</c:v>
                </c:pt>
                <c:pt idx="34">
                  <c:v>0.82007797762245349</c:v>
                </c:pt>
                <c:pt idx="35">
                  <c:v>0.76653348112713504</c:v>
                </c:pt>
                <c:pt idx="36">
                  <c:v>0.72837719941480594</c:v>
                </c:pt>
                <c:pt idx="37">
                  <c:v>0.84642885242391197</c:v>
                </c:pt>
                <c:pt idx="38">
                  <c:v>0.8490908634849107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0.97771680785107973</c:v>
                </c:pt>
                <c:pt idx="1">
                  <c:v>0.94640668332874789</c:v>
                </c:pt>
                <c:pt idx="2">
                  <c:v>0.94630364364879616</c:v>
                </c:pt>
                <c:pt idx="3">
                  <c:v>0.93909389367365204</c:v>
                </c:pt>
                <c:pt idx="4">
                  <c:v>0.94404483697301</c:v>
                </c:pt>
                <c:pt idx="5">
                  <c:v>0.98281797474322985</c:v>
                </c:pt>
                <c:pt idx="6">
                  <c:v>0.93760644751921718</c:v>
                </c:pt>
                <c:pt idx="7">
                  <c:v>0.94086801416114341</c:v>
                </c:pt>
                <c:pt idx="8">
                  <c:v>0.96147299889733739</c:v>
                </c:pt>
                <c:pt idx="9">
                  <c:v>0.94654031136762207</c:v>
                </c:pt>
                <c:pt idx="10">
                  <c:v>0.93336609285945726</c:v>
                </c:pt>
                <c:pt idx="11">
                  <c:v>0.99434335750212088</c:v>
                </c:pt>
                <c:pt idx="12">
                  <c:v>0.94057255037358445</c:v>
                </c:pt>
                <c:pt idx="13">
                  <c:v>0.94716739562334029</c:v>
                </c:pt>
                <c:pt idx="14">
                  <c:v>0.94275247487793146</c:v>
                </c:pt>
                <c:pt idx="15">
                  <c:v>0.93963211634770083</c:v>
                </c:pt>
                <c:pt idx="16">
                  <c:v>0.94695231896480914</c:v>
                </c:pt>
                <c:pt idx="17">
                  <c:v>0.93959941352700505</c:v>
                </c:pt>
                <c:pt idx="18">
                  <c:v>0.94131521762771475</c:v>
                </c:pt>
                <c:pt idx="19">
                  <c:v>0.93599558400103455</c:v>
                </c:pt>
                <c:pt idx="20">
                  <c:v>0.94231109062853802</c:v>
                </c:pt>
                <c:pt idx="21">
                  <c:v>0.93944807932013485</c:v>
                </c:pt>
                <c:pt idx="22">
                  <c:v>0.94108051533932169</c:v>
                </c:pt>
                <c:pt idx="23">
                  <c:v>0.94227883981587301</c:v>
                </c:pt>
                <c:pt idx="24">
                  <c:v>0.94358807454897842</c:v>
                </c:pt>
                <c:pt idx="25">
                  <c:v>0.9338810215260428</c:v>
                </c:pt>
                <c:pt idx="26">
                  <c:v>0.93932228993706268</c:v>
                </c:pt>
                <c:pt idx="27">
                  <c:v>0.93765768245100667</c:v>
                </c:pt>
                <c:pt idx="28">
                  <c:v>0.94662645016249991</c:v>
                </c:pt>
                <c:pt idx="29">
                  <c:v>0.94565305833962354</c:v>
                </c:pt>
                <c:pt idx="30">
                  <c:v>0.94275037230226588</c:v>
                </c:pt>
                <c:pt idx="31">
                  <c:v>0.93913418682923233</c:v>
                </c:pt>
                <c:pt idx="32">
                  <c:v>0.94483545562630122</c:v>
                </c:pt>
                <c:pt idx="33">
                  <c:v>0.93868643077914082</c:v>
                </c:pt>
                <c:pt idx="34">
                  <c:v>0.94330669570083403</c:v>
                </c:pt>
                <c:pt idx="35">
                  <c:v>0.94062947087606819</c:v>
                </c:pt>
                <c:pt idx="36">
                  <c:v>0.9387216567904515</c:v>
                </c:pt>
                <c:pt idx="37">
                  <c:v>0.94462423944090701</c:v>
                </c:pt>
                <c:pt idx="38">
                  <c:v>0.94475733999395672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tabellalle!$C$24:$C$37</c:f>
              <c:numCache>
                <c:formatCode>0.0\ %</c:formatCode>
                <c:ptCount val="14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tabellalle!$D$24:$D$37</c:f>
              <c:numCache>
                <c:formatCode>0.0\ %</c:formatCode>
                <c:ptCount val="14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tabellalle!$G$24:$G$37</c:f>
              <c:numCache>
                <c:formatCode>0.0\ %</c:formatCode>
                <c:ptCount val="14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tabellalle!$H$24:$H$37</c:f>
              <c:numCache>
                <c:formatCode>0.0\ %</c:formatCode>
                <c:ptCount val="14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0.94780653747324883</c:v>
                </c:pt>
                <c:pt idx="1">
                  <c:v>1.2627465793391435</c:v>
                </c:pt>
                <c:pt idx="2">
                  <c:v>0.96414514041006738</c:v>
                </c:pt>
                <c:pt idx="3">
                  <c:v>0.9856267373831078</c:v>
                </c:pt>
                <c:pt idx="4">
                  <c:v>0.8151566898028052</c:v>
                </c:pt>
                <c:pt idx="5">
                  <c:v>0.83728606199184008</c:v>
                </c:pt>
                <c:pt idx="6">
                  <c:v>0.8454885312023942</c:v>
                </c:pt>
                <c:pt idx="7">
                  <c:v>0.77501164750103535</c:v>
                </c:pt>
                <c:pt idx="8">
                  <c:v>0.904293504116775</c:v>
                </c:pt>
                <c:pt idx="9">
                  <c:v>0.92451848221282862</c:v>
                </c:pt>
                <c:pt idx="10">
                  <c:v>0.83854522678496513</c:v>
                </c:pt>
                <c:pt idx="11">
                  <c:v>1.2482540301490368</c:v>
                </c:pt>
                <c:pt idx="12">
                  <c:v>1.0692111126079524</c:v>
                </c:pt>
                <c:pt idx="13">
                  <c:v>0.88020533728299222</c:v>
                </c:pt>
                <c:pt idx="14">
                  <c:v>1.2298059973121285</c:v>
                </c:pt>
                <c:pt idx="15">
                  <c:v>1.3845735657066114</c:v>
                </c:pt>
                <c:pt idx="16">
                  <c:v>1.0201584730288864</c:v>
                </c:pt>
                <c:pt idx="17">
                  <c:v>0.84925420346975311</c:v>
                </c:pt>
                <c:pt idx="18">
                  <c:v>0.88851899684988522</c:v>
                </c:pt>
                <c:pt idx="19">
                  <c:v>0.89117747120981372</c:v>
                </c:pt>
                <c:pt idx="20">
                  <c:v>0.85310936572968998</c:v>
                </c:pt>
                <c:pt idx="21">
                  <c:v>0.96166840612170668</c:v>
                </c:pt>
                <c:pt idx="22">
                  <c:v>1.0113394629239656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0.96638755497466966</c:v>
                </c:pt>
                <c:pt idx="1">
                  <c:v>1.0923635717210276</c:v>
                </c:pt>
                <c:pt idx="2">
                  <c:v>0.97292299614939715</c:v>
                </c:pt>
                <c:pt idx="3">
                  <c:v>0.98151563493861338</c:v>
                </c:pt>
                <c:pt idx="4">
                  <c:v>0.94306063130985163</c:v>
                </c:pt>
                <c:pt idx="5">
                  <c:v>0.94416709991930337</c:v>
                </c:pt>
                <c:pt idx="6">
                  <c:v>0.94457722337983119</c:v>
                </c:pt>
                <c:pt idx="7">
                  <c:v>0.94105337919476306</c:v>
                </c:pt>
                <c:pt idx="8">
                  <c:v>0.94898234163208017</c:v>
                </c:pt>
                <c:pt idx="9">
                  <c:v>0.95707233287050153</c:v>
                </c:pt>
                <c:pt idx="10">
                  <c:v>0.94423005815895977</c:v>
                </c:pt>
                <c:pt idx="11">
                  <c:v>1.0865665520449852</c:v>
                </c:pt>
                <c:pt idx="12">
                  <c:v>1.0149493850285511</c:v>
                </c:pt>
                <c:pt idx="13">
                  <c:v>0.94631306368386092</c:v>
                </c:pt>
                <c:pt idx="14">
                  <c:v>1.0791873389102218</c:v>
                </c:pt>
                <c:pt idx="15">
                  <c:v>1.1410943662680149</c:v>
                </c:pt>
                <c:pt idx="16">
                  <c:v>0.99532832919692471</c:v>
                </c:pt>
                <c:pt idx="17">
                  <c:v>0.94476550699319906</c:v>
                </c:pt>
                <c:pt idx="18">
                  <c:v>0.94672874666220563</c:v>
                </c:pt>
                <c:pt idx="19">
                  <c:v>0.9468616703802023</c:v>
                </c:pt>
                <c:pt idx="20">
                  <c:v>0.94495826510619574</c:v>
                </c:pt>
                <c:pt idx="21">
                  <c:v>0.97193230243405315</c:v>
                </c:pt>
                <c:pt idx="22">
                  <c:v>0.99180072515495654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0.97459356952446952</c:v>
                </c:pt>
                <c:pt idx="1">
                  <c:v>0.88438048974560646</c:v>
                </c:pt>
                <c:pt idx="2">
                  <c:v>0.86313167408231439</c:v>
                </c:pt>
                <c:pt idx="3">
                  <c:v>0.74744368448925191</c:v>
                </c:pt>
                <c:pt idx="4">
                  <c:v>0.87126947566235668</c:v>
                </c:pt>
                <c:pt idx="5">
                  <c:v>0.76295276843090976</c:v>
                </c:pt>
                <c:pt idx="6">
                  <c:v>0.72038065489478775</c:v>
                </c:pt>
                <c:pt idx="7">
                  <c:v>0.8254727756542759</c:v>
                </c:pt>
                <c:pt idx="8">
                  <c:v>0.80227730495686234</c:v>
                </c:pt>
                <c:pt idx="9">
                  <c:v>0.66526213504775733</c:v>
                </c:pt>
                <c:pt idx="10">
                  <c:v>0.81674251030508427</c:v>
                </c:pt>
                <c:pt idx="11">
                  <c:v>0.74230441278408521</c:v>
                </c:pt>
                <c:pt idx="12">
                  <c:v>0.70300616059316323</c:v>
                </c:pt>
                <c:pt idx="13">
                  <c:v>1.0227943886558108</c:v>
                </c:pt>
                <c:pt idx="14">
                  <c:v>0.70626549832912955</c:v>
                </c:pt>
                <c:pt idx="15">
                  <c:v>1.0239008288992144</c:v>
                </c:pt>
                <c:pt idx="16">
                  <c:v>0.87995349058737171</c:v>
                </c:pt>
                <c:pt idx="17">
                  <c:v>1.1790445798324178</c:v>
                </c:pt>
                <c:pt idx="18">
                  <c:v>0.8734152840409356</c:v>
                </c:pt>
                <c:pt idx="19">
                  <c:v>0.80274929459121391</c:v>
                </c:pt>
                <c:pt idx="20">
                  <c:v>0.98560373220677711</c:v>
                </c:pt>
                <c:pt idx="21">
                  <c:v>0.84284437870155338</c:v>
                </c:pt>
                <c:pt idx="22">
                  <c:v>0.88525412416869054</c:v>
                </c:pt>
                <c:pt idx="23">
                  <c:v>0.76287525568007886</c:v>
                </c:pt>
                <c:pt idx="24">
                  <c:v>0.87613196754268308</c:v>
                </c:pt>
                <c:pt idx="25">
                  <c:v>1.1630946199105991</c:v>
                </c:pt>
                <c:pt idx="26">
                  <c:v>0.81503162158009712</c:v>
                </c:pt>
                <c:pt idx="27">
                  <c:v>0.76471215963047423</c:v>
                </c:pt>
                <c:pt idx="28">
                  <c:v>0.75964982936784087</c:v>
                </c:pt>
                <c:pt idx="29">
                  <c:v>0.86983676933141618</c:v>
                </c:pt>
                <c:pt idx="30">
                  <c:v>0.95852135288671303</c:v>
                </c:pt>
                <c:pt idx="31">
                  <c:v>0.89204883180207084</c:v>
                </c:pt>
                <c:pt idx="32">
                  <c:v>0.81242240448479031</c:v>
                </c:pt>
                <c:pt idx="33">
                  <c:v>0.88279552101414704</c:v>
                </c:pt>
                <c:pt idx="34">
                  <c:v>0.91284611203751997</c:v>
                </c:pt>
                <c:pt idx="35">
                  <c:v>1.0662739978524121</c:v>
                </c:pt>
                <c:pt idx="36">
                  <c:v>0.90457045827495586</c:v>
                </c:pt>
                <c:pt idx="37">
                  <c:v>0.86909799444579305</c:v>
                </c:pt>
                <c:pt idx="38">
                  <c:v>0.86397540050504318</c:v>
                </c:pt>
                <c:pt idx="39">
                  <c:v>1.0648077692839366</c:v>
                </c:pt>
                <c:pt idx="40">
                  <c:v>0.89947815711737178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0.97710236779515791</c:v>
                </c:pt>
                <c:pt idx="1">
                  <c:v>0.94652182130699192</c:v>
                </c:pt>
                <c:pt idx="2">
                  <c:v>0.94545938052382728</c:v>
                </c:pt>
                <c:pt idx="3">
                  <c:v>0.93967498104417402</c:v>
                </c:pt>
                <c:pt idx="4">
                  <c:v>0.94586627060282902</c:v>
                </c:pt>
                <c:pt idx="5">
                  <c:v>0.94045043524125682</c:v>
                </c:pt>
                <c:pt idx="6">
                  <c:v>0.93832182956445076</c:v>
                </c:pt>
                <c:pt idx="7">
                  <c:v>0.9435764356024251</c:v>
                </c:pt>
                <c:pt idx="8">
                  <c:v>0.94241666206755448</c:v>
                </c:pt>
                <c:pt idx="9">
                  <c:v>0.93556590357209934</c:v>
                </c:pt>
                <c:pt idx="10">
                  <c:v>0.94313992233496569</c:v>
                </c:pt>
                <c:pt idx="11">
                  <c:v>0.93941801745891562</c:v>
                </c:pt>
                <c:pt idx="12">
                  <c:v>0.93745310484936961</c:v>
                </c:pt>
                <c:pt idx="13">
                  <c:v>0.99638269544769464</c:v>
                </c:pt>
                <c:pt idx="14">
                  <c:v>0.93761607173616801</c:v>
                </c:pt>
                <c:pt idx="15">
                  <c:v>0.99682527154505607</c:v>
                </c:pt>
                <c:pt idx="16">
                  <c:v>0.94630047134908024</c:v>
                </c:pt>
                <c:pt idx="17">
                  <c:v>1.0588827719183376</c:v>
                </c:pt>
                <c:pt idx="18">
                  <c:v>0.94597356102175822</c:v>
                </c:pt>
                <c:pt idx="19">
                  <c:v>0.94244026154927207</c:v>
                </c:pt>
                <c:pt idx="20">
                  <c:v>0.98150643286808126</c:v>
                </c:pt>
                <c:pt idx="21">
                  <c:v>0.94444501575478912</c:v>
                </c:pt>
                <c:pt idx="22">
                  <c:v>0.9465655030281459</c:v>
                </c:pt>
                <c:pt idx="23">
                  <c:v>0.94044655960371548</c:v>
                </c:pt>
                <c:pt idx="24">
                  <c:v>0.94610939519684556</c:v>
                </c:pt>
                <c:pt idx="25">
                  <c:v>1.0525027879496098</c:v>
                </c:pt>
                <c:pt idx="26">
                  <c:v>0.94305437789871605</c:v>
                </c:pt>
                <c:pt idx="27">
                  <c:v>0.94053840480123507</c:v>
                </c:pt>
                <c:pt idx="28">
                  <c:v>0.9402852882881032</c:v>
                </c:pt>
                <c:pt idx="29">
                  <c:v>0.94579463528628216</c:v>
                </c:pt>
                <c:pt idx="30">
                  <c:v>0.97067348114005547</c:v>
                </c:pt>
                <c:pt idx="31">
                  <c:v>0.94690523840981489</c:v>
                </c:pt>
                <c:pt idx="32">
                  <c:v>0.94292391704395095</c:v>
                </c:pt>
                <c:pt idx="33">
                  <c:v>0.94644257287041877</c:v>
                </c:pt>
                <c:pt idx="34">
                  <c:v>0.95240338480037834</c:v>
                </c:pt>
                <c:pt idx="35">
                  <c:v>0.86786486735433033</c:v>
                </c:pt>
                <c:pt idx="36">
                  <c:v>0.94909312329535267</c:v>
                </c:pt>
                <c:pt idx="37">
                  <c:v>0.94575769654200093</c:v>
                </c:pt>
                <c:pt idx="38">
                  <c:v>0.94550156684496345</c:v>
                </c:pt>
                <c:pt idx="39">
                  <c:v>1.013188047698945</c:v>
                </c:pt>
                <c:pt idx="40">
                  <c:v>0.94727670467557989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Oslo og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(komm!$C$7,komm!$C$98:$C$148)</c:f>
              <c:strCache>
                <c:ptCount val="52"/>
                <c:pt idx="0">
                  <c:v> Oslo </c:v>
                </c:pt>
                <c:pt idx="1">
                  <c:v> Halden </c:v>
                </c:pt>
                <c:pt idx="2">
                  <c:v> Moss </c:v>
                </c:pt>
                <c:pt idx="3">
                  <c:v> Sarpsborg </c:v>
                </c:pt>
                <c:pt idx="4">
                  <c:v> Fredrikstad </c:v>
                </c:pt>
                <c:pt idx="5">
                  <c:v> Drammen </c:v>
                </c:pt>
                <c:pt idx="6">
                  <c:v> Kongsberg </c:v>
                </c:pt>
                <c:pt idx="7">
                  <c:v> Ringerike </c:v>
                </c:pt>
                <c:pt idx="8">
                  <c:v> Hvaler </c:v>
                </c:pt>
                <c:pt idx="9">
                  <c:v> Aremark </c:v>
                </c:pt>
                <c:pt idx="10">
                  <c:v> Marker </c:v>
                </c:pt>
                <c:pt idx="11">
                  <c:v> Indre Østfold </c:v>
                </c:pt>
                <c:pt idx="12">
                  <c:v> Skiptvet </c:v>
                </c:pt>
                <c:pt idx="13">
                  <c:v> Rakkestad </c:v>
                </c:pt>
                <c:pt idx="14">
                  <c:v> Råde </c:v>
                </c:pt>
                <c:pt idx="15">
                  <c:v> Våler </c:v>
                </c:pt>
                <c:pt idx="16">
                  <c:v> Vestby </c:v>
                </c:pt>
                <c:pt idx="17">
                  <c:v> Nordre Follo </c:v>
                </c:pt>
                <c:pt idx="18">
                  <c:v> Ås </c:v>
                </c:pt>
                <c:pt idx="19">
                  <c:v> Frogn </c:v>
                </c:pt>
                <c:pt idx="20">
                  <c:v> Nesodden </c:v>
                </c:pt>
                <c:pt idx="21">
                  <c:v> Bærum </c:v>
                </c:pt>
                <c:pt idx="22">
                  <c:v> Asker </c:v>
                </c:pt>
                <c:pt idx="23">
                  <c:v> Aurskog-Høland </c:v>
                </c:pt>
                <c:pt idx="24">
                  <c:v> Rælingen </c:v>
                </c:pt>
                <c:pt idx="25">
                  <c:v> Enebakk </c:v>
                </c:pt>
                <c:pt idx="26">
                  <c:v> Lørenskog </c:v>
                </c:pt>
                <c:pt idx="27">
                  <c:v> Lillestrøm </c:v>
                </c:pt>
                <c:pt idx="28">
                  <c:v> Nittedal </c:v>
                </c:pt>
                <c:pt idx="29">
                  <c:v> Gjerdrum </c:v>
                </c:pt>
                <c:pt idx="30">
                  <c:v> Ullensaker </c:v>
                </c:pt>
                <c:pt idx="31">
                  <c:v> Nes </c:v>
                </c:pt>
                <c:pt idx="32">
                  <c:v> Eidsvoll </c:v>
                </c:pt>
                <c:pt idx="33">
                  <c:v> Nannestad </c:v>
                </c:pt>
                <c:pt idx="34">
                  <c:v> Hurdal </c:v>
                </c:pt>
                <c:pt idx="35">
                  <c:v> Hole </c:v>
                </c:pt>
                <c:pt idx="36">
                  <c:v> Flå </c:v>
                </c:pt>
                <c:pt idx="37">
                  <c:v> Nesbyen </c:v>
                </c:pt>
                <c:pt idx="38">
                  <c:v> Gol </c:v>
                </c:pt>
                <c:pt idx="39">
                  <c:v> Hemsedal </c:v>
                </c:pt>
                <c:pt idx="40">
                  <c:v> Ål </c:v>
                </c:pt>
                <c:pt idx="41">
                  <c:v> Hol </c:v>
                </c:pt>
                <c:pt idx="42">
                  <c:v> Sigdal </c:v>
                </c:pt>
                <c:pt idx="43">
                  <c:v> Krødsherad </c:v>
                </c:pt>
                <c:pt idx="44">
                  <c:v> Modum </c:v>
                </c:pt>
                <c:pt idx="45">
                  <c:v> Øvre Eiker </c:v>
                </c:pt>
                <c:pt idx="46">
                  <c:v> Lier </c:v>
                </c:pt>
                <c:pt idx="47">
                  <c:v> Flesberg </c:v>
                </c:pt>
                <c:pt idx="48">
                  <c:v> Rollag </c:v>
                </c:pt>
                <c:pt idx="49">
                  <c:v> Nore og Uvdal </c:v>
                </c:pt>
                <c:pt idx="50">
                  <c:v> Jevnaker </c:v>
                </c:pt>
                <c:pt idx="51">
                  <c:v> Lunner </c:v>
                </c:pt>
              </c:strCache>
            </c:strRef>
          </c:cat>
          <c:val>
            <c:numRef>
              <c:f>(komm!$F$7,komm!$F$98:$F$148)</c:f>
              <c:numCache>
                <c:formatCode>0%</c:formatCode>
                <c:ptCount val="52"/>
                <c:pt idx="0">
                  <c:v>1.3739492310605756</c:v>
                </c:pt>
                <c:pt idx="1">
                  <c:v>0.76069355909520009</c:v>
                </c:pt>
                <c:pt idx="2">
                  <c:v>0.8894049995989276</c:v>
                </c:pt>
                <c:pt idx="3">
                  <c:v>0.77868313747978557</c:v>
                </c:pt>
                <c:pt idx="4">
                  <c:v>0.82199835616012673</c:v>
                </c:pt>
                <c:pt idx="5">
                  <c:v>0.89825512426670995</c:v>
                </c:pt>
                <c:pt idx="6">
                  <c:v>0.96962890549116976</c:v>
                </c:pt>
                <c:pt idx="7">
                  <c:v>0.8473476562115867</c:v>
                </c:pt>
                <c:pt idx="8">
                  <c:v>1.0239226925718194</c:v>
                </c:pt>
                <c:pt idx="9">
                  <c:v>0.78773204413344344</c:v>
                </c:pt>
                <c:pt idx="10">
                  <c:v>0.74634148563480518</c:v>
                </c:pt>
                <c:pt idx="11">
                  <c:v>0.87248035204829366</c:v>
                </c:pt>
                <c:pt idx="12">
                  <c:v>0.78888267535152845</c:v>
                </c:pt>
                <c:pt idx="13">
                  <c:v>0.76913810795591209</c:v>
                </c:pt>
                <c:pt idx="14">
                  <c:v>0.78746169587127135</c:v>
                </c:pt>
                <c:pt idx="15">
                  <c:v>0.80006777282150709</c:v>
                </c:pt>
                <c:pt idx="16">
                  <c:v>0.93023146044253424</c:v>
                </c:pt>
                <c:pt idx="17">
                  <c:v>1.0884650365613364</c:v>
                </c:pt>
                <c:pt idx="18">
                  <c:v>0.90895801706699908</c:v>
                </c:pt>
                <c:pt idx="19">
                  <c:v>1.2019599242269889</c:v>
                </c:pt>
                <c:pt idx="20">
                  <c:v>1.0082809641658317</c:v>
                </c:pt>
                <c:pt idx="21">
                  <c:v>1.607423197032926</c:v>
                </c:pt>
                <c:pt idx="22">
                  <c:v>1.3548005731006196</c:v>
                </c:pt>
                <c:pt idx="23">
                  <c:v>0.75898058796144197</c:v>
                </c:pt>
                <c:pt idx="24">
                  <c:v>0.94202123165591822</c:v>
                </c:pt>
                <c:pt idx="25">
                  <c:v>0.82915740374732516</c:v>
                </c:pt>
                <c:pt idx="26">
                  <c:v>0.96281465144129774</c:v>
                </c:pt>
                <c:pt idx="27">
                  <c:v>0.97007890715405987</c:v>
                </c:pt>
                <c:pt idx="28">
                  <c:v>1.0241886442324744</c:v>
                </c:pt>
                <c:pt idx="29">
                  <c:v>1.0476430814131579</c:v>
                </c:pt>
                <c:pt idx="30">
                  <c:v>0.88712645004607749</c:v>
                </c:pt>
                <c:pt idx="31">
                  <c:v>0.79443286058884</c:v>
                </c:pt>
                <c:pt idx="32">
                  <c:v>0.79919988585762392</c:v>
                </c:pt>
                <c:pt idx="33">
                  <c:v>0.79431788380781976</c:v>
                </c:pt>
                <c:pt idx="34">
                  <c:v>0.7387788021352103</c:v>
                </c:pt>
                <c:pt idx="35">
                  <c:v>1.0595685265977355</c:v>
                </c:pt>
                <c:pt idx="36">
                  <c:v>1.0462825685746233</c:v>
                </c:pt>
                <c:pt idx="37">
                  <c:v>1.0451490175286153</c:v>
                </c:pt>
                <c:pt idx="38">
                  <c:v>1.003820662443222</c:v>
                </c:pt>
                <c:pt idx="39">
                  <c:v>1.2071784708929472</c:v>
                </c:pt>
                <c:pt idx="40">
                  <c:v>0.96775410242489879</c:v>
                </c:pt>
                <c:pt idx="41">
                  <c:v>1.3609559073892998</c:v>
                </c:pt>
                <c:pt idx="42">
                  <c:v>0.91940687103725272</c:v>
                </c:pt>
                <c:pt idx="43">
                  <c:v>1.0360203017276084</c:v>
                </c:pt>
                <c:pt idx="44">
                  <c:v>0.81415292850080234</c:v>
                </c:pt>
                <c:pt idx="45">
                  <c:v>0.88504031704641839</c:v>
                </c:pt>
                <c:pt idx="46">
                  <c:v>1.0608135053120116</c:v>
                </c:pt>
                <c:pt idx="47">
                  <c:v>0.91600375384169463</c:v>
                </c:pt>
                <c:pt idx="48">
                  <c:v>0.90837443520592609</c:v>
                </c:pt>
                <c:pt idx="49">
                  <c:v>1.2566660121339237</c:v>
                </c:pt>
                <c:pt idx="50">
                  <c:v>0.80488985901787535</c:v>
                </c:pt>
                <c:pt idx="51">
                  <c:v>0.82859238312291283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(komm!$C$7,komm!$C$98:$C$148)</c:f>
              <c:strCache>
                <c:ptCount val="52"/>
                <c:pt idx="0">
                  <c:v> Oslo </c:v>
                </c:pt>
                <c:pt idx="1">
                  <c:v> Halden </c:v>
                </c:pt>
                <c:pt idx="2">
                  <c:v> Moss </c:v>
                </c:pt>
                <c:pt idx="3">
                  <c:v> Sarpsborg </c:v>
                </c:pt>
                <c:pt idx="4">
                  <c:v> Fredrikstad </c:v>
                </c:pt>
                <c:pt idx="5">
                  <c:v> Drammen </c:v>
                </c:pt>
                <c:pt idx="6">
                  <c:v> Kongsberg </c:v>
                </c:pt>
                <c:pt idx="7">
                  <c:v> Ringerike </c:v>
                </c:pt>
                <c:pt idx="8">
                  <c:v> Hvaler </c:v>
                </c:pt>
                <c:pt idx="9">
                  <c:v> Aremark </c:v>
                </c:pt>
                <c:pt idx="10">
                  <c:v> Marker </c:v>
                </c:pt>
                <c:pt idx="11">
                  <c:v> Indre Østfold </c:v>
                </c:pt>
                <c:pt idx="12">
                  <c:v> Skiptvet </c:v>
                </c:pt>
                <c:pt idx="13">
                  <c:v> Rakkestad </c:v>
                </c:pt>
                <c:pt idx="14">
                  <c:v> Råde </c:v>
                </c:pt>
                <c:pt idx="15">
                  <c:v> Våler </c:v>
                </c:pt>
                <c:pt idx="16">
                  <c:v> Vestby </c:v>
                </c:pt>
                <c:pt idx="17">
                  <c:v> Nordre Follo </c:v>
                </c:pt>
                <c:pt idx="18">
                  <c:v> Ås </c:v>
                </c:pt>
                <c:pt idx="19">
                  <c:v> Frogn </c:v>
                </c:pt>
                <c:pt idx="20">
                  <c:v> Nesodden </c:v>
                </c:pt>
                <c:pt idx="21">
                  <c:v> Bærum </c:v>
                </c:pt>
                <c:pt idx="22">
                  <c:v> Asker </c:v>
                </c:pt>
                <c:pt idx="23">
                  <c:v> Aurskog-Høland </c:v>
                </c:pt>
                <c:pt idx="24">
                  <c:v> Rælingen </c:v>
                </c:pt>
                <c:pt idx="25">
                  <c:v> Enebakk </c:v>
                </c:pt>
                <c:pt idx="26">
                  <c:v> Lørenskog </c:v>
                </c:pt>
                <c:pt idx="27">
                  <c:v> Lillestrøm </c:v>
                </c:pt>
                <c:pt idx="28">
                  <c:v> Nittedal </c:v>
                </c:pt>
                <c:pt idx="29">
                  <c:v> Gjerdrum </c:v>
                </c:pt>
                <c:pt idx="30">
                  <c:v> Ullensaker </c:v>
                </c:pt>
                <c:pt idx="31">
                  <c:v> Nes </c:v>
                </c:pt>
                <c:pt idx="32">
                  <c:v> Eidsvoll </c:v>
                </c:pt>
                <c:pt idx="33">
                  <c:v> Nannestad </c:v>
                </c:pt>
                <c:pt idx="34">
                  <c:v> Hurdal </c:v>
                </c:pt>
                <c:pt idx="35">
                  <c:v> Hole </c:v>
                </c:pt>
                <c:pt idx="36">
                  <c:v> Flå </c:v>
                </c:pt>
                <c:pt idx="37">
                  <c:v> Nesbyen </c:v>
                </c:pt>
                <c:pt idx="38">
                  <c:v> Gol </c:v>
                </c:pt>
                <c:pt idx="39">
                  <c:v> Hemsedal </c:v>
                </c:pt>
                <c:pt idx="40">
                  <c:v> Ål </c:v>
                </c:pt>
                <c:pt idx="41">
                  <c:v> Hol </c:v>
                </c:pt>
                <c:pt idx="42">
                  <c:v> Sigdal </c:v>
                </c:pt>
                <c:pt idx="43">
                  <c:v> Krødsherad </c:v>
                </c:pt>
                <c:pt idx="44">
                  <c:v> Modum </c:v>
                </c:pt>
                <c:pt idx="45">
                  <c:v> Øvre Eiker </c:v>
                </c:pt>
                <c:pt idx="46">
                  <c:v> Lier </c:v>
                </c:pt>
                <c:pt idx="47">
                  <c:v> Flesberg </c:v>
                </c:pt>
                <c:pt idx="48">
                  <c:v> Rollag </c:v>
                </c:pt>
                <c:pt idx="49">
                  <c:v> Nore og Uvdal </c:v>
                </c:pt>
                <c:pt idx="50">
                  <c:v> Jevnaker </c:v>
                </c:pt>
                <c:pt idx="51">
                  <c:v> Lunner </c:v>
                </c:pt>
              </c:strCache>
            </c:strRef>
          </c:cat>
          <c:val>
            <c:numRef>
              <c:f>(komm!$P$7,komm!$P$98:$P$148)</c:f>
              <c:numCache>
                <c:formatCode>0.0\ %</c:formatCode>
                <c:ptCount val="52"/>
                <c:pt idx="0">
                  <c:v>1.1368446324096007</c:v>
                </c:pt>
                <c:pt idx="1">
                  <c:v>0.94033747477447127</c:v>
                </c:pt>
                <c:pt idx="2">
                  <c:v>0.9467730467996579</c:v>
                </c:pt>
                <c:pt idx="3">
                  <c:v>0.94123695369370064</c:v>
                </c:pt>
                <c:pt idx="4">
                  <c:v>0.94340271462771774</c:v>
                </c:pt>
                <c:pt idx="5">
                  <c:v>0.94721555303304683</c:v>
                </c:pt>
                <c:pt idx="6">
                  <c:v>0.9751165021818381</c:v>
                </c:pt>
                <c:pt idx="7">
                  <c:v>0.94467017963029098</c:v>
                </c:pt>
                <c:pt idx="8">
                  <c:v>0.99683401701409802</c:v>
                </c:pt>
                <c:pt idx="9">
                  <c:v>0.94168939902638349</c:v>
                </c:pt>
                <c:pt idx="10">
                  <c:v>0.93961987110145173</c:v>
                </c:pt>
                <c:pt idx="11">
                  <c:v>0.94592681442212612</c:v>
                </c:pt>
                <c:pt idx="12">
                  <c:v>0.94174693058728765</c:v>
                </c:pt>
                <c:pt idx="13">
                  <c:v>0.94075970221750715</c:v>
                </c:pt>
                <c:pt idx="14">
                  <c:v>0.94167588161327498</c:v>
                </c:pt>
                <c:pt idx="15">
                  <c:v>0.94230618546078693</c:v>
                </c:pt>
                <c:pt idx="16">
                  <c:v>0.95935752416238396</c:v>
                </c:pt>
                <c:pt idx="17">
                  <c:v>1.0226509546099047</c:v>
                </c:pt>
                <c:pt idx="18">
                  <c:v>0.95084814681217</c:v>
                </c:pt>
                <c:pt idx="19">
                  <c:v>1.0680489096761658</c:v>
                </c:pt>
                <c:pt idx="20">
                  <c:v>0.99057732565170287</c:v>
                </c:pt>
                <c:pt idx="21">
                  <c:v>1.2302342187985402</c:v>
                </c:pt>
                <c:pt idx="22">
                  <c:v>1.1291851692256178</c:v>
                </c:pt>
                <c:pt idx="23">
                  <c:v>0.94025182621778347</c:v>
                </c:pt>
                <c:pt idx="24">
                  <c:v>0.9640734326477377</c:v>
                </c:pt>
                <c:pt idx="25">
                  <c:v>0.94376066700707784</c:v>
                </c:pt>
                <c:pt idx="26">
                  <c:v>0.97239080056188942</c:v>
                </c:pt>
                <c:pt idx="27">
                  <c:v>0.97529650284699398</c:v>
                </c:pt>
                <c:pt idx="28">
                  <c:v>0.99694039767835996</c:v>
                </c:pt>
                <c:pt idx="29">
                  <c:v>1.0063221725506335</c:v>
                </c:pt>
                <c:pt idx="30">
                  <c:v>0.9466591193220153</c:v>
                </c:pt>
                <c:pt idx="31">
                  <c:v>0.94202443984915352</c:v>
                </c:pt>
                <c:pt idx="32">
                  <c:v>0.94226279111259248</c:v>
                </c:pt>
                <c:pt idx="33">
                  <c:v>0.94201869101010238</c:v>
                </c:pt>
                <c:pt idx="34">
                  <c:v>0.93924173692647173</c:v>
                </c:pt>
                <c:pt idx="35">
                  <c:v>1.0110923506244645</c:v>
                </c:pt>
                <c:pt idx="36">
                  <c:v>1.0057779674152196</c:v>
                </c:pt>
                <c:pt idx="37">
                  <c:v>1.0053245469968162</c:v>
                </c:pt>
                <c:pt idx="38">
                  <c:v>0.98879320496265921</c:v>
                </c:pt>
                <c:pt idx="39">
                  <c:v>1.0701363283425491</c:v>
                </c:pt>
                <c:pt idx="40">
                  <c:v>0.97436658095532991</c:v>
                </c:pt>
                <c:pt idx="41">
                  <c:v>1.1316473029410903</c:v>
                </c:pt>
                <c:pt idx="42">
                  <c:v>0.95502768840027141</c:v>
                </c:pt>
                <c:pt idx="43">
                  <c:v>1.0016730606764133</c:v>
                </c:pt>
                <c:pt idx="44">
                  <c:v>0.94301044324475158</c:v>
                </c:pt>
                <c:pt idx="45">
                  <c:v>0.94655481267203245</c:v>
                </c:pt>
                <c:pt idx="46">
                  <c:v>1.0115903421101751</c:v>
                </c:pt>
                <c:pt idx="47">
                  <c:v>0.95366644152204805</c:v>
                </c:pt>
                <c:pt idx="48">
                  <c:v>0.95061471406774067</c:v>
                </c:pt>
                <c:pt idx="49">
                  <c:v>1.0899313448389396</c:v>
                </c:pt>
                <c:pt idx="50">
                  <c:v>0.94254728977060531</c:v>
                </c:pt>
                <c:pt idx="51">
                  <c:v>0.943732415975857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0.796274476967476</c:v>
                </c:pt>
                <c:pt idx="1">
                  <c:v>0.86868867711489728</c:v>
                </c:pt>
                <c:pt idx="2">
                  <c:v>0.9343616575081839</c:v>
                </c:pt>
                <c:pt idx="3">
                  <c:v>0.85532676722722867</c:v>
                </c:pt>
                <c:pt idx="4">
                  <c:v>0.83491939393647685</c:v>
                </c:pt>
                <c:pt idx="5">
                  <c:v>0.86556617749837272</c:v>
                </c:pt>
                <c:pt idx="6">
                  <c:v>0.80096652460159823</c:v>
                </c:pt>
                <c:pt idx="7">
                  <c:v>0.83549093032564214</c:v>
                </c:pt>
                <c:pt idx="8">
                  <c:v>0.95821276408228206</c:v>
                </c:pt>
                <c:pt idx="9">
                  <c:v>0.93863652016663013</c:v>
                </c:pt>
                <c:pt idx="10">
                  <c:v>0.87929224974575293</c:v>
                </c:pt>
                <c:pt idx="11">
                  <c:v>0.86471750680857762</c:v>
                </c:pt>
                <c:pt idx="12">
                  <c:v>0.71898973648997788</c:v>
                </c:pt>
                <c:pt idx="13">
                  <c:v>0.77773877308415973</c:v>
                </c:pt>
                <c:pt idx="14">
                  <c:v>0.72649044890339631</c:v>
                </c:pt>
                <c:pt idx="15">
                  <c:v>1.2578392836445198</c:v>
                </c:pt>
                <c:pt idx="16">
                  <c:v>0.95566149031461189</c:v>
                </c:pt>
                <c:pt idx="17">
                  <c:v>0.89645214307042143</c:v>
                </c:pt>
                <c:pt idx="18">
                  <c:v>0.86974112686872984</c:v>
                </c:pt>
                <c:pt idx="19">
                  <c:v>0.93196581903303444</c:v>
                </c:pt>
                <c:pt idx="20">
                  <c:v>0.91969621750648978</c:v>
                </c:pt>
                <c:pt idx="21">
                  <c:v>1.2915312862760546</c:v>
                </c:pt>
                <c:pt idx="22">
                  <c:v>1.4036895495736568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0.94211652066808527</c:v>
                </c:pt>
                <c:pt idx="1">
                  <c:v>0.94573723067545612</c:v>
                </c:pt>
                <c:pt idx="2">
                  <c:v>0.96100960298864391</c:v>
                </c:pt>
                <c:pt idx="3">
                  <c:v>0.94506913518107283</c:v>
                </c:pt>
                <c:pt idx="4">
                  <c:v>0.94404876651653524</c:v>
                </c:pt>
                <c:pt idx="5">
                  <c:v>0.94558110569463005</c:v>
                </c:pt>
                <c:pt idx="6">
                  <c:v>0.94235112304979141</c:v>
                </c:pt>
                <c:pt idx="7">
                  <c:v>0.94407734333599358</c:v>
                </c:pt>
                <c:pt idx="8">
                  <c:v>0.97055004561828306</c:v>
                </c:pt>
                <c:pt idx="9">
                  <c:v>0.96271954805202242</c:v>
                </c:pt>
                <c:pt idx="10">
                  <c:v>0.94626740930699893</c:v>
                </c:pt>
                <c:pt idx="11">
                  <c:v>0.94553867216014043</c:v>
                </c:pt>
                <c:pt idx="12">
                  <c:v>0.93825228364421032</c:v>
                </c:pt>
                <c:pt idx="13">
                  <c:v>0.94118973547391926</c:v>
                </c:pt>
                <c:pt idx="14">
                  <c:v>0.9386273192648813</c:v>
                </c:pt>
                <c:pt idx="15">
                  <c:v>1.0904006534431783</c:v>
                </c:pt>
                <c:pt idx="16">
                  <c:v>0.96952953611121506</c:v>
                </c:pt>
                <c:pt idx="17">
                  <c:v>0.94712540397323242</c:v>
                </c:pt>
                <c:pt idx="18">
                  <c:v>0.9457898531631479</c:v>
                </c:pt>
                <c:pt idx="19">
                  <c:v>0.96005126759858406</c:v>
                </c:pt>
                <c:pt idx="20">
                  <c:v>0.95514342698796628</c:v>
                </c:pt>
                <c:pt idx="21">
                  <c:v>1.1038774544957921</c:v>
                </c:pt>
                <c:pt idx="22">
                  <c:v>1.1487407598148329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0.81327647931700708</c:v>
                </c:pt>
                <c:pt idx="1">
                  <c:v>0.90677552592070221</c:v>
                </c:pt>
                <c:pt idx="2">
                  <c:v>0.91227387714351016</c:v>
                </c:pt>
                <c:pt idx="3">
                  <c:v>0.83522586452947978</c:v>
                </c:pt>
                <c:pt idx="4">
                  <c:v>0.7811815253191986</c:v>
                </c:pt>
                <c:pt idx="5">
                  <c:v>0.70299745656799739</c:v>
                </c:pt>
                <c:pt idx="6">
                  <c:v>0.75056369901362052</c:v>
                </c:pt>
                <c:pt idx="7">
                  <c:v>0.68163415048340459</c:v>
                </c:pt>
                <c:pt idx="8">
                  <c:v>0.7824861627235733</c:v>
                </c:pt>
                <c:pt idx="9">
                  <c:v>0.6643073763471038</c:v>
                </c:pt>
                <c:pt idx="10">
                  <c:v>0.74894086781622216</c:v>
                </c:pt>
                <c:pt idx="11">
                  <c:v>0.66475759926396405</c:v>
                </c:pt>
                <c:pt idx="12">
                  <c:v>0.68642956661745869</c:v>
                </c:pt>
                <c:pt idx="13">
                  <c:v>0.77539551654622729</c:v>
                </c:pt>
                <c:pt idx="14">
                  <c:v>0.81855753835510103</c:v>
                </c:pt>
                <c:pt idx="15">
                  <c:v>0.80946252568533561</c:v>
                </c:pt>
                <c:pt idx="16">
                  <c:v>0.69982986963282734</c:v>
                </c:pt>
                <c:pt idx="17">
                  <c:v>0.75717672725905216</c:v>
                </c:pt>
                <c:pt idx="18">
                  <c:v>0.63756571013297259</c:v>
                </c:pt>
                <c:pt idx="19">
                  <c:v>0.64492544644259264</c:v>
                </c:pt>
                <c:pt idx="20">
                  <c:v>0.77182767418918818</c:v>
                </c:pt>
                <c:pt idx="21">
                  <c:v>0.74655772971328538</c:v>
                </c:pt>
                <c:pt idx="22">
                  <c:v>0.67539279124133689</c:v>
                </c:pt>
                <c:pt idx="23">
                  <c:v>0.74755346098789277</c:v>
                </c:pt>
                <c:pt idx="24">
                  <c:v>0.71588685829628174</c:v>
                </c:pt>
                <c:pt idx="25">
                  <c:v>0.77972290668901445</c:v>
                </c:pt>
                <c:pt idx="26">
                  <c:v>0.91203549887945723</c:v>
                </c:pt>
                <c:pt idx="27">
                  <c:v>0.72317877143589004</c:v>
                </c:pt>
                <c:pt idx="28">
                  <c:v>0.74010809795387889</c:v>
                </c:pt>
                <c:pt idx="29">
                  <c:v>0.90357301581849736</c:v>
                </c:pt>
                <c:pt idx="30">
                  <c:v>0.66025990544734903</c:v>
                </c:pt>
                <c:pt idx="31">
                  <c:v>0.84346451009423662</c:v>
                </c:pt>
                <c:pt idx="32">
                  <c:v>0.81567709942684374</c:v>
                </c:pt>
                <c:pt idx="33">
                  <c:v>0.92229633321219828</c:v>
                </c:pt>
                <c:pt idx="34">
                  <c:v>0.80940048657806607</c:v>
                </c:pt>
                <c:pt idx="35">
                  <c:v>0.77363228609974366</c:v>
                </c:pt>
                <c:pt idx="36">
                  <c:v>0.73963886894107866</c:v>
                </c:pt>
                <c:pt idx="37">
                  <c:v>0.82561671449839702</c:v>
                </c:pt>
                <c:pt idx="38">
                  <c:v>0.67884395579955759</c:v>
                </c:pt>
                <c:pt idx="39">
                  <c:v>0.71217729007996888</c:v>
                </c:pt>
                <c:pt idx="40">
                  <c:v>0.82747435960011939</c:v>
                </c:pt>
                <c:pt idx="41">
                  <c:v>0.73099731894738795</c:v>
                </c:pt>
                <c:pt idx="42">
                  <c:v>0.84095195230151776</c:v>
                </c:pt>
                <c:pt idx="43">
                  <c:v>0.95148549615015177</c:v>
                </c:pt>
                <c:pt idx="44">
                  <c:v>0.90038846149916507</c:v>
                </c:pt>
                <c:pt idx="45">
                  <c:v>1.0022696620632889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0.94296662078556182</c:v>
                </c:pt>
                <c:pt idx="1">
                  <c:v>0.9499751503536511</c:v>
                </c:pt>
                <c:pt idx="2">
                  <c:v>0.95217449084277428</c:v>
                </c:pt>
                <c:pt idx="3">
                  <c:v>0.9440640900461853</c:v>
                </c:pt>
                <c:pt idx="4">
                  <c:v>0.94136187308567132</c:v>
                </c:pt>
                <c:pt idx="5">
                  <c:v>0.93745266964811125</c:v>
                </c:pt>
                <c:pt idx="6">
                  <c:v>0.93983098177039237</c:v>
                </c:pt>
                <c:pt idx="7">
                  <c:v>0.93638450434388165</c:v>
                </c:pt>
                <c:pt idx="8">
                  <c:v>0.94142710495589021</c:v>
                </c:pt>
                <c:pt idx="9">
                  <c:v>0.93551816563706658</c:v>
                </c:pt>
                <c:pt idx="10">
                  <c:v>0.93974984021052244</c:v>
                </c:pt>
                <c:pt idx="11">
                  <c:v>0.93554067678290953</c:v>
                </c:pt>
                <c:pt idx="12">
                  <c:v>0.93662427515058422</c:v>
                </c:pt>
                <c:pt idx="13">
                  <c:v>0.94107257264702271</c:v>
                </c:pt>
                <c:pt idx="14">
                  <c:v>0.9432306737374665</c:v>
                </c:pt>
                <c:pt idx="15">
                  <c:v>0.94277592310397818</c:v>
                </c:pt>
                <c:pt idx="16">
                  <c:v>0.93729429030135281</c:v>
                </c:pt>
                <c:pt idx="17">
                  <c:v>0.9401616331826641</c:v>
                </c:pt>
                <c:pt idx="18">
                  <c:v>0.93418108232635999</c:v>
                </c:pt>
                <c:pt idx="19">
                  <c:v>0.93454906914184099</c:v>
                </c:pt>
                <c:pt idx="20">
                  <c:v>0.94089418052917095</c:v>
                </c:pt>
                <c:pt idx="21">
                  <c:v>0.93963068330537569</c:v>
                </c:pt>
                <c:pt idx="22">
                  <c:v>0.93607243638177817</c:v>
                </c:pt>
                <c:pt idx="23">
                  <c:v>0.93968046986910603</c:v>
                </c:pt>
                <c:pt idx="24">
                  <c:v>0.93809713973452558</c:v>
                </c:pt>
                <c:pt idx="25">
                  <c:v>0.94128894215416214</c:v>
                </c:pt>
                <c:pt idx="26">
                  <c:v>0.95207913953715329</c:v>
                </c:pt>
                <c:pt idx="27">
                  <c:v>0.9384617353915059</c:v>
                </c:pt>
                <c:pt idx="28">
                  <c:v>0.93930820171740526</c:v>
                </c:pt>
                <c:pt idx="29">
                  <c:v>0.94869414631276916</c:v>
                </c:pt>
                <c:pt idx="30">
                  <c:v>0.93531579209207871</c:v>
                </c:pt>
                <c:pt idx="31">
                  <c:v>0.9444760223244234</c:v>
                </c:pt>
                <c:pt idx="32">
                  <c:v>0.94308665179105367</c:v>
                </c:pt>
                <c:pt idx="33">
                  <c:v>0.95618347327024966</c:v>
                </c:pt>
                <c:pt idx="34">
                  <c:v>0.94277282114861483</c:v>
                </c:pt>
                <c:pt idx="35">
                  <c:v>0.94098441112469844</c:v>
                </c:pt>
                <c:pt idx="36">
                  <c:v>0.93928474026676534</c:v>
                </c:pt>
                <c:pt idx="37">
                  <c:v>0.94358363254463129</c:v>
                </c:pt>
                <c:pt idx="38">
                  <c:v>0.93624499460968924</c:v>
                </c:pt>
                <c:pt idx="39">
                  <c:v>0.93791166132370984</c:v>
                </c:pt>
                <c:pt idx="40">
                  <c:v>0.94367651479971748</c:v>
                </c:pt>
                <c:pt idx="41">
                  <c:v>0.9388526627670809</c:v>
                </c:pt>
                <c:pt idx="42">
                  <c:v>0.94435039443478741</c:v>
                </c:pt>
                <c:pt idx="43">
                  <c:v>0.96785913844543114</c:v>
                </c:pt>
                <c:pt idx="44">
                  <c:v>0.94742032458503611</c:v>
                </c:pt>
                <c:pt idx="45">
                  <c:v>0.98817280481068603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0.78198499528211496</c:v>
                </c:pt>
                <c:pt idx="1">
                  <c:v>0.82461926779898786</c:v>
                </c:pt>
                <c:pt idx="2">
                  <c:v>0.81259573754905712</c:v>
                </c:pt>
                <c:pt idx="3">
                  <c:v>0.85083008987672637</c:v>
                </c:pt>
                <c:pt idx="4">
                  <c:v>0.77228394186226379</c:v>
                </c:pt>
                <c:pt idx="5">
                  <c:v>0.78693675806343777</c:v>
                </c:pt>
                <c:pt idx="6">
                  <c:v>0.83193660014317539</c:v>
                </c:pt>
                <c:pt idx="7">
                  <c:v>0.67845018238286614</c:v>
                </c:pt>
                <c:pt idx="8">
                  <c:v>0.71252570950861316</c:v>
                </c:pt>
                <c:pt idx="9">
                  <c:v>0.7566561361215518</c:v>
                </c:pt>
                <c:pt idx="10">
                  <c:v>0.75588161279259802</c:v>
                </c:pt>
                <c:pt idx="11">
                  <c:v>0.89414010120203946</c:v>
                </c:pt>
                <c:pt idx="12">
                  <c:v>0.70092685448719061</c:v>
                </c:pt>
                <c:pt idx="13">
                  <c:v>0.85815388682275306</c:v>
                </c:pt>
                <c:pt idx="14">
                  <c:v>0.79258704919729706</c:v>
                </c:pt>
                <c:pt idx="15">
                  <c:v>0.69084292351098975</c:v>
                </c:pt>
                <c:pt idx="16">
                  <c:v>0.89374853448426939</c:v>
                </c:pt>
                <c:pt idx="17">
                  <c:v>1.4646108388257453</c:v>
                </c:pt>
                <c:pt idx="18">
                  <c:v>3.1680592465313762</c:v>
                </c:pt>
                <c:pt idx="19">
                  <c:v>0.70704430582372313</c:v>
                </c:pt>
                <c:pt idx="20">
                  <c:v>1.6367481433554476</c:v>
                </c:pt>
                <c:pt idx="21">
                  <c:v>0.71382203648921339</c:v>
                </c:pt>
                <c:pt idx="22">
                  <c:v>0.74370985698372272</c:v>
                </c:pt>
                <c:pt idx="23">
                  <c:v>0.96237276201538913</c:v>
                </c:pt>
                <c:pt idx="24">
                  <c:v>2.1050997026320784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0.9414020465838171</c:v>
                </c:pt>
                <c:pt idx="1">
                  <c:v>0.94353376020966084</c:v>
                </c:pt>
                <c:pt idx="2">
                  <c:v>0.94293258369716415</c:v>
                </c:pt>
                <c:pt idx="3">
                  <c:v>0.94484430131354791</c:v>
                </c:pt>
                <c:pt idx="4">
                  <c:v>0.94091699391282468</c:v>
                </c:pt>
                <c:pt idx="5">
                  <c:v>0.94164963472288332</c:v>
                </c:pt>
                <c:pt idx="6">
                  <c:v>0.94389962682687001</c:v>
                </c:pt>
                <c:pt idx="7">
                  <c:v>0.93622530593885467</c:v>
                </c:pt>
                <c:pt idx="8">
                  <c:v>0.93792908229514205</c:v>
                </c:pt>
                <c:pt idx="9">
                  <c:v>0.94013560362578896</c:v>
                </c:pt>
                <c:pt idx="10">
                  <c:v>0.94009687745934145</c:v>
                </c:pt>
                <c:pt idx="11">
                  <c:v>0.94700980187981332</c:v>
                </c:pt>
                <c:pt idx="12">
                  <c:v>0.93734913954407095</c:v>
                </c:pt>
                <c:pt idx="13">
                  <c:v>0.9452104911608491</c:v>
                </c:pt>
                <c:pt idx="14">
                  <c:v>0.94193214927957614</c:v>
                </c:pt>
                <c:pt idx="15">
                  <c:v>0.936844942995261</c:v>
                </c:pt>
                <c:pt idx="16">
                  <c:v>0.94699022354392481</c:v>
                </c:pt>
                <c:pt idx="17">
                  <c:v>1.1731092755156685</c:v>
                </c:pt>
                <c:pt idx="18">
                  <c:v>1.85448863859792</c:v>
                </c:pt>
                <c:pt idx="19">
                  <c:v>0.93765501211089752</c:v>
                </c:pt>
                <c:pt idx="20">
                  <c:v>1.2419641973275497</c:v>
                </c:pt>
                <c:pt idx="21">
                  <c:v>0.93799389864417215</c:v>
                </c:pt>
                <c:pt idx="22">
                  <c:v>0.93948828966889764</c:v>
                </c:pt>
                <c:pt idx="23">
                  <c:v>0.97221404479152596</c:v>
                </c:pt>
                <c:pt idx="24">
                  <c:v>1.4293048210382011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1.060627429149662</c:v>
                </c:pt>
                <c:pt idx="1">
                  <c:v>0.97313379527971489</c:v>
                </c:pt>
                <c:pt idx="2">
                  <c:v>0.81164950275770931</c:v>
                </c:pt>
                <c:pt idx="3">
                  <c:v>0.79892983653263194</c:v>
                </c:pt>
                <c:pt idx="4">
                  <c:v>0.94695300771074853</c:v>
                </c:pt>
                <c:pt idx="5">
                  <c:v>0.97388443479926212</c:v>
                </c:pt>
                <c:pt idx="6">
                  <c:v>0.87035499906436653</c:v>
                </c:pt>
                <c:pt idx="7">
                  <c:v>1.0388052310676128</c:v>
                </c:pt>
                <c:pt idx="8">
                  <c:v>0.93587963124780316</c:v>
                </c:pt>
                <c:pt idx="9">
                  <c:v>1.0254716367201102</c:v>
                </c:pt>
                <c:pt idx="10">
                  <c:v>2.1261919676807977</c:v>
                </c:pt>
                <c:pt idx="11">
                  <c:v>1.0863893867007866</c:v>
                </c:pt>
                <c:pt idx="12">
                  <c:v>0.86370730649580796</c:v>
                </c:pt>
                <c:pt idx="13">
                  <c:v>0.8816867908851298</c:v>
                </c:pt>
                <c:pt idx="14">
                  <c:v>0.86761710180821083</c:v>
                </c:pt>
                <c:pt idx="15">
                  <c:v>0.90661698828701665</c:v>
                </c:pt>
                <c:pt idx="16">
                  <c:v>1.7845311984482526</c:v>
                </c:pt>
                <c:pt idx="17">
                  <c:v>0.90648569583925453</c:v>
                </c:pt>
                <c:pt idx="18">
                  <c:v>0.83668852559387141</c:v>
                </c:pt>
                <c:pt idx="19">
                  <c:v>0.91538001192960039</c:v>
                </c:pt>
                <c:pt idx="20">
                  <c:v>2.6548729165575686</c:v>
                </c:pt>
                <c:pt idx="21">
                  <c:v>0.79355420510294616</c:v>
                </c:pt>
                <c:pt idx="22">
                  <c:v>0.85440444886737499</c:v>
                </c:pt>
                <c:pt idx="23">
                  <c:v>1.3071224615529922</c:v>
                </c:pt>
                <c:pt idx="24">
                  <c:v>0.86478925257921124</c:v>
                </c:pt>
                <c:pt idx="25">
                  <c:v>1.2001856662186186</c:v>
                </c:pt>
                <c:pt idx="26">
                  <c:v>1.0940943175706801</c:v>
                </c:pt>
                <c:pt idx="27">
                  <c:v>1.0035772827355556</c:v>
                </c:pt>
                <c:pt idx="28">
                  <c:v>0.97406879503376664</c:v>
                </c:pt>
                <c:pt idx="29">
                  <c:v>1.031859451748494</c:v>
                </c:pt>
                <c:pt idx="30">
                  <c:v>1.0627675557107601</c:v>
                </c:pt>
                <c:pt idx="31">
                  <c:v>0.85026505023822607</c:v>
                </c:pt>
                <c:pt idx="32">
                  <c:v>1.700651119439901</c:v>
                </c:pt>
                <c:pt idx="33">
                  <c:v>0.94802207586463383</c:v>
                </c:pt>
                <c:pt idx="34">
                  <c:v>1.0970318705411715</c:v>
                </c:pt>
                <c:pt idx="35">
                  <c:v>1.0362430139176397</c:v>
                </c:pt>
                <c:pt idx="36">
                  <c:v>0.84350288264930173</c:v>
                </c:pt>
                <c:pt idx="37">
                  <c:v>0.81858069548237977</c:v>
                </c:pt>
                <c:pt idx="38">
                  <c:v>0.92219096359152419</c:v>
                </c:pt>
                <c:pt idx="39">
                  <c:v>1.0744725820649959</c:v>
                </c:pt>
                <c:pt idx="40">
                  <c:v>0.83623574344928919</c:v>
                </c:pt>
                <c:pt idx="41">
                  <c:v>0.80702265950669572</c:v>
                </c:pt>
                <c:pt idx="42">
                  <c:v>0.80795290289795363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1.011515911645235</c:v>
                </c:pt>
                <c:pt idx="1">
                  <c:v>0.97651845809725601</c:v>
                </c:pt>
                <c:pt idx="2">
                  <c:v>0.94288527195759675</c:v>
                </c:pt>
                <c:pt idx="3">
                  <c:v>0.94224928864634294</c:v>
                </c:pt>
                <c:pt idx="4">
                  <c:v>0.96604614306966963</c:v>
                </c:pt>
                <c:pt idx="5">
                  <c:v>0.97681871390507513</c:v>
                </c:pt>
                <c:pt idx="6">
                  <c:v>0.9458205467729297</c:v>
                </c:pt>
                <c:pt idx="7">
                  <c:v>1.0027870324124155</c:v>
                </c:pt>
                <c:pt idx="8">
                  <c:v>0.96161679248449128</c:v>
                </c:pt>
                <c:pt idx="9">
                  <c:v>0.99745359467341421</c:v>
                </c:pt>
                <c:pt idx="10">
                  <c:v>1.4377417270576893</c:v>
                </c:pt>
                <c:pt idx="11">
                  <c:v>1.0218206946656847</c:v>
                </c:pt>
                <c:pt idx="12">
                  <c:v>0.94548816214450171</c:v>
                </c:pt>
                <c:pt idx="13">
                  <c:v>0.94638713636396787</c:v>
                </c:pt>
                <c:pt idx="14">
                  <c:v>0.94568365191012171</c:v>
                </c:pt>
                <c:pt idx="15">
                  <c:v>0.9499117353001767</c:v>
                </c:pt>
                <c:pt idx="16">
                  <c:v>1.301077419364671</c:v>
                </c:pt>
                <c:pt idx="17">
                  <c:v>0.94985921832107201</c:v>
                </c:pt>
                <c:pt idx="18">
                  <c:v>0.94413722309940495</c:v>
                </c:pt>
                <c:pt idx="19">
                  <c:v>0.9534169447572105</c:v>
                </c:pt>
                <c:pt idx="20">
                  <c:v>1.6492141066083976</c:v>
                </c:pt>
                <c:pt idx="21">
                  <c:v>0.9419805070748587</c:v>
                </c:pt>
                <c:pt idx="22">
                  <c:v>0.94502301926308008</c:v>
                </c:pt>
                <c:pt idx="23">
                  <c:v>1.1101139246065672</c:v>
                </c:pt>
                <c:pt idx="24">
                  <c:v>0.94554225944867198</c:v>
                </c:pt>
                <c:pt idx="25">
                  <c:v>1.0673392064728178</c:v>
                </c:pt>
                <c:pt idx="26">
                  <c:v>1.0249026670136421</c:v>
                </c:pt>
                <c:pt idx="27">
                  <c:v>0.98869585307959229</c:v>
                </c:pt>
                <c:pt idx="28">
                  <c:v>0.97689245799887703</c:v>
                </c:pt>
                <c:pt idx="29">
                  <c:v>1.0000087206847679</c:v>
                </c:pt>
                <c:pt idx="30">
                  <c:v>1.0123719622696743</c:v>
                </c:pt>
                <c:pt idx="31">
                  <c:v>0.94481604933162255</c:v>
                </c:pt>
                <c:pt idx="32">
                  <c:v>1.2675253877613304</c:v>
                </c:pt>
                <c:pt idx="33">
                  <c:v>0.96647377033122384</c:v>
                </c:pt>
                <c:pt idx="34">
                  <c:v>1.0260776882018388</c:v>
                </c:pt>
                <c:pt idx="35">
                  <c:v>1.0017621455524262</c:v>
                </c:pt>
                <c:pt idx="36">
                  <c:v>0.94447794095217641</c:v>
                </c:pt>
                <c:pt idx="37">
                  <c:v>0.94323183159383017</c:v>
                </c:pt>
                <c:pt idx="38">
                  <c:v>0.95614132542197983</c:v>
                </c:pt>
                <c:pt idx="39">
                  <c:v>1.0170539728113686</c:v>
                </c:pt>
                <c:pt idx="40">
                  <c:v>0.94411458399217596</c:v>
                </c:pt>
                <c:pt idx="41">
                  <c:v>0.94265392979504625</c:v>
                </c:pt>
                <c:pt idx="42">
                  <c:v>0.942700441964609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1.0118714936144231</c:v>
                </c:pt>
                <c:pt idx="1">
                  <c:v>0.72726364267432464</c:v>
                </c:pt>
                <c:pt idx="2">
                  <c:v>0.78563042046863052</c:v>
                </c:pt>
                <c:pt idx="3">
                  <c:v>3.9125984740056512</c:v>
                </c:pt>
                <c:pt idx="4">
                  <c:v>0.8457029532060627</c:v>
                </c:pt>
                <c:pt idx="5">
                  <c:v>0.80963244776292054</c:v>
                </c:pt>
                <c:pt idx="6">
                  <c:v>0.77648201009804785</c:v>
                </c:pt>
                <c:pt idx="7">
                  <c:v>0.81398278581865879</c:v>
                </c:pt>
                <c:pt idx="8">
                  <c:v>0.70146458800463618</c:v>
                </c:pt>
                <c:pt idx="9">
                  <c:v>0.7000724443409142</c:v>
                </c:pt>
                <c:pt idx="10">
                  <c:v>0.78923712185522243</c:v>
                </c:pt>
                <c:pt idx="11">
                  <c:v>0.7799167412208684</c:v>
                </c:pt>
                <c:pt idx="12">
                  <c:v>0.91547499296877244</c:v>
                </c:pt>
                <c:pt idx="13">
                  <c:v>0.79283536942723154</c:v>
                </c:pt>
                <c:pt idx="14">
                  <c:v>1.606140135638144</c:v>
                </c:pt>
                <c:pt idx="15">
                  <c:v>0.74936058565358732</c:v>
                </c:pt>
                <c:pt idx="16">
                  <c:v>0.79427609929883802</c:v>
                </c:pt>
                <c:pt idx="17">
                  <c:v>0.74838474219237738</c:v>
                </c:pt>
                <c:pt idx="18">
                  <c:v>0.77869263597633853</c:v>
                </c:pt>
                <c:pt idx="19">
                  <c:v>0.72910405748491725</c:v>
                </c:pt>
                <c:pt idx="20">
                  <c:v>0.70656766610593869</c:v>
                </c:pt>
                <c:pt idx="21">
                  <c:v>0.78226130975373209</c:v>
                </c:pt>
                <c:pt idx="22">
                  <c:v>0.97210536360984323</c:v>
                </c:pt>
                <c:pt idx="23">
                  <c:v>1.2509762342886392</c:v>
                </c:pt>
                <c:pt idx="24">
                  <c:v>0.78391988937846158</c:v>
                </c:pt>
                <c:pt idx="25">
                  <c:v>0.62983341539811599</c:v>
                </c:pt>
                <c:pt idx="26">
                  <c:v>0.73557043547273371</c:v>
                </c:pt>
                <c:pt idx="27">
                  <c:v>1.044745590606792</c:v>
                </c:pt>
                <c:pt idx="28">
                  <c:v>0.73511702892358621</c:v>
                </c:pt>
                <c:pt idx="29">
                  <c:v>0.78554955241507818</c:v>
                </c:pt>
                <c:pt idx="30">
                  <c:v>0.68955911112231216</c:v>
                </c:pt>
                <c:pt idx="31">
                  <c:v>0.86560342174864724</c:v>
                </c:pt>
                <c:pt idx="32">
                  <c:v>0.82462273344160186</c:v>
                </c:pt>
                <c:pt idx="33">
                  <c:v>0.78028504316631897</c:v>
                </c:pt>
                <c:pt idx="34">
                  <c:v>0.81632389216939349</c:v>
                </c:pt>
                <c:pt idx="35">
                  <c:v>0.76529859259552879</c:v>
                </c:pt>
                <c:pt idx="36">
                  <c:v>0.97231427369479362</c:v>
                </c:pt>
                <c:pt idx="37">
                  <c:v>0.77667408442737507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0.99201353743113951</c:v>
                </c:pt>
                <c:pt idx="1">
                  <c:v>0.93866597895342763</c:v>
                </c:pt>
                <c:pt idx="2">
                  <c:v>0.94158431784314289</c:v>
                </c:pt>
                <c:pt idx="3">
                  <c:v>2.1523043295876301</c:v>
                </c:pt>
                <c:pt idx="4">
                  <c:v>0.9445879444800146</c:v>
                </c:pt>
                <c:pt idx="5">
                  <c:v>0.94278441920785738</c:v>
                </c:pt>
                <c:pt idx="6">
                  <c:v>0.94112689732461374</c:v>
                </c:pt>
                <c:pt idx="7">
                  <c:v>0.94300193611064442</c:v>
                </c:pt>
                <c:pt idx="8">
                  <c:v>0.93737602621994309</c:v>
                </c:pt>
                <c:pt idx="9">
                  <c:v>0.93730641903675704</c:v>
                </c:pt>
                <c:pt idx="10">
                  <c:v>0.94176465291247247</c:v>
                </c:pt>
                <c:pt idx="11">
                  <c:v>0.94129863388075474</c:v>
                </c:pt>
                <c:pt idx="12">
                  <c:v>0.9534549371728791</c:v>
                </c:pt>
                <c:pt idx="13">
                  <c:v>0.94194456529107307</c:v>
                </c:pt>
                <c:pt idx="14">
                  <c:v>1.2297209942406278</c:v>
                </c:pt>
                <c:pt idx="15">
                  <c:v>0.93977082610239071</c:v>
                </c:pt>
                <c:pt idx="16">
                  <c:v>0.9420166017846533</c:v>
                </c:pt>
                <c:pt idx="17">
                  <c:v>0.93972203392933029</c:v>
                </c:pt>
                <c:pt idx="18">
                  <c:v>0.94123742861852833</c:v>
                </c:pt>
                <c:pt idx="19">
                  <c:v>0.93875799969395723</c:v>
                </c:pt>
                <c:pt idx="20">
                  <c:v>0.93763118012500846</c:v>
                </c:pt>
                <c:pt idx="21">
                  <c:v>0.94141586230739793</c:v>
                </c:pt>
                <c:pt idx="22">
                  <c:v>0.97610708542930746</c:v>
                </c:pt>
                <c:pt idx="23">
                  <c:v>1.087655433700826</c:v>
                </c:pt>
                <c:pt idx="24">
                  <c:v>0.94149879128863445</c:v>
                </c:pt>
                <c:pt idx="25">
                  <c:v>0.93379446758961715</c:v>
                </c:pt>
                <c:pt idx="26">
                  <c:v>0.93908131859334798</c:v>
                </c:pt>
                <c:pt idx="27">
                  <c:v>1.0051631762280873</c:v>
                </c:pt>
                <c:pt idx="28">
                  <c:v>0.93905864826589058</c:v>
                </c:pt>
                <c:pt idx="29">
                  <c:v>0.94158027444046521</c:v>
                </c:pt>
                <c:pt idx="30">
                  <c:v>0.93678075237582714</c:v>
                </c:pt>
                <c:pt idx="31">
                  <c:v>0.94558296790714369</c:v>
                </c:pt>
                <c:pt idx="32">
                  <c:v>0.94353393349179149</c:v>
                </c:pt>
                <c:pt idx="33">
                  <c:v>0.94131704897802737</c:v>
                </c:pt>
                <c:pt idx="34">
                  <c:v>0.94311899142818112</c:v>
                </c:pt>
                <c:pt idx="35">
                  <c:v>0.94056772644948783</c:v>
                </c:pt>
                <c:pt idx="36">
                  <c:v>0.97619064946328771</c:v>
                </c:pt>
                <c:pt idx="37">
                  <c:v>0.94113650104107993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67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67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65740</xdr:colOff>
      <xdr:row>34</xdr:row>
      <xdr:rowOff>124573</xdr:rowOff>
    </xdr:from>
    <xdr:to>
      <xdr:col>36</xdr:col>
      <xdr:colOff>65740</xdr:colOff>
      <xdr:row>51</xdr:row>
      <xdr:rowOff>19798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79188</xdr:colOff>
      <xdr:row>55</xdr:row>
      <xdr:rowOff>82364</xdr:rowOff>
    </xdr:from>
    <xdr:to>
      <xdr:col>37</xdr:col>
      <xdr:colOff>757227</xdr:colOff>
      <xdr:row>73</xdr:row>
      <xdr:rowOff>177613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263" cy="608003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8263" cy="608003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baseColWidth="10" defaultRowHeight="15" x14ac:dyDescent="0.25"/>
  <cols>
    <col min="1" max="1" width="4.7109375" customWidth="1"/>
    <col min="2" max="2" width="11.5703125" style="84" customWidth="1"/>
    <col min="3" max="3" width="18.42578125" style="84" customWidth="1"/>
    <col min="4" max="4" width="17.28515625" style="84" bestFit="1" customWidth="1"/>
    <col min="5" max="5" width="14.42578125" style="84" bestFit="1" customWidth="1"/>
    <col min="6" max="7" width="11.42578125" style="84"/>
    <col min="8" max="8" width="14.42578125" style="84" bestFit="1" customWidth="1"/>
    <col min="9" max="9" width="9.85546875" style="84" bestFit="1" customWidth="1"/>
    <col min="10" max="10" width="14" style="84" bestFit="1" customWidth="1"/>
    <col min="11" max="11" width="11.42578125" style="84"/>
    <col min="12" max="12" width="13.7109375" style="84" bestFit="1" customWidth="1"/>
    <col min="13" max="13" width="17.85546875" style="84" bestFit="1" customWidth="1"/>
    <col min="14" max="14" width="17.28515625" style="84" bestFit="1" customWidth="1"/>
    <col min="15" max="15" width="13.85546875" style="84" bestFit="1" customWidth="1"/>
    <col min="16" max="16" width="11.42578125" style="84"/>
    <col min="17" max="17" width="12.5703125" style="84" customWidth="1"/>
    <col min="18" max="18" width="14.85546875" style="84" customWidth="1"/>
    <col min="19" max="19" width="13.28515625" style="84" bestFit="1" customWidth="1"/>
    <col min="20" max="20" width="13" style="84" customWidth="1"/>
    <col min="21" max="21" width="16.5703125" style="84" customWidth="1"/>
    <col min="22" max="22" width="13.140625" style="84" customWidth="1"/>
    <col min="24" max="24" width="17.28515625" style="84" bestFit="1" customWidth="1"/>
    <col min="25" max="25" width="13.85546875" style="84" bestFit="1" customWidth="1"/>
  </cols>
  <sheetData>
    <row r="1" spans="2:27" ht="30" x14ac:dyDescent="0.25">
      <c r="B1" s="67" t="s">
        <v>0</v>
      </c>
      <c r="C1" s="67" t="s">
        <v>1</v>
      </c>
      <c r="D1" s="236" t="s">
        <v>430</v>
      </c>
      <c r="E1" s="236"/>
      <c r="F1" s="236"/>
      <c r="G1" s="237" t="s">
        <v>379</v>
      </c>
      <c r="H1" s="237"/>
      <c r="I1" s="237" t="s">
        <v>2</v>
      </c>
      <c r="J1" s="237"/>
      <c r="K1" s="237"/>
      <c r="L1" s="237"/>
      <c r="M1" s="68" t="s">
        <v>431</v>
      </c>
      <c r="N1" s="238" t="s">
        <v>3</v>
      </c>
      <c r="O1" s="238"/>
      <c r="P1" s="238"/>
      <c r="Q1" s="69" t="s">
        <v>4</v>
      </c>
      <c r="R1" s="230" t="s">
        <v>432</v>
      </c>
      <c r="S1" s="230"/>
      <c r="T1" s="70" t="s">
        <v>5</v>
      </c>
      <c r="U1" s="71" t="s">
        <v>423</v>
      </c>
      <c r="V1" s="72" t="s">
        <v>423</v>
      </c>
      <c r="X1" t="s">
        <v>426</v>
      </c>
      <c r="Y1"/>
    </row>
    <row r="2" spans="2:27" x14ac:dyDescent="0.25">
      <c r="B2" s="181" t="s">
        <v>8</v>
      </c>
      <c r="C2" s="182"/>
      <c r="D2" s="231" t="s">
        <v>442</v>
      </c>
      <c r="E2" s="232"/>
      <c r="F2" s="232"/>
      <c r="G2" s="233" t="s">
        <v>9</v>
      </c>
      <c r="H2" s="233"/>
      <c r="I2" s="183" t="s">
        <v>10</v>
      </c>
      <c r="J2" s="183"/>
      <c r="K2" s="183"/>
      <c r="L2" s="183"/>
      <c r="M2" s="184" t="str">
        <f>D2</f>
        <v>jan-mars</v>
      </c>
      <c r="N2" s="234" t="str">
        <f>D2</f>
        <v>jan-mars</v>
      </c>
      <c r="O2" s="235"/>
      <c r="P2" s="235"/>
      <c r="Q2" s="185" t="str">
        <f>RIGHT(N2,4)</f>
        <v>mars</v>
      </c>
      <c r="R2" s="239" t="s">
        <v>381</v>
      </c>
      <c r="S2" s="239"/>
      <c r="T2" s="73" t="s">
        <v>11</v>
      </c>
      <c r="U2" s="76" t="str">
        <f>D2</f>
        <v>jan-mars</v>
      </c>
      <c r="V2" s="74" t="str">
        <f>U2</f>
        <v>jan-mars</v>
      </c>
      <c r="X2" t="s">
        <v>427</v>
      </c>
      <c r="Y2"/>
    </row>
    <row r="3" spans="2:27" x14ac:dyDescent="0.25">
      <c r="B3" s="186" t="s">
        <v>12</v>
      </c>
      <c r="C3" s="187"/>
      <c r="D3" s="179"/>
      <c r="E3" s="179"/>
      <c r="F3" s="75" t="s">
        <v>13</v>
      </c>
      <c r="G3" s="235" t="s">
        <v>14</v>
      </c>
      <c r="H3" s="235"/>
      <c r="I3" s="183" t="s">
        <v>15</v>
      </c>
      <c r="J3" s="183"/>
      <c r="K3" s="183" t="s">
        <v>16</v>
      </c>
      <c r="L3" s="183"/>
      <c r="M3" s="184" t="s">
        <v>17</v>
      </c>
      <c r="N3" s="188" t="s">
        <v>18</v>
      </c>
      <c r="O3" s="183"/>
      <c r="P3" s="188" t="s">
        <v>19</v>
      </c>
      <c r="Q3" s="189" t="s">
        <v>435</v>
      </c>
      <c r="R3" s="180" t="s">
        <v>6</v>
      </c>
      <c r="S3" s="190" t="s">
        <v>7</v>
      </c>
      <c r="T3" s="169">
        <v>44927</v>
      </c>
      <c r="V3" s="74"/>
      <c r="X3" s="188"/>
      <c r="Y3" s="183"/>
    </row>
    <row r="4" spans="2:27" x14ac:dyDescent="0.25">
      <c r="B4" s="187"/>
      <c r="C4" s="77">
        <f>J366</f>
        <v>-141.05189641265699</v>
      </c>
      <c r="D4" s="191" t="s">
        <v>20</v>
      </c>
      <c r="E4" s="179" t="s">
        <v>21</v>
      </c>
      <c r="F4" s="179" t="s">
        <v>22</v>
      </c>
      <c r="G4" s="188" t="s">
        <v>23</v>
      </c>
      <c r="H4" s="188" t="s">
        <v>20</v>
      </c>
      <c r="I4" s="188" t="s">
        <v>21</v>
      </c>
      <c r="J4" s="188" t="s">
        <v>20</v>
      </c>
      <c r="K4" s="188" t="s">
        <v>21</v>
      </c>
      <c r="L4" s="188" t="s">
        <v>20</v>
      </c>
      <c r="M4" s="185" t="s">
        <v>20</v>
      </c>
      <c r="N4" s="188" t="s">
        <v>20</v>
      </c>
      <c r="O4" s="188" t="s">
        <v>21</v>
      </c>
      <c r="P4" s="188" t="s">
        <v>24</v>
      </c>
      <c r="Q4" s="185" t="s">
        <v>20</v>
      </c>
      <c r="R4" s="190" t="s">
        <v>25</v>
      </c>
      <c r="S4" s="190" t="s">
        <v>21</v>
      </c>
      <c r="T4" s="192"/>
      <c r="U4" s="78" t="s">
        <v>20</v>
      </c>
      <c r="V4" s="191" t="s">
        <v>21</v>
      </c>
      <c r="X4" s="188" t="s">
        <v>20</v>
      </c>
      <c r="Y4" s="188" t="s">
        <v>21</v>
      </c>
    </row>
    <row r="5" spans="2:27" x14ac:dyDescent="0.25">
      <c r="B5" s="79"/>
      <c r="C5" s="79"/>
      <c r="D5" s="80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80">
        <v>9</v>
      </c>
      <c r="M5" s="80">
        <v>10</v>
      </c>
      <c r="N5" s="80">
        <v>11</v>
      </c>
      <c r="O5" s="80">
        <v>12</v>
      </c>
      <c r="P5" s="80">
        <v>13</v>
      </c>
      <c r="Q5" s="80">
        <v>14</v>
      </c>
      <c r="R5" s="81">
        <v>15</v>
      </c>
      <c r="S5" s="81">
        <v>16</v>
      </c>
      <c r="T5" s="82">
        <v>17</v>
      </c>
      <c r="U5" s="80">
        <v>18</v>
      </c>
      <c r="V5" s="80">
        <v>19</v>
      </c>
      <c r="X5" s="80">
        <v>21</v>
      </c>
      <c r="Y5" s="80">
        <v>22</v>
      </c>
    </row>
    <row r="6" spans="2:27" ht="18.75" customHeight="1" x14ac:dyDescent="0.25">
      <c r="B6" s="83"/>
      <c r="R6" s="85"/>
      <c r="S6" s="133"/>
      <c r="T6" s="85"/>
      <c r="U6" s="85"/>
      <c r="V6" s="85"/>
    </row>
    <row r="7" spans="2:27" ht="21.95" customHeight="1" x14ac:dyDescent="0.25">
      <c r="B7" s="86">
        <v>301</v>
      </c>
      <c r="C7" s="86" t="s">
        <v>26</v>
      </c>
      <c r="D7" s="1">
        <v>10729152</v>
      </c>
      <c r="E7" s="86">
        <f>D7/T7*1000</f>
        <v>15132.005805056717</v>
      </c>
      <c r="F7" s="87">
        <f t="shared" ref="F7:F70" si="0">E7/E$364</f>
        <v>1.3739492310605756</v>
      </c>
      <c r="G7" s="193">
        <f t="shared" ref="G7:G70" si="1">($E$364+$Y$364-E7-Y7)*0.6</f>
        <v>-2470.3023531345802</v>
      </c>
      <c r="H7" s="193">
        <f>G7*T7/1000</f>
        <v>-1751535.7695594833</v>
      </c>
      <c r="I7" s="193">
        <f t="shared" ref="I7:I70" si="2">IF(E7+Y7&lt;(E$364+Y$364)*0.9,((E$364+Y$364)*0.9-E7-Y7)*0.35,0)</f>
        <v>0</v>
      </c>
      <c r="J7" s="88">
        <f t="shared" ref="J7:J70" si="3">I7*T7/1000</f>
        <v>0</v>
      </c>
      <c r="K7" s="193">
        <f>I7+J$366</f>
        <v>-141.05189641265699</v>
      </c>
      <c r="L7" s="88">
        <f t="shared" ref="L7:L70" si="4">K7*T7/1000</f>
        <v>-100011.01347674108</v>
      </c>
      <c r="M7" s="89">
        <f>+H7+L7</f>
        <v>-1851546.7830362243</v>
      </c>
      <c r="N7" s="89">
        <f>D7+M7</f>
        <v>8877605.2169637755</v>
      </c>
      <c r="O7" s="89">
        <f>N7/T7*1000</f>
        <v>12520.651555509481</v>
      </c>
      <c r="P7" s="90">
        <f t="shared" ref="P7:P70" si="5">O7/O$364</f>
        <v>1.1368446324096007</v>
      </c>
      <c r="Q7" s="214">
        <v>-1196224.5121042938</v>
      </c>
      <c r="R7" s="90">
        <f>(D7-U7)/U7</f>
        <v>6.7202995964102147E-2</v>
      </c>
      <c r="S7" s="90">
        <f>(E7-V7)/V7</f>
        <v>5.3340617001044546E-2</v>
      </c>
      <c r="T7" s="92">
        <v>709037</v>
      </c>
      <c r="U7" s="196">
        <v>10053525</v>
      </c>
      <c r="V7" s="196">
        <v>14365.728958728372</v>
      </c>
      <c r="W7" s="203"/>
      <c r="X7" s="89">
        <v>0</v>
      </c>
      <c r="Y7" s="89">
        <f>X7*1000/T7</f>
        <v>0</v>
      </c>
      <c r="Z7" s="1"/>
      <c r="AA7" s="1"/>
    </row>
    <row r="8" spans="2:27" ht="24.95" customHeight="1" x14ac:dyDescent="0.25">
      <c r="B8" s="86">
        <v>1101</v>
      </c>
      <c r="C8" s="86" t="s">
        <v>27</v>
      </c>
      <c r="D8" s="1">
        <v>156695</v>
      </c>
      <c r="E8" s="86">
        <f t="shared" ref="E8:E71" si="6">D8/T8*1000</f>
        <v>10438.67830257811</v>
      </c>
      <c r="F8" s="87">
        <f t="shared" si="0"/>
        <v>0.94780653747324883</v>
      </c>
      <c r="G8" s="193">
        <f t="shared" si="1"/>
        <v>345.69414835258391</v>
      </c>
      <c r="H8" s="193">
        <f t="shared" ref="H8:H70" si="7">G8*T8/1000</f>
        <v>5189.214860920637</v>
      </c>
      <c r="I8" s="193">
        <f t="shared" si="2"/>
        <v>0</v>
      </c>
      <c r="J8" s="88">
        <f t="shared" si="3"/>
        <v>0</v>
      </c>
      <c r="K8" s="193">
        <f t="shared" ref="K8:K71" si="8">I8+J$366</f>
        <v>-141.05189641265699</v>
      </c>
      <c r="L8" s="88">
        <f t="shared" si="4"/>
        <v>-2117.330017050394</v>
      </c>
      <c r="M8" s="89">
        <f t="shared" ref="M8:M71" si="9">+H8+L8</f>
        <v>3071.884843870243</v>
      </c>
      <c r="N8" s="89">
        <f t="shared" ref="N8:N71" si="10">D8+M8</f>
        <v>159766.88484387024</v>
      </c>
      <c r="O8" s="89">
        <f t="shared" ref="O8:O71" si="11">N8/T8*1000</f>
        <v>10643.320554518035</v>
      </c>
      <c r="P8" s="90">
        <f t="shared" si="5"/>
        <v>0.96638755497466966</v>
      </c>
      <c r="Q8" s="214">
        <v>1928.4784433004652</v>
      </c>
      <c r="R8" s="90">
        <f t="shared" ref="R8:S71" si="12">(D8-U8)/U8</f>
        <v>-4.24407235394769E-2</v>
      </c>
      <c r="S8" s="90">
        <f t="shared" si="12"/>
        <v>-5.2073089853882176E-2</v>
      </c>
      <c r="T8" s="92">
        <v>15011</v>
      </c>
      <c r="U8" s="196">
        <v>163640</v>
      </c>
      <c r="V8" s="196">
        <v>11012.113055181695</v>
      </c>
      <c r="W8" s="203"/>
      <c r="X8" s="89">
        <v>0</v>
      </c>
      <c r="Y8" s="89">
        <f t="shared" ref="Y8:Y71" si="13">X8*1000/T8</f>
        <v>0</v>
      </c>
    </row>
    <row r="9" spans="2:27" x14ac:dyDescent="0.25">
      <c r="B9" s="86">
        <v>1103</v>
      </c>
      <c r="C9" s="86" t="s">
        <v>28</v>
      </c>
      <c r="D9" s="1">
        <v>2030615</v>
      </c>
      <c r="E9" s="86">
        <f t="shared" si="6"/>
        <v>13907.274109484903</v>
      </c>
      <c r="F9" s="87">
        <f t="shared" si="0"/>
        <v>1.2627465793391435</v>
      </c>
      <c r="G9" s="193">
        <f t="shared" si="1"/>
        <v>-1735.4633357914918</v>
      </c>
      <c r="H9" s="193">
        <f t="shared" si="7"/>
        <v>-253396.73712225151</v>
      </c>
      <c r="I9" s="193">
        <f t="shared" si="2"/>
        <v>0</v>
      </c>
      <c r="J9" s="88">
        <f t="shared" si="3"/>
        <v>0</v>
      </c>
      <c r="K9" s="193">
        <f t="shared" si="8"/>
        <v>-141.05189641265699</v>
      </c>
      <c r="L9" s="88">
        <f t="shared" si="4"/>
        <v>-20595.128447108458</v>
      </c>
      <c r="M9" s="89">
        <f t="shared" si="9"/>
        <v>-273991.86556935997</v>
      </c>
      <c r="N9" s="89">
        <f t="shared" si="10"/>
        <v>1756623.1344306399</v>
      </c>
      <c r="O9" s="89">
        <f t="shared" si="11"/>
        <v>12030.758877280752</v>
      </c>
      <c r="P9" s="90">
        <f t="shared" si="5"/>
        <v>1.0923635717210276</v>
      </c>
      <c r="Q9" s="214">
        <v>-195772.07072248729</v>
      </c>
      <c r="R9" s="93">
        <f t="shared" si="12"/>
        <v>5.875786397986988E-2</v>
      </c>
      <c r="S9" s="93">
        <f t="shared" si="12"/>
        <v>4.9244263514551613E-2</v>
      </c>
      <c r="T9" s="92">
        <v>146011</v>
      </c>
      <c r="U9" s="196">
        <v>1917922</v>
      </c>
      <c r="V9" s="196">
        <v>13254.562920268972</v>
      </c>
      <c r="W9" s="203"/>
      <c r="X9" s="89">
        <v>0</v>
      </c>
      <c r="Y9" s="89">
        <f t="shared" si="13"/>
        <v>0</v>
      </c>
      <c r="Z9" s="1"/>
      <c r="AA9" s="1"/>
    </row>
    <row r="10" spans="2:27" x14ac:dyDescent="0.25">
      <c r="B10" s="86">
        <v>1106</v>
      </c>
      <c r="C10" s="86" t="s">
        <v>29</v>
      </c>
      <c r="D10" s="1">
        <v>401968</v>
      </c>
      <c r="E10" s="86">
        <f>D10/T10*1000</f>
        <v>10618.623695680888</v>
      </c>
      <c r="F10" s="87">
        <f t="shared" si="0"/>
        <v>0.96414514041006738</v>
      </c>
      <c r="G10" s="193">
        <f t="shared" si="1"/>
        <v>237.72691249091693</v>
      </c>
      <c r="H10" s="193">
        <f t="shared" si="7"/>
        <v>8999.1522723436592</v>
      </c>
      <c r="I10" s="193">
        <f t="shared" si="2"/>
        <v>0</v>
      </c>
      <c r="J10" s="88">
        <f t="shared" si="3"/>
        <v>0</v>
      </c>
      <c r="K10" s="193">
        <f t="shared" si="8"/>
        <v>-141.05189641265699</v>
      </c>
      <c r="L10" s="88">
        <f t="shared" si="4"/>
        <v>-5339.5195387011299</v>
      </c>
      <c r="M10" s="89">
        <f t="shared" si="9"/>
        <v>3659.6327336425293</v>
      </c>
      <c r="N10" s="89">
        <f t="shared" si="10"/>
        <v>405627.63273364253</v>
      </c>
      <c r="O10" s="89">
        <f t="shared" si="11"/>
        <v>10715.298711759147</v>
      </c>
      <c r="P10" s="90">
        <f t="shared" si="5"/>
        <v>0.97292299614939715</v>
      </c>
      <c r="Q10" s="214">
        <v>834.20373533668317</v>
      </c>
      <c r="R10" s="93">
        <f t="shared" si="12"/>
        <v>-1.2203453139821199E-2</v>
      </c>
      <c r="S10" s="93">
        <f t="shared" si="12"/>
        <v>-2.2928175917777373E-2</v>
      </c>
      <c r="T10" s="92">
        <v>37855</v>
      </c>
      <c r="U10" s="196">
        <v>406934</v>
      </c>
      <c r="V10" s="196">
        <v>10867.802585193889</v>
      </c>
      <c r="W10" s="203"/>
      <c r="X10" s="89">
        <v>0</v>
      </c>
      <c r="Y10" s="89">
        <f t="shared" si="13"/>
        <v>0</v>
      </c>
      <c r="Z10" s="1"/>
    </row>
    <row r="11" spans="2:27" x14ac:dyDescent="0.25">
      <c r="B11" s="86">
        <v>1108</v>
      </c>
      <c r="C11" s="86" t="s">
        <v>30</v>
      </c>
      <c r="D11" s="1">
        <v>896076</v>
      </c>
      <c r="E11" s="86">
        <f t="shared" si="6"/>
        <v>10855.211513301352</v>
      </c>
      <c r="F11" s="87">
        <f t="shared" si="0"/>
        <v>0.9856267373831078</v>
      </c>
      <c r="G11" s="193">
        <f t="shared" si="1"/>
        <v>95.774221918638432</v>
      </c>
      <c r="H11" s="193">
        <f t="shared" si="7"/>
        <v>7905.9704709397656</v>
      </c>
      <c r="I11" s="193">
        <f t="shared" si="2"/>
        <v>0</v>
      </c>
      <c r="J11" s="88">
        <f t="shared" si="3"/>
        <v>0</v>
      </c>
      <c r="K11" s="193">
        <f t="shared" si="8"/>
        <v>-141.05189641265699</v>
      </c>
      <c r="L11" s="88">
        <f t="shared" si="4"/>
        <v>-11643.551945072008</v>
      </c>
      <c r="M11" s="89">
        <f t="shared" si="9"/>
        <v>-3737.581474132242</v>
      </c>
      <c r="N11" s="89">
        <f t="shared" si="10"/>
        <v>892338.41852586775</v>
      </c>
      <c r="O11" s="89">
        <f t="shared" si="11"/>
        <v>10809.933838807334</v>
      </c>
      <c r="P11" s="90">
        <f t="shared" si="5"/>
        <v>0.98151563493861338</v>
      </c>
      <c r="Q11" s="214">
        <v>-7620.7871735682666</v>
      </c>
      <c r="R11" s="93">
        <f t="shared" si="12"/>
        <v>1.693807304309931E-2</v>
      </c>
      <c r="S11" s="93">
        <f t="shared" si="12"/>
        <v>1.6251154330716199E-3</v>
      </c>
      <c r="T11" s="92">
        <v>82548</v>
      </c>
      <c r="U11" s="196">
        <v>881151</v>
      </c>
      <c r="V11" s="196">
        <v>10837.599163643072</v>
      </c>
      <c r="W11" s="203"/>
      <c r="X11" s="89">
        <v>0</v>
      </c>
      <c r="Y11" s="89">
        <f t="shared" si="13"/>
        <v>0</v>
      </c>
      <c r="Z11" s="1"/>
      <c r="AA11" s="1"/>
    </row>
    <row r="12" spans="2:27" x14ac:dyDescent="0.25">
      <c r="B12" s="86">
        <v>1111</v>
      </c>
      <c r="C12" s="86" t="s">
        <v>31</v>
      </c>
      <c r="D12" s="1">
        <v>29842</v>
      </c>
      <c r="E12" s="86">
        <f t="shared" si="6"/>
        <v>8977.737665463299</v>
      </c>
      <c r="F12" s="87">
        <f t="shared" si="0"/>
        <v>0.8151566898028052</v>
      </c>
      <c r="G12" s="193">
        <f t="shared" si="1"/>
        <v>1222.2585306214703</v>
      </c>
      <c r="H12" s="193">
        <f t="shared" si="7"/>
        <v>4062.787355785767</v>
      </c>
      <c r="I12" s="193">
        <f t="shared" si="2"/>
        <v>327.46491028505631</v>
      </c>
      <c r="J12" s="88">
        <f t="shared" si="3"/>
        <v>1088.4933617875272</v>
      </c>
      <c r="K12" s="193">
        <f t="shared" si="8"/>
        <v>186.41301387239932</v>
      </c>
      <c r="L12" s="88">
        <f t="shared" si="4"/>
        <v>619.6368581118553</v>
      </c>
      <c r="M12" s="89">
        <f t="shared" si="9"/>
        <v>4682.4242138976224</v>
      </c>
      <c r="N12" s="89">
        <f t="shared" si="10"/>
        <v>34524.424213897626</v>
      </c>
      <c r="O12" s="89">
        <f t="shared" si="11"/>
        <v>10386.409209957168</v>
      </c>
      <c r="P12" s="90">
        <f t="shared" si="5"/>
        <v>0.94306063130985163</v>
      </c>
      <c r="Q12" s="214">
        <v>3225.0744557183193</v>
      </c>
      <c r="R12" s="93">
        <f t="shared" si="12"/>
        <v>3.9935879565096179E-2</v>
      </c>
      <c r="S12" s="93">
        <f t="shared" si="12"/>
        <v>2.6483038764464829E-2</v>
      </c>
      <c r="T12" s="92">
        <v>3324</v>
      </c>
      <c r="U12" s="196">
        <v>28696</v>
      </c>
      <c r="V12" s="196">
        <v>8746.1139896373061</v>
      </c>
      <c r="W12" s="203"/>
      <c r="X12" s="89">
        <v>0</v>
      </c>
      <c r="Y12" s="89">
        <f t="shared" si="13"/>
        <v>0</v>
      </c>
      <c r="Z12" s="1"/>
      <c r="AA12" s="1"/>
    </row>
    <row r="13" spans="2:27" x14ac:dyDescent="0.25">
      <c r="B13" s="86">
        <v>1112</v>
      </c>
      <c r="C13" s="86" t="s">
        <v>32</v>
      </c>
      <c r="D13" s="1">
        <v>29564</v>
      </c>
      <c r="E13" s="86">
        <f t="shared" si="6"/>
        <v>9221.4597629444779</v>
      </c>
      <c r="F13" s="87">
        <f t="shared" si="0"/>
        <v>0.83728606199184008</v>
      </c>
      <c r="G13" s="193">
        <f t="shared" si="1"/>
        <v>1076.0252721327629</v>
      </c>
      <c r="H13" s="193">
        <f t="shared" si="7"/>
        <v>3449.737022457638</v>
      </c>
      <c r="I13" s="193">
        <f t="shared" si="2"/>
        <v>242.16217616664369</v>
      </c>
      <c r="J13" s="88">
        <f t="shared" si="3"/>
        <v>776.37193679025972</v>
      </c>
      <c r="K13" s="193">
        <f t="shared" si="8"/>
        <v>101.1102797539867</v>
      </c>
      <c r="L13" s="88">
        <f t="shared" si="4"/>
        <v>324.1595568912814</v>
      </c>
      <c r="M13" s="89">
        <f t="shared" si="9"/>
        <v>3773.8965793489192</v>
      </c>
      <c r="N13" s="89">
        <f t="shared" si="10"/>
        <v>33337.896579348919</v>
      </c>
      <c r="O13" s="89">
        <f t="shared" si="11"/>
        <v>10398.595314831227</v>
      </c>
      <c r="P13" s="90">
        <f t="shared" si="5"/>
        <v>0.94416709991930337</v>
      </c>
      <c r="Q13" s="214">
        <v>1750.9213312373522</v>
      </c>
      <c r="R13" s="93">
        <f t="shared" si="12"/>
        <v>0.10395817774458552</v>
      </c>
      <c r="S13" s="93">
        <f t="shared" si="12"/>
        <v>9.4316621607078072E-2</v>
      </c>
      <c r="T13" s="92">
        <v>3206</v>
      </c>
      <c r="U13" s="196">
        <v>26780</v>
      </c>
      <c r="V13" s="196">
        <v>8426.6834487098804</v>
      </c>
      <c r="W13" s="203"/>
      <c r="X13" s="89">
        <v>0</v>
      </c>
      <c r="Y13" s="89">
        <f t="shared" si="13"/>
        <v>0</v>
      </c>
      <c r="Z13" s="1"/>
      <c r="AA13" s="1"/>
    </row>
    <row r="14" spans="2:27" x14ac:dyDescent="0.25">
      <c r="B14" s="86">
        <v>1114</v>
      </c>
      <c r="C14" s="86" t="s">
        <v>33</v>
      </c>
      <c r="D14" s="1">
        <v>26520</v>
      </c>
      <c r="E14" s="86">
        <f t="shared" si="6"/>
        <v>9311.7977528089887</v>
      </c>
      <c r="F14" s="87">
        <f t="shared" si="0"/>
        <v>0.8454885312023942</v>
      </c>
      <c r="G14" s="193">
        <f t="shared" si="1"/>
        <v>1021.8224782140564</v>
      </c>
      <c r="H14" s="193">
        <f t="shared" si="7"/>
        <v>2910.1504179536328</v>
      </c>
      <c r="I14" s="193">
        <f t="shared" si="2"/>
        <v>210.54387971406493</v>
      </c>
      <c r="J14" s="88">
        <f t="shared" si="3"/>
        <v>599.62896942565692</v>
      </c>
      <c r="K14" s="193">
        <f t="shared" si="8"/>
        <v>69.491983301407942</v>
      </c>
      <c r="L14" s="88">
        <f t="shared" si="4"/>
        <v>197.91316844240981</v>
      </c>
      <c r="M14" s="89">
        <f t="shared" si="9"/>
        <v>3108.0635863960424</v>
      </c>
      <c r="N14" s="89">
        <f t="shared" si="10"/>
        <v>29628.063586396042</v>
      </c>
      <c r="O14" s="89">
        <f t="shared" si="11"/>
        <v>10403.112214324454</v>
      </c>
      <c r="P14" s="90">
        <f t="shared" si="5"/>
        <v>0.94457722337983119</v>
      </c>
      <c r="Q14" s="214">
        <v>1635.1745637442211</v>
      </c>
      <c r="R14" s="93">
        <f t="shared" si="12"/>
        <v>-2.7360082153597889E-2</v>
      </c>
      <c r="S14" s="93">
        <f t="shared" si="12"/>
        <v>-4.7509574833702294E-2</v>
      </c>
      <c r="T14" s="92">
        <v>2848</v>
      </c>
      <c r="U14" s="196">
        <v>27266</v>
      </c>
      <c r="V14" s="196">
        <v>9776.2638938687687</v>
      </c>
      <c r="W14" s="203"/>
      <c r="X14" s="89">
        <v>0</v>
      </c>
      <c r="Y14" s="89">
        <f t="shared" si="13"/>
        <v>0</v>
      </c>
      <c r="Z14" s="1"/>
      <c r="AA14" s="1"/>
    </row>
    <row r="15" spans="2:27" x14ac:dyDescent="0.25">
      <c r="B15" s="86">
        <v>1119</v>
      </c>
      <c r="C15" s="86" t="s">
        <v>34</v>
      </c>
      <c r="D15" s="1">
        <v>167716</v>
      </c>
      <c r="E15" s="86">
        <f t="shared" si="6"/>
        <v>8535.5997760700284</v>
      </c>
      <c r="F15" s="87">
        <f t="shared" si="0"/>
        <v>0.77501164750103535</v>
      </c>
      <c r="G15" s="193">
        <f t="shared" si="1"/>
        <v>1487.5412642574327</v>
      </c>
      <c r="H15" s="193">
        <f t="shared" si="7"/>
        <v>29228.698301394295</v>
      </c>
      <c r="I15" s="193">
        <f t="shared" si="2"/>
        <v>482.21317157270101</v>
      </c>
      <c r="J15" s="88">
        <f t="shared" si="3"/>
        <v>9475.0066082320027</v>
      </c>
      <c r="K15" s="193">
        <f t="shared" si="8"/>
        <v>341.16127516004406</v>
      </c>
      <c r="L15" s="88">
        <f t="shared" si="4"/>
        <v>6703.4778956197051</v>
      </c>
      <c r="M15" s="89">
        <f t="shared" si="9"/>
        <v>35932.176197014</v>
      </c>
      <c r="N15" s="89">
        <f t="shared" si="10"/>
        <v>203648.17619701399</v>
      </c>
      <c r="O15" s="89">
        <f t="shared" si="11"/>
        <v>10364.302315487505</v>
      </c>
      <c r="P15" s="90">
        <f t="shared" si="5"/>
        <v>0.94105337919476306</v>
      </c>
      <c r="Q15" s="214">
        <v>19337.288923107524</v>
      </c>
      <c r="R15" s="93">
        <f t="shared" si="12"/>
        <v>3.4762317886738265E-3</v>
      </c>
      <c r="S15" s="93">
        <f t="shared" si="12"/>
        <v>-1.4551510580983817E-2</v>
      </c>
      <c r="T15" s="92">
        <v>19649</v>
      </c>
      <c r="U15" s="196">
        <v>167135</v>
      </c>
      <c r="V15" s="196">
        <v>8661.6397180762851</v>
      </c>
      <c r="W15" s="203"/>
      <c r="X15" s="89">
        <v>0</v>
      </c>
      <c r="Y15" s="89">
        <f t="shared" si="13"/>
        <v>0</v>
      </c>
      <c r="Z15" s="1"/>
      <c r="AA15" s="1"/>
    </row>
    <row r="16" spans="2:27" x14ac:dyDescent="0.25">
      <c r="B16" s="86">
        <v>1120</v>
      </c>
      <c r="C16" s="86" t="s">
        <v>35</v>
      </c>
      <c r="D16" s="1">
        <v>205314</v>
      </c>
      <c r="E16" s="86">
        <f t="shared" si="6"/>
        <v>9959.4470046082952</v>
      </c>
      <c r="F16" s="87">
        <f t="shared" si="0"/>
        <v>0.904293504116775</v>
      </c>
      <c r="G16" s="193">
        <f t="shared" si="1"/>
        <v>633.23292713447256</v>
      </c>
      <c r="H16" s="193">
        <f t="shared" si="7"/>
        <v>13054.096792877153</v>
      </c>
      <c r="I16" s="193">
        <f t="shared" si="2"/>
        <v>0</v>
      </c>
      <c r="J16" s="88">
        <f t="shared" si="3"/>
        <v>0</v>
      </c>
      <c r="K16" s="193">
        <f t="shared" si="8"/>
        <v>-141.05189641265699</v>
      </c>
      <c r="L16" s="88">
        <f t="shared" si="4"/>
        <v>-2907.784844546924</v>
      </c>
      <c r="M16" s="89">
        <f t="shared" si="9"/>
        <v>10146.311948330229</v>
      </c>
      <c r="N16" s="89">
        <f t="shared" si="10"/>
        <v>215460.31194833023</v>
      </c>
      <c r="O16" s="89">
        <f t="shared" si="11"/>
        <v>10451.62803533011</v>
      </c>
      <c r="P16" s="90">
        <f t="shared" si="5"/>
        <v>0.94898234163208017</v>
      </c>
      <c r="Q16" s="214">
        <v>4488.7087699709127</v>
      </c>
      <c r="R16" s="93">
        <f t="shared" si="12"/>
        <v>2.7068128042100417E-2</v>
      </c>
      <c r="S16" s="93">
        <f t="shared" si="12"/>
        <v>4.5488559647282297E-3</v>
      </c>
      <c r="T16" s="92">
        <v>20615</v>
      </c>
      <c r="U16" s="196">
        <v>199903</v>
      </c>
      <c r="V16" s="196">
        <v>9914.3480632842329</v>
      </c>
      <c r="W16" s="203"/>
      <c r="X16" s="89">
        <v>0</v>
      </c>
      <c r="Y16" s="89">
        <f t="shared" si="13"/>
        <v>0</v>
      </c>
      <c r="Z16" s="1"/>
      <c r="AA16" s="1"/>
    </row>
    <row r="17" spans="2:27" x14ac:dyDescent="0.25">
      <c r="B17" s="86">
        <v>1121</v>
      </c>
      <c r="C17" s="86" t="s">
        <v>36</v>
      </c>
      <c r="D17" s="1">
        <v>201414</v>
      </c>
      <c r="E17" s="86">
        <f t="shared" si="6"/>
        <v>10182.195035640261</v>
      </c>
      <c r="F17" s="87">
        <f t="shared" si="0"/>
        <v>0.92451848221282862</v>
      </c>
      <c r="G17" s="193">
        <f t="shared" si="1"/>
        <v>499.58410851529294</v>
      </c>
      <c r="H17" s="193">
        <f t="shared" si="7"/>
        <v>9882.2732505410095</v>
      </c>
      <c r="I17" s="193">
        <f t="shared" si="2"/>
        <v>0</v>
      </c>
      <c r="J17" s="88">
        <f t="shared" si="3"/>
        <v>0</v>
      </c>
      <c r="K17" s="193">
        <f t="shared" si="8"/>
        <v>-141.05189641265699</v>
      </c>
      <c r="L17" s="88">
        <f t="shared" si="4"/>
        <v>-2790.1475629387678</v>
      </c>
      <c r="M17" s="89">
        <f t="shared" si="9"/>
        <v>7092.1256876022417</v>
      </c>
      <c r="N17" s="89">
        <f t="shared" si="10"/>
        <v>208506.12568760224</v>
      </c>
      <c r="O17" s="89">
        <f t="shared" si="11"/>
        <v>10540.727247742896</v>
      </c>
      <c r="P17" s="90">
        <f t="shared" si="5"/>
        <v>0.95707233287050153</v>
      </c>
      <c r="Q17" s="214">
        <v>2793.340675966052</v>
      </c>
      <c r="R17" s="93">
        <f t="shared" si="12"/>
        <v>-2.3177314457813795E-2</v>
      </c>
      <c r="S17" s="93">
        <f t="shared" si="12"/>
        <v>-4.4312752980237125E-2</v>
      </c>
      <c r="T17" s="92">
        <v>19781</v>
      </c>
      <c r="U17" s="196">
        <v>206193</v>
      </c>
      <c r="V17" s="196">
        <v>10654.317160130213</v>
      </c>
      <c r="W17" s="203"/>
      <c r="X17" s="89">
        <v>0</v>
      </c>
      <c r="Y17" s="89">
        <f t="shared" si="13"/>
        <v>0</v>
      </c>
      <c r="Z17" s="1"/>
      <c r="AA17" s="1"/>
    </row>
    <row r="18" spans="2:27" x14ac:dyDescent="0.25">
      <c r="B18" s="86">
        <v>1122</v>
      </c>
      <c r="C18" s="86" t="s">
        <v>37</v>
      </c>
      <c r="D18" s="1">
        <v>113613</v>
      </c>
      <c r="E18" s="86">
        <f t="shared" si="6"/>
        <v>9235.3275890099158</v>
      </c>
      <c r="F18" s="87">
        <f t="shared" si="0"/>
        <v>0.83854522678496513</v>
      </c>
      <c r="G18" s="193">
        <f t="shared" si="1"/>
        <v>1067.7045764935003</v>
      </c>
      <c r="H18" s="193">
        <f t="shared" si="7"/>
        <v>13134.90170002304</v>
      </c>
      <c r="I18" s="193">
        <f t="shared" si="2"/>
        <v>237.30843704374044</v>
      </c>
      <c r="J18" s="88">
        <f t="shared" si="3"/>
        <v>2919.3683925120945</v>
      </c>
      <c r="K18" s="193">
        <f t="shared" si="8"/>
        <v>96.256540631083453</v>
      </c>
      <c r="L18" s="88">
        <f t="shared" si="4"/>
        <v>1184.1479628435886</v>
      </c>
      <c r="M18" s="89">
        <f t="shared" si="9"/>
        <v>14319.049662866628</v>
      </c>
      <c r="N18" s="89">
        <f t="shared" si="10"/>
        <v>127932.04966286663</v>
      </c>
      <c r="O18" s="89">
        <f t="shared" si="11"/>
        <v>10399.288706134501</v>
      </c>
      <c r="P18" s="90">
        <f t="shared" si="5"/>
        <v>0.94423005815895977</v>
      </c>
      <c r="Q18" s="214">
        <v>9173.3054013979818</v>
      </c>
      <c r="R18" s="93">
        <f t="shared" si="12"/>
        <v>7.4664585753429517E-3</v>
      </c>
      <c r="S18" s="93">
        <f t="shared" si="12"/>
        <v>-6.5375053668115229E-3</v>
      </c>
      <c r="T18" s="92">
        <v>12302</v>
      </c>
      <c r="U18" s="196">
        <v>112771</v>
      </c>
      <c r="V18" s="196">
        <v>9296.1008985244407</v>
      </c>
      <c r="W18" s="203"/>
      <c r="X18" s="89">
        <v>0</v>
      </c>
      <c r="Y18" s="89">
        <f t="shared" si="13"/>
        <v>0</v>
      </c>
      <c r="Z18" s="1"/>
      <c r="AA18" s="1"/>
    </row>
    <row r="19" spans="2:27" x14ac:dyDescent="0.25">
      <c r="B19" s="86">
        <v>1124</v>
      </c>
      <c r="C19" s="86" t="s">
        <v>38</v>
      </c>
      <c r="D19" s="1">
        <v>389265</v>
      </c>
      <c r="E19" s="86">
        <f t="shared" si="6"/>
        <v>13747.660250750485</v>
      </c>
      <c r="F19" s="87">
        <f t="shared" si="0"/>
        <v>1.2482540301490368</v>
      </c>
      <c r="G19" s="193">
        <f t="shared" si="1"/>
        <v>-1639.6950205508413</v>
      </c>
      <c r="H19" s="193">
        <f t="shared" si="7"/>
        <v>-46427.964506897071</v>
      </c>
      <c r="I19" s="193">
        <f t="shared" si="2"/>
        <v>0</v>
      </c>
      <c r="J19" s="88">
        <f t="shared" si="3"/>
        <v>0</v>
      </c>
      <c r="K19" s="193">
        <f t="shared" si="8"/>
        <v>-141.05189641265699</v>
      </c>
      <c r="L19" s="88">
        <f t="shared" si="4"/>
        <v>-3993.8844469243822</v>
      </c>
      <c r="M19" s="89">
        <f t="shared" si="9"/>
        <v>-50421.848953821456</v>
      </c>
      <c r="N19" s="89">
        <f t="shared" si="10"/>
        <v>338843.15104617854</v>
      </c>
      <c r="O19" s="89">
        <f t="shared" si="11"/>
        <v>11966.913333786988</v>
      </c>
      <c r="P19" s="90">
        <f t="shared" si="5"/>
        <v>1.0865665520449852</v>
      </c>
      <c r="Q19" s="214">
        <v>-36554.120729994494</v>
      </c>
      <c r="R19" s="93">
        <f t="shared" si="12"/>
        <v>3.7536448976763274E-2</v>
      </c>
      <c r="S19" s="93">
        <f t="shared" si="12"/>
        <v>1.0164394327791237E-2</v>
      </c>
      <c r="T19" s="92">
        <v>28315</v>
      </c>
      <c r="U19" s="196">
        <v>375182</v>
      </c>
      <c r="V19" s="196">
        <v>13609.329657573999</v>
      </c>
      <c r="W19" s="203"/>
      <c r="X19" s="89">
        <v>0</v>
      </c>
      <c r="Y19" s="89">
        <f t="shared" si="13"/>
        <v>0</v>
      </c>
      <c r="Z19" s="1"/>
      <c r="AA19" s="1"/>
    </row>
    <row r="20" spans="2:27" x14ac:dyDescent="0.25">
      <c r="B20" s="86">
        <v>1127</v>
      </c>
      <c r="C20" s="86" t="s">
        <v>39</v>
      </c>
      <c r="D20" s="1">
        <v>137435</v>
      </c>
      <c r="E20" s="86">
        <f t="shared" si="6"/>
        <v>11775.769000085684</v>
      </c>
      <c r="F20" s="87">
        <f t="shared" si="0"/>
        <v>1.0692111126079524</v>
      </c>
      <c r="G20" s="193">
        <f t="shared" si="1"/>
        <v>-456.56027015196048</v>
      </c>
      <c r="H20" s="193">
        <f t="shared" si="7"/>
        <v>-5328.5149129435313</v>
      </c>
      <c r="I20" s="193">
        <f t="shared" si="2"/>
        <v>0</v>
      </c>
      <c r="J20" s="88">
        <f t="shared" si="3"/>
        <v>0</v>
      </c>
      <c r="K20" s="193">
        <f t="shared" si="8"/>
        <v>-141.05189641265699</v>
      </c>
      <c r="L20" s="88">
        <f t="shared" si="4"/>
        <v>-1646.2166830321196</v>
      </c>
      <c r="M20" s="89">
        <f t="shared" si="9"/>
        <v>-6974.7315959756506</v>
      </c>
      <c r="N20" s="89">
        <f t="shared" si="10"/>
        <v>130460.26840402435</v>
      </c>
      <c r="O20" s="89">
        <f t="shared" si="11"/>
        <v>11178.156833521065</v>
      </c>
      <c r="P20" s="90">
        <f t="shared" si="5"/>
        <v>1.0149493850285511</v>
      </c>
      <c r="Q20" s="214">
        <v>-5897.0146085031247</v>
      </c>
      <c r="R20" s="93">
        <f t="shared" si="12"/>
        <v>5.5503502088965345E-2</v>
      </c>
      <c r="S20" s="93">
        <f t="shared" si="12"/>
        <v>3.587842626398853E-2</v>
      </c>
      <c r="T20" s="92">
        <v>11671</v>
      </c>
      <c r="U20" s="196">
        <v>130208</v>
      </c>
      <c r="V20" s="196">
        <v>11367.906408241663</v>
      </c>
      <c r="W20" s="203"/>
      <c r="X20" s="89">
        <v>0</v>
      </c>
      <c r="Y20" s="89">
        <f t="shared" si="13"/>
        <v>0</v>
      </c>
      <c r="Z20" s="1"/>
      <c r="AA20" s="1"/>
    </row>
    <row r="21" spans="2:27" x14ac:dyDescent="0.25">
      <c r="B21" s="86">
        <v>1130</v>
      </c>
      <c r="C21" s="86" t="s">
        <v>40</v>
      </c>
      <c r="D21" s="1">
        <v>130619</v>
      </c>
      <c r="E21" s="86">
        <f t="shared" si="6"/>
        <v>9694.151699569542</v>
      </c>
      <c r="F21" s="87">
        <f t="shared" si="0"/>
        <v>0.88020533728299222</v>
      </c>
      <c r="G21" s="193">
        <f t="shared" si="1"/>
        <v>792.41011015772449</v>
      </c>
      <c r="H21" s="193">
        <f t="shared" si="7"/>
        <v>10676.933824265179</v>
      </c>
      <c r="I21" s="193">
        <f t="shared" si="2"/>
        <v>76.719998347871297</v>
      </c>
      <c r="J21" s="88">
        <f t="shared" si="3"/>
        <v>1033.7252577392178</v>
      </c>
      <c r="K21" s="193">
        <f t="shared" si="8"/>
        <v>-64.33189806478569</v>
      </c>
      <c r="L21" s="88">
        <f t="shared" si="4"/>
        <v>-866.80799452492238</v>
      </c>
      <c r="M21" s="89">
        <f t="shared" si="9"/>
        <v>9810.1258297402564</v>
      </c>
      <c r="N21" s="89">
        <f t="shared" si="10"/>
        <v>140429.12582974025</v>
      </c>
      <c r="O21" s="89">
        <f t="shared" si="11"/>
        <v>10422.22991166248</v>
      </c>
      <c r="P21" s="90">
        <f t="shared" si="5"/>
        <v>0.94631306368386092</v>
      </c>
      <c r="Q21" s="214">
        <v>5877.9118581072962</v>
      </c>
      <c r="R21" s="93">
        <f t="shared" si="12"/>
        <v>9.0383085230476869E-3</v>
      </c>
      <c r="S21" s="94">
        <f t="shared" si="12"/>
        <v>-6.3885796731633984E-3</v>
      </c>
      <c r="T21" s="92">
        <v>13474</v>
      </c>
      <c r="U21" s="196">
        <v>129449</v>
      </c>
      <c r="V21" s="196">
        <v>9756.4817606270735</v>
      </c>
      <c r="W21" s="203"/>
      <c r="X21" s="89">
        <v>0</v>
      </c>
      <c r="Y21" s="89">
        <f t="shared" si="13"/>
        <v>0</v>
      </c>
      <c r="Z21" s="1"/>
      <c r="AA21" s="1"/>
    </row>
    <row r="22" spans="2:27" x14ac:dyDescent="0.25">
      <c r="B22" s="86">
        <v>1133</v>
      </c>
      <c r="C22" s="86" t="s">
        <v>41</v>
      </c>
      <c r="D22" s="1">
        <v>35473</v>
      </c>
      <c r="E22" s="86">
        <f t="shared" si="6"/>
        <v>13544.482626956853</v>
      </c>
      <c r="F22" s="87">
        <f t="shared" si="0"/>
        <v>1.2298059973121285</v>
      </c>
      <c r="G22" s="193">
        <f t="shared" si="1"/>
        <v>-1517.788446274662</v>
      </c>
      <c r="H22" s="193">
        <f t="shared" si="7"/>
        <v>-3975.0879407933398</v>
      </c>
      <c r="I22" s="193">
        <f t="shared" si="2"/>
        <v>0</v>
      </c>
      <c r="J22" s="88">
        <f t="shared" si="3"/>
        <v>0</v>
      </c>
      <c r="K22" s="193">
        <f t="shared" si="8"/>
        <v>-141.05189641265699</v>
      </c>
      <c r="L22" s="88">
        <f t="shared" si="4"/>
        <v>-369.41491670474863</v>
      </c>
      <c r="M22" s="89">
        <f t="shared" si="9"/>
        <v>-4344.5028574980888</v>
      </c>
      <c r="N22" s="89">
        <f t="shared" si="10"/>
        <v>31128.49714250191</v>
      </c>
      <c r="O22" s="89">
        <f t="shared" si="11"/>
        <v>11885.642284269536</v>
      </c>
      <c r="P22" s="90">
        <f t="shared" si="5"/>
        <v>1.0791873389102218</v>
      </c>
      <c r="Q22" s="214">
        <v>1291.8115277465831</v>
      </c>
      <c r="R22" s="93">
        <f t="shared" si="12"/>
        <v>4.8380423217874453E-2</v>
      </c>
      <c r="S22" s="94">
        <f t="shared" si="12"/>
        <v>1.4355094476553644E-2</v>
      </c>
      <c r="T22" s="92">
        <v>2619</v>
      </c>
      <c r="U22" s="196">
        <v>33836</v>
      </c>
      <c r="V22" s="196">
        <v>13352.801894238357</v>
      </c>
      <c r="W22" s="203"/>
      <c r="X22" s="89">
        <v>0</v>
      </c>
      <c r="Y22" s="89">
        <f t="shared" si="13"/>
        <v>0</v>
      </c>
      <c r="Z22" s="1"/>
      <c r="AA22" s="1"/>
    </row>
    <row r="23" spans="2:27" x14ac:dyDescent="0.25">
      <c r="B23" s="86">
        <v>1134</v>
      </c>
      <c r="C23" s="86" t="s">
        <v>42</v>
      </c>
      <c r="D23" s="1">
        <v>58175</v>
      </c>
      <c r="E23" s="86">
        <f t="shared" si="6"/>
        <v>15249.017038007863</v>
      </c>
      <c r="F23" s="87">
        <f t="shared" si="0"/>
        <v>1.3845735657066114</v>
      </c>
      <c r="G23" s="193">
        <f t="shared" si="1"/>
        <v>-2540.5090929052681</v>
      </c>
      <c r="H23" s="193">
        <f t="shared" si="7"/>
        <v>-9692.0421894335977</v>
      </c>
      <c r="I23" s="193">
        <f t="shared" si="2"/>
        <v>0</v>
      </c>
      <c r="J23" s="88">
        <f t="shared" si="3"/>
        <v>0</v>
      </c>
      <c r="K23" s="193">
        <f t="shared" si="8"/>
        <v>-141.05189641265699</v>
      </c>
      <c r="L23" s="88">
        <f t="shared" si="4"/>
        <v>-538.11298481428639</v>
      </c>
      <c r="M23" s="89">
        <f t="shared" si="9"/>
        <v>-10230.155174247884</v>
      </c>
      <c r="N23" s="89">
        <f t="shared" si="10"/>
        <v>47944.844825752116</v>
      </c>
      <c r="O23" s="89">
        <f t="shared" si="11"/>
        <v>12567.456048689939</v>
      </c>
      <c r="P23" s="90">
        <f t="shared" si="5"/>
        <v>1.1410943662680149</v>
      </c>
      <c r="Q23" s="214">
        <v>1561.600297194811</v>
      </c>
      <c r="R23" s="93">
        <f t="shared" si="12"/>
        <v>1.2478680079362316E-2</v>
      </c>
      <c r="S23" s="93">
        <f t="shared" si="12"/>
        <v>4.2514614470004651E-3</v>
      </c>
      <c r="T23" s="92">
        <v>3815</v>
      </c>
      <c r="U23" s="196">
        <v>57458</v>
      </c>
      <c r="V23" s="196">
        <v>15184.460887949261</v>
      </c>
      <c r="W23" s="203"/>
      <c r="X23" s="89">
        <v>0</v>
      </c>
      <c r="Y23" s="89">
        <f t="shared" si="13"/>
        <v>0</v>
      </c>
      <c r="Z23" s="1"/>
      <c r="AA23" s="1"/>
    </row>
    <row r="24" spans="2:27" x14ac:dyDescent="0.25">
      <c r="B24" s="86">
        <v>1135</v>
      </c>
      <c r="C24" s="86" t="s">
        <v>43</v>
      </c>
      <c r="D24" s="1">
        <v>51043</v>
      </c>
      <c r="E24" s="86">
        <f t="shared" si="6"/>
        <v>11235.527184679728</v>
      </c>
      <c r="F24" s="87">
        <f t="shared" si="0"/>
        <v>1.0201584730288864</v>
      </c>
      <c r="G24" s="193">
        <f t="shared" si="1"/>
        <v>-132.4151809083869</v>
      </c>
      <c r="H24" s="193">
        <f t="shared" si="7"/>
        <v>-601.5621668668017</v>
      </c>
      <c r="I24" s="193">
        <f t="shared" si="2"/>
        <v>0</v>
      </c>
      <c r="J24" s="88">
        <f t="shared" si="3"/>
        <v>0</v>
      </c>
      <c r="K24" s="193">
        <f t="shared" si="8"/>
        <v>-141.05189641265699</v>
      </c>
      <c r="L24" s="88">
        <f t="shared" si="4"/>
        <v>-640.79876540270061</v>
      </c>
      <c r="M24" s="89">
        <f t="shared" si="9"/>
        <v>-1242.3609322695024</v>
      </c>
      <c r="N24" s="89">
        <f t="shared" si="10"/>
        <v>49800.639067730495</v>
      </c>
      <c r="O24" s="89">
        <f t="shared" si="11"/>
        <v>10962.060107358682</v>
      </c>
      <c r="P24" s="90">
        <f t="shared" si="5"/>
        <v>0.99532832919692471</v>
      </c>
      <c r="Q24" s="214">
        <v>2393.2282438154666</v>
      </c>
      <c r="R24" s="93">
        <f t="shared" si="12"/>
        <v>7.411460196544685E-2</v>
      </c>
      <c r="S24" s="93">
        <f t="shared" si="12"/>
        <v>6.9858810014009912E-2</v>
      </c>
      <c r="T24" s="92">
        <v>4543</v>
      </c>
      <c r="U24" s="196">
        <v>47521</v>
      </c>
      <c r="V24" s="196">
        <v>10501.878453038675</v>
      </c>
      <c r="W24" s="203"/>
      <c r="X24" s="89">
        <v>0</v>
      </c>
      <c r="Y24" s="89">
        <f t="shared" si="13"/>
        <v>0</v>
      </c>
      <c r="Z24" s="1"/>
      <c r="AA24" s="1"/>
    </row>
    <row r="25" spans="2:27" x14ac:dyDescent="0.25">
      <c r="B25" s="86">
        <v>1144</v>
      </c>
      <c r="C25" s="86" t="s">
        <v>44</v>
      </c>
      <c r="D25" s="1">
        <v>5004</v>
      </c>
      <c r="E25" s="86">
        <f t="shared" si="6"/>
        <v>9353.2710280373831</v>
      </c>
      <c r="F25" s="87">
        <f t="shared" si="0"/>
        <v>0.84925420346975311</v>
      </c>
      <c r="G25" s="193">
        <f t="shared" si="1"/>
        <v>996.93851307701982</v>
      </c>
      <c r="H25" s="193">
        <f t="shared" si="7"/>
        <v>533.36210449620557</v>
      </c>
      <c r="I25" s="193">
        <f t="shared" si="2"/>
        <v>196.02823338412691</v>
      </c>
      <c r="J25" s="88">
        <f t="shared" si="3"/>
        <v>104.8751048605079</v>
      </c>
      <c r="K25" s="193">
        <f t="shared" si="8"/>
        <v>54.976336971469919</v>
      </c>
      <c r="L25" s="88">
        <f t="shared" si="4"/>
        <v>29.412340279736409</v>
      </c>
      <c r="M25" s="89">
        <f t="shared" si="9"/>
        <v>562.77444477594202</v>
      </c>
      <c r="N25" s="89">
        <f t="shared" si="10"/>
        <v>5566.7744447759424</v>
      </c>
      <c r="O25" s="89">
        <f t="shared" si="11"/>
        <v>10405.185878085873</v>
      </c>
      <c r="P25" s="90">
        <f t="shared" si="5"/>
        <v>0.94476550699319906</v>
      </c>
      <c r="Q25" s="214">
        <v>326.75145421459194</v>
      </c>
      <c r="R25" s="93">
        <f t="shared" si="12"/>
        <v>3.9684188655724081E-2</v>
      </c>
      <c r="S25" s="93">
        <f t="shared" si="12"/>
        <v>1.6364169470922733E-2</v>
      </c>
      <c r="T25" s="92">
        <v>535</v>
      </c>
      <c r="U25" s="196">
        <v>4813</v>
      </c>
      <c r="V25" s="196">
        <v>9202.6768642447423</v>
      </c>
      <c r="W25" s="203"/>
      <c r="X25" s="89">
        <v>0</v>
      </c>
      <c r="Y25" s="89">
        <f t="shared" si="13"/>
        <v>0</v>
      </c>
      <c r="Z25" s="1"/>
      <c r="AA25" s="1"/>
    </row>
    <row r="26" spans="2:27" x14ac:dyDescent="0.25">
      <c r="B26" s="86">
        <v>1145</v>
      </c>
      <c r="C26" s="86" t="s">
        <v>45</v>
      </c>
      <c r="D26" s="1">
        <v>8494</v>
      </c>
      <c r="E26" s="86">
        <f t="shared" si="6"/>
        <v>9785.7142857142862</v>
      </c>
      <c r="F26" s="87">
        <f t="shared" si="0"/>
        <v>0.88851899684988522</v>
      </c>
      <c r="G26" s="193">
        <f t="shared" si="1"/>
        <v>737.47255847087797</v>
      </c>
      <c r="H26" s="193">
        <f t="shared" si="7"/>
        <v>640.12618075272212</v>
      </c>
      <c r="I26" s="193">
        <f t="shared" si="2"/>
        <v>44.673093197210797</v>
      </c>
      <c r="J26" s="88">
        <f t="shared" si="3"/>
        <v>38.776244895178969</v>
      </c>
      <c r="K26" s="193">
        <f t="shared" si="8"/>
        <v>-96.378803215446197</v>
      </c>
      <c r="L26" s="88">
        <f t="shared" si="4"/>
        <v>-83.65680119100729</v>
      </c>
      <c r="M26" s="89">
        <f t="shared" si="9"/>
        <v>556.46937956171485</v>
      </c>
      <c r="N26" s="89">
        <f t="shared" si="10"/>
        <v>9050.469379561715</v>
      </c>
      <c r="O26" s="89">
        <f t="shared" si="11"/>
        <v>10426.808040969718</v>
      </c>
      <c r="P26" s="90">
        <f t="shared" si="5"/>
        <v>0.94672874666220563</v>
      </c>
      <c r="Q26" s="214">
        <v>509.53264278904328</v>
      </c>
      <c r="R26" s="93">
        <f t="shared" si="12"/>
        <v>-7.3213311511183848E-2</v>
      </c>
      <c r="S26" s="93">
        <f t="shared" si="12"/>
        <v>-8.7093757306523162E-2</v>
      </c>
      <c r="T26" s="92">
        <v>868</v>
      </c>
      <c r="U26" s="196">
        <v>9165</v>
      </c>
      <c r="V26" s="196">
        <v>10719.298245614034</v>
      </c>
      <c r="W26" s="203"/>
      <c r="X26" s="89">
        <v>0</v>
      </c>
      <c r="Y26" s="89">
        <f t="shared" si="13"/>
        <v>0</v>
      </c>
      <c r="Z26" s="1"/>
      <c r="AA26" s="1"/>
    </row>
    <row r="27" spans="2:27" x14ac:dyDescent="0.25">
      <c r="B27" s="86">
        <v>1146</v>
      </c>
      <c r="C27" s="86" t="s">
        <v>46</v>
      </c>
      <c r="D27" s="1">
        <v>111940</v>
      </c>
      <c r="E27" s="86">
        <f t="shared" si="6"/>
        <v>9814.9934239368686</v>
      </c>
      <c r="F27" s="87">
        <f t="shared" si="0"/>
        <v>0.89117747120981372</v>
      </c>
      <c r="G27" s="193">
        <f t="shared" si="1"/>
        <v>719.90507553732857</v>
      </c>
      <c r="H27" s="193">
        <f t="shared" si="7"/>
        <v>8210.517386503232</v>
      </c>
      <c r="I27" s="193">
        <f t="shared" si="2"/>
        <v>34.42539481930698</v>
      </c>
      <c r="J27" s="88">
        <f t="shared" si="3"/>
        <v>392.6216279141961</v>
      </c>
      <c r="K27" s="193">
        <f t="shared" si="8"/>
        <v>-106.62650159335001</v>
      </c>
      <c r="L27" s="88">
        <f t="shared" si="4"/>
        <v>-1216.0752506721569</v>
      </c>
      <c r="M27" s="89">
        <f t="shared" si="9"/>
        <v>6994.4421358310756</v>
      </c>
      <c r="N27" s="89">
        <f t="shared" si="10"/>
        <v>118934.44213583108</v>
      </c>
      <c r="O27" s="89">
        <f t="shared" si="11"/>
        <v>10428.271997880849</v>
      </c>
      <c r="P27" s="90">
        <f t="shared" si="5"/>
        <v>0.9468616703802023</v>
      </c>
      <c r="Q27" s="214">
        <v>3820.6197856400468</v>
      </c>
      <c r="R27" s="93">
        <f t="shared" si="12"/>
        <v>-2.003011520818013E-2</v>
      </c>
      <c r="S27" s="93">
        <f t="shared" si="12"/>
        <v>-3.0512914501876074E-2</v>
      </c>
      <c r="T27" s="92">
        <v>11405</v>
      </c>
      <c r="U27" s="196">
        <v>114228</v>
      </c>
      <c r="V27" s="196">
        <v>10123.903217229459</v>
      </c>
      <c r="W27" s="203"/>
      <c r="X27" s="89">
        <v>0</v>
      </c>
      <c r="Y27" s="89">
        <f t="shared" si="13"/>
        <v>0</v>
      </c>
      <c r="Z27" s="1"/>
      <c r="AA27" s="1"/>
    </row>
    <row r="28" spans="2:27" x14ac:dyDescent="0.25">
      <c r="B28" s="86">
        <v>1149</v>
      </c>
      <c r="C28" s="86" t="s">
        <v>47</v>
      </c>
      <c r="D28" s="1">
        <v>403105</v>
      </c>
      <c r="E28" s="86">
        <f t="shared" si="6"/>
        <v>9395.7299023378328</v>
      </c>
      <c r="F28" s="87">
        <f t="shared" si="0"/>
        <v>0.85310936572968998</v>
      </c>
      <c r="G28" s="193">
        <f t="shared" si="1"/>
        <v>971.46318849675004</v>
      </c>
      <c r="H28" s="193">
        <f t="shared" si="7"/>
        <v>41678.685176076069</v>
      </c>
      <c r="I28" s="193">
        <f t="shared" si="2"/>
        <v>181.16762737896951</v>
      </c>
      <c r="J28" s="88">
        <f t="shared" si="3"/>
        <v>7772.6347174399289</v>
      </c>
      <c r="K28" s="193">
        <f t="shared" si="8"/>
        <v>40.115730966312526</v>
      </c>
      <c r="L28" s="88">
        <f t="shared" si="4"/>
        <v>1721.0852056477063</v>
      </c>
      <c r="M28" s="89">
        <f t="shared" si="9"/>
        <v>43399.770381723778</v>
      </c>
      <c r="N28" s="89">
        <f t="shared" si="10"/>
        <v>446504.77038172376</v>
      </c>
      <c r="O28" s="89">
        <f t="shared" si="11"/>
        <v>10407.308821800894</v>
      </c>
      <c r="P28" s="90">
        <f t="shared" si="5"/>
        <v>0.94495826510619574</v>
      </c>
      <c r="Q28" s="214">
        <v>28728.079233960038</v>
      </c>
      <c r="R28" s="93">
        <f t="shared" si="12"/>
        <v>1.9056190228204071E-2</v>
      </c>
      <c r="S28" s="93">
        <f t="shared" si="12"/>
        <v>1.0457762592313645E-2</v>
      </c>
      <c r="T28" s="92">
        <v>42903</v>
      </c>
      <c r="U28" s="196">
        <v>395567</v>
      </c>
      <c r="V28" s="196">
        <v>9298.4885169601093</v>
      </c>
      <c r="W28" s="203"/>
      <c r="X28" s="89">
        <v>0</v>
      </c>
      <c r="Y28" s="89">
        <f t="shared" si="13"/>
        <v>0</v>
      </c>
      <c r="Z28" s="1"/>
      <c r="AA28" s="1"/>
    </row>
    <row r="29" spans="2:27" x14ac:dyDescent="0.25">
      <c r="B29" s="86">
        <v>1151</v>
      </c>
      <c r="C29" s="86" t="s">
        <v>48</v>
      </c>
      <c r="D29" s="1">
        <v>2203</v>
      </c>
      <c r="E29" s="86">
        <f t="shared" si="6"/>
        <v>10591.346153846152</v>
      </c>
      <c r="F29" s="87">
        <f t="shared" si="0"/>
        <v>0.96166840612170668</v>
      </c>
      <c r="G29" s="193">
        <f t="shared" si="1"/>
        <v>254.09343759175826</v>
      </c>
      <c r="H29" s="193">
        <f t="shared" si="7"/>
        <v>52.851435019085713</v>
      </c>
      <c r="I29" s="193">
        <f t="shared" si="2"/>
        <v>0</v>
      </c>
      <c r="J29" s="88">
        <f t="shared" si="3"/>
        <v>0</v>
      </c>
      <c r="K29" s="193">
        <f t="shared" si="8"/>
        <v>-141.05189641265699</v>
      </c>
      <c r="L29" s="88">
        <f t="shared" si="4"/>
        <v>-29.338794453832651</v>
      </c>
      <c r="M29" s="89">
        <f t="shared" si="9"/>
        <v>23.512640565253061</v>
      </c>
      <c r="N29" s="89">
        <f t="shared" si="10"/>
        <v>2226.5126405652532</v>
      </c>
      <c r="O29" s="89">
        <f t="shared" si="11"/>
        <v>10704.387695025256</v>
      </c>
      <c r="P29" s="90">
        <f t="shared" si="5"/>
        <v>0.97193230243405315</v>
      </c>
      <c r="Q29" s="214">
        <v>46.893699034474679</v>
      </c>
      <c r="R29" s="93">
        <f t="shared" si="12"/>
        <v>3.6218250235183443E-2</v>
      </c>
      <c r="S29" s="93">
        <f t="shared" si="12"/>
        <v>-6.3418119979738133E-2</v>
      </c>
      <c r="T29" s="92">
        <v>208</v>
      </c>
      <c r="U29" s="196">
        <v>2126</v>
      </c>
      <c r="V29" s="196">
        <v>11308.510638297872</v>
      </c>
      <c r="W29" s="203"/>
      <c r="X29" s="89">
        <v>0</v>
      </c>
      <c r="Y29" s="89">
        <f t="shared" si="13"/>
        <v>0</v>
      </c>
      <c r="Z29" s="1"/>
      <c r="AA29" s="1"/>
    </row>
    <row r="30" spans="2:27" x14ac:dyDescent="0.25">
      <c r="B30" s="86">
        <v>1160</v>
      </c>
      <c r="C30" s="86" t="s">
        <v>49</v>
      </c>
      <c r="D30" s="1">
        <v>98508</v>
      </c>
      <c r="E30" s="86">
        <f t="shared" si="6"/>
        <v>11138.398914518317</v>
      </c>
      <c r="F30" s="87">
        <f t="shared" si="0"/>
        <v>1.0113394629239656</v>
      </c>
      <c r="G30" s="193">
        <f t="shared" si="1"/>
        <v>-74.138218811540355</v>
      </c>
      <c r="H30" s="193">
        <f t="shared" si="7"/>
        <v>-655.67840716926287</v>
      </c>
      <c r="I30" s="193">
        <f t="shared" si="2"/>
        <v>0</v>
      </c>
      <c r="J30" s="88">
        <f t="shared" si="3"/>
        <v>0</v>
      </c>
      <c r="K30" s="193">
        <f t="shared" si="8"/>
        <v>-141.05189641265699</v>
      </c>
      <c r="L30" s="88">
        <f t="shared" si="4"/>
        <v>-1247.4629718735384</v>
      </c>
      <c r="M30" s="89">
        <f t="shared" si="9"/>
        <v>-1903.1413790428014</v>
      </c>
      <c r="N30" s="89">
        <f t="shared" si="10"/>
        <v>96604.858620957195</v>
      </c>
      <c r="O30" s="89">
        <f t="shared" si="11"/>
        <v>10923.20879929412</v>
      </c>
      <c r="P30" s="90">
        <f t="shared" si="5"/>
        <v>0.99180072515495654</v>
      </c>
      <c r="Q30" s="214">
        <v>-1263.9198352841677</v>
      </c>
      <c r="R30" s="93">
        <f t="shared" si="12"/>
        <v>-0.17587906066208767</v>
      </c>
      <c r="S30" s="93">
        <f t="shared" si="12"/>
        <v>-0.18230876948324509</v>
      </c>
      <c r="T30" s="92">
        <v>8844</v>
      </c>
      <c r="U30" s="196">
        <v>119531</v>
      </c>
      <c r="V30" s="196">
        <v>13621.766381766382</v>
      </c>
      <c r="W30" s="203"/>
      <c r="X30" s="89">
        <v>0</v>
      </c>
      <c r="Y30" s="89">
        <f t="shared" si="13"/>
        <v>0</v>
      </c>
      <c r="Z30" s="1"/>
      <c r="AA30" s="1"/>
    </row>
    <row r="31" spans="2:27" ht="27.95" customHeight="1" x14ac:dyDescent="0.25">
      <c r="B31" s="86">
        <v>1505</v>
      </c>
      <c r="C31" s="86" t="s">
        <v>50</v>
      </c>
      <c r="D31" s="1">
        <v>229871</v>
      </c>
      <c r="E31" s="86">
        <f t="shared" si="6"/>
        <v>9514.92197524732</v>
      </c>
      <c r="F31" s="87">
        <f t="shared" si="0"/>
        <v>0.86393171532644863</v>
      </c>
      <c r="G31" s="193">
        <f t="shared" si="1"/>
        <v>899.94794475105766</v>
      </c>
      <c r="H31" s="193">
        <f t="shared" si="7"/>
        <v>21741.842397240802</v>
      </c>
      <c r="I31" s="193">
        <f t="shared" si="2"/>
        <v>139.45040186064898</v>
      </c>
      <c r="J31" s="88">
        <f t="shared" si="3"/>
        <v>3368.9822585514189</v>
      </c>
      <c r="K31" s="193">
        <f t="shared" si="8"/>
        <v>-1.6014945520080062</v>
      </c>
      <c r="L31" s="88">
        <f t="shared" si="4"/>
        <v>-38.690506881961426</v>
      </c>
      <c r="M31" s="89">
        <f t="shared" si="9"/>
        <v>21703.15189035884</v>
      </c>
      <c r="N31" s="89">
        <f t="shared" si="10"/>
        <v>251574.15189035883</v>
      </c>
      <c r="O31" s="89">
        <f t="shared" si="11"/>
        <v>10413.268425446367</v>
      </c>
      <c r="P31" s="90">
        <f t="shared" si="5"/>
        <v>0.94549938258603361</v>
      </c>
      <c r="Q31" s="214">
        <v>12462.750714710901</v>
      </c>
      <c r="R31" s="93">
        <f t="shared" si="12"/>
        <v>1.119269730939751E-3</v>
      </c>
      <c r="S31" s="93">
        <f t="shared" si="12"/>
        <v>-4.9307908419613114E-3</v>
      </c>
      <c r="T31" s="92">
        <v>24159</v>
      </c>
      <c r="U31" s="196">
        <v>229614</v>
      </c>
      <c r="V31" s="196">
        <v>9562.0705451213926</v>
      </c>
      <c r="W31" s="203"/>
      <c r="X31" s="89">
        <v>0</v>
      </c>
      <c r="Y31" s="89">
        <f t="shared" si="13"/>
        <v>0</v>
      </c>
      <c r="Z31" s="1"/>
      <c r="AA31" s="1"/>
    </row>
    <row r="32" spans="2:27" x14ac:dyDescent="0.25">
      <c r="B32" s="86">
        <v>1506</v>
      </c>
      <c r="C32" s="86" t="s">
        <v>51</v>
      </c>
      <c r="D32" s="1">
        <v>336255</v>
      </c>
      <c r="E32" s="86">
        <f t="shared" si="6"/>
        <v>10363.527091166861</v>
      </c>
      <c r="F32" s="87">
        <f t="shared" si="0"/>
        <v>0.94098299071666147</v>
      </c>
      <c r="G32" s="193">
        <f t="shared" si="1"/>
        <v>390.78487519933293</v>
      </c>
      <c r="H32" s="193">
        <f t="shared" si="7"/>
        <v>12679.406060717556</v>
      </c>
      <c r="I32" s="193">
        <f t="shared" si="2"/>
        <v>0</v>
      </c>
      <c r="J32" s="88">
        <f t="shared" si="3"/>
        <v>0</v>
      </c>
      <c r="K32" s="193">
        <f t="shared" si="8"/>
        <v>-141.05189641265699</v>
      </c>
      <c r="L32" s="88">
        <f t="shared" si="4"/>
        <v>-4576.5698310050684</v>
      </c>
      <c r="M32" s="89">
        <f t="shared" si="9"/>
        <v>8102.8362297124877</v>
      </c>
      <c r="N32" s="89">
        <f t="shared" si="10"/>
        <v>344357.83622971247</v>
      </c>
      <c r="O32" s="89">
        <f t="shared" si="11"/>
        <v>10613.260069953536</v>
      </c>
      <c r="P32" s="90">
        <f t="shared" si="5"/>
        <v>0.96365813627203478</v>
      </c>
      <c r="Q32" s="214">
        <v>6270.7180715027107</v>
      </c>
      <c r="R32" s="93">
        <f t="shared" si="12"/>
        <v>2.3931472977746379E-2</v>
      </c>
      <c r="S32" s="93">
        <f t="shared" si="12"/>
        <v>9.9197126990642048E-3</v>
      </c>
      <c r="T32" s="92">
        <v>32446</v>
      </c>
      <c r="U32" s="196">
        <v>328396</v>
      </c>
      <c r="V32" s="196">
        <v>10261.733641647397</v>
      </c>
      <c r="W32" s="203"/>
      <c r="X32" s="89">
        <v>0</v>
      </c>
      <c r="Y32" s="89">
        <f t="shared" si="13"/>
        <v>0</v>
      </c>
      <c r="Z32" s="1"/>
      <c r="AA32" s="1"/>
    </row>
    <row r="33" spans="2:27" x14ac:dyDescent="0.25">
      <c r="B33" s="86">
        <v>1507</v>
      </c>
      <c r="C33" s="86" t="s">
        <v>52</v>
      </c>
      <c r="D33" s="1">
        <v>724981</v>
      </c>
      <c r="E33" s="86">
        <f t="shared" si="6"/>
        <v>10737.277843601896</v>
      </c>
      <c r="F33" s="87">
        <f t="shared" si="0"/>
        <v>0.97491864772948289</v>
      </c>
      <c r="G33" s="193">
        <f t="shared" si="1"/>
        <v>166.53442373831203</v>
      </c>
      <c r="H33" s="193">
        <f t="shared" si="7"/>
        <v>11244.404290810829</v>
      </c>
      <c r="I33" s="193">
        <f t="shared" si="2"/>
        <v>0</v>
      </c>
      <c r="J33" s="88">
        <f t="shared" si="3"/>
        <v>0</v>
      </c>
      <c r="K33" s="193">
        <f t="shared" si="8"/>
        <v>-141.05189641265699</v>
      </c>
      <c r="L33" s="88">
        <f t="shared" si="4"/>
        <v>-9523.8240457825996</v>
      </c>
      <c r="M33" s="89">
        <f t="shared" si="9"/>
        <v>1720.5802450282299</v>
      </c>
      <c r="N33" s="89">
        <f t="shared" si="10"/>
        <v>726701.58024502825</v>
      </c>
      <c r="O33" s="89">
        <f t="shared" si="11"/>
        <v>10762.760370927552</v>
      </c>
      <c r="P33" s="90">
        <f t="shared" si="5"/>
        <v>0.97723239907716353</v>
      </c>
      <c r="Q33" s="214">
        <v>7509.0930711909587</v>
      </c>
      <c r="R33" s="93">
        <f t="shared" si="12"/>
        <v>1.155858054380024E-2</v>
      </c>
      <c r="S33" s="93">
        <f t="shared" si="12"/>
        <v>5.4760452401750081E-3</v>
      </c>
      <c r="T33" s="92">
        <v>67520</v>
      </c>
      <c r="U33" s="196">
        <v>716697</v>
      </c>
      <c r="V33" s="196">
        <v>10678.80025032035</v>
      </c>
      <c r="W33" s="203"/>
      <c r="X33" s="89">
        <v>0</v>
      </c>
      <c r="Y33" s="89">
        <f t="shared" si="13"/>
        <v>0</v>
      </c>
      <c r="Z33" s="1"/>
      <c r="AA33" s="1"/>
    </row>
    <row r="34" spans="2:27" x14ac:dyDescent="0.25">
      <c r="B34" s="86">
        <v>1511</v>
      </c>
      <c r="C34" s="86" t="s">
        <v>53</v>
      </c>
      <c r="D34" s="1">
        <v>29239</v>
      </c>
      <c r="E34" s="86">
        <f t="shared" si="6"/>
        <v>9704.2814470627272</v>
      </c>
      <c r="F34" s="87">
        <f t="shared" si="0"/>
        <v>0.88112509365623182</v>
      </c>
      <c r="G34" s="193">
        <f t="shared" si="1"/>
        <v>786.33226166181339</v>
      </c>
      <c r="H34" s="193">
        <f t="shared" si="7"/>
        <v>2369.2191043870439</v>
      </c>
      <c r="I34" s="193">
        <f t="shared" si="2"/>
        <v>73.174586725256447</v>
      </c>
      <c r="J34" s="88">
        <f t="shared" si="3"/>
        <v>220.47502980319769</v>
      </c>
      <c r="K34" s="193">
        <f t="shared" si="8"/>
        <v>-67.87730968740054</v>
      </c>
      <c r="L34" s="88">
        <f t="shared" si="4"/>
        <v>-204.51433408813784</v>
      </c>
      <c r="M34" s="89">
        <f t="shared" si="9"/>
        <v>2164.7047702989062</v>
      </c>
      <c r="N34" s="89">
        <f t="shared" si="10"/>
        <v>31403.704770298908</v>
      </c>
      <c r="O34" s="89">
        <f t="shared" si="11"/>
        <v>10422.736399037141</v>
      </c>
      <c r="P34" s="90">
        <f t="shared" si="5"/>
        <v>0.94635905150252309</v>
      </c>
      <c r="Q34" s="214">
        <v>1737.5851989900821</v>
      </c>
      <c r="R34" s="93">
        <f t="shared" si="12"/>
        <v>-5.6452984186362862E-3</v>
      </c>
      <c r="S34" s="93">
        <f t="shared" si="12"/>
        <v>4.915388753817555E-3</v>
      </c>
      <c r="T34" s="92">
        <v>3013</v>
      </c>
      <c r="U34" s="196">
        <v>29405</v>
      </c>
      <c r="V34" s="196">
        <v>9656.8144499178979</v>
      </c>
      <c r="W34" s="203"/>
      <c r="X34" s="89">
        <v>0</v>
      </c>
      <c r="Y34" s="89">
        <f t="shared" si="13"/>
        <v>0</v>
      </c>
      <c r="Z34" s="1"/>
      <c r="AA34" s="1"/>
    </row>
    <row r="35" spans="2:27" x14ac:dyDescent="0.25">
      <c r="B35" s="86">
        <v>1514</v>
      </c>
      <c r="C35" s="86" t="s">
        <v>54</v>
      </c>
      <c r="D35" s="1">
        <v>28292</v>
      </c>
      <c r="E35" s="86">
        <f t="shared" si="6"/>
        <v>11585.585585585586</v>
      </c>
      <c r="F35" s="87">
        <f t="shared" si="0"/>
        <v>1.0519429222914007</v>
      </c>
      <c r="G35" s="193">
        <f t="shared" si="1"/>
        <v>-427.10574970743022</v>
      </c>
      <c r="H35" s="193">
        <f t="shared" si="7"/>
        <v>-1042.9922407855447</v>
      </c>
      <c r="I35" s="193">
        <f t="shared" si="2"/>
        <v>0</v>
      </c>
      <c r="J35" s="88">
        <f t="shared" si="3"/>
        <v>0</v>
      </c>
      <c r="K35" s="193">
        <f t="shared" si="8"/>
        <v>-141.05189641265699</v>
      </c>
      <c r="L35" s="88">
        <f t="shared" si="4"/>
        <v>-344.44873103970838</v>
      </c>
      <c r="M35" s="89">
        <f t="shared" si="9"/>
        <v>-1387.4409718252532</v>
      </c>
      <c r="N35" s="89">
        <f t="shared" si="10"/>
        <v>26904.559028174746</v>
      </c>
      <c r="O35" s="89">
        <f t="shared" si="11"/>
        <v>11017.427939465499</v>
      </c>
      <c r="P35" s="90">
        <f t="shared" si="5"/>
        <v>1.0003555933500503</v>
      </c>
      <c r="Q35" s="214">
        <v>-639.07681422025701</v>
      </c>
      <c r="R35" s="93">
        <f t="shared" si="12"/>
        <v>8.7233879025440011E-2</v>
      </c>
      <c r="S35" s="93">
        <f t="shared" si="12"/>
        <v>7.8329424651767454E-2</v>
      </c>
      <c r="T35" s="92">
        <v>2442</v>
      </c>
      <c r="U35" s="196">
        <v>26022</v>
      </c>
      <c r="V35" s="196">
        <v>10744.013212221304</v>
      </c>
      <c r="W35" s="203"/>
      <c r="X35" s="89">
        <v>344.548</v>
      </c>
      <c r="Y35" s="89">
        <f t="shared" si="13"/>
        <v>141.09254709254708</v>
      </c>
      <c r="Z35" s="1"/>
      <c r="AA35" s="1"/>
    </row>
    <row r="36" spans="2:27" x14ac:dyDescent="0.25">
      <c r="B36" s="86">
        <v>1515</v>
      </c>
      <c r="C36" s="86" t="s">
        <v>55</v>
      </c>
      <c r="D36" s="1">
        <v>108178</v>
      </c>
      <c r="E36" s="86">
        <f t="shared" si="6"/>
        <v>12234.562316218049</v>
      </c>
      <c r="F36" s="87">
        <f t="shared" si="0"/>
        <v>1.1108684270470697</v>
      </c>
      <c r="G36" s="193">
        <f t="shared" si="1"/>
        <v>-731.83625983137972</v>
      </c>
      <c r="H36" s="193">
        <f t="shared" si="7"/>
        <v>-6470.8962094290591</v>
      </c>
      <c r="I36" s="193">
        <f t="shared" si="2"/>
        <v>0</v>
      </c>
      <c r="J36" s="88">
        <f t="shared" si="3"/>
        <v>0</v>
      </c>
      <c r="K36" s="193">
        <f t="shared" si="8"/>
        <v>-141.05189641265699</v>
      </c>
      <c r="L36" s="88">
        <f t="shared" si="4"/>
        <v>-1247.180868080713</v>
      </c>
      <c r="M36" s="89">
        <f t="shared" si="9"/>
        <v>-7718.0770775097717</v>
      </c>
      <c r="N36" s="89">
        <f t="shared" si="10"/>
        <v>100459.92292249022</v>
      </c>
      <c r="O36" s="89">
        <f t="shared" si="11"/>
        <v>11361.674159974013</v>
      </c>
      <c r="P36" s="90">
        <f t="shared" si="5"/>
        <v>1.0316123108041981</v>
      </c>
      <c r="Q36" s="214">
        <v>2647.381186840501</v>
      </c>
      <c r="R36" s="93">
        <f t="shared" si="12"/>
        <v>3.2538250818467292E-2</v>
      </c>
      <c r="S36" s="93">
        <f t="shared" si="12"/>
        <v>2.3546456505752707E-2</v>
      </c>
      <c r="T36" s="92">
        <v>8842</v>
      </c>
      <c r="U36" s="196">
        <v>104769</v>
      </c>
      <c r="V36" s="196">
        <v>11953.108956075299</v>
      </c>
      <c r="W36" s="203"/>
      <c r="X36" s="89">
        <v>0</v>
      </c>
      <c r="Y36" s="89">
        <f t="shared" si="13"/>
        <v>0</v>
      </c>
      <c r="Z36" s="1"/>
      <c r="AA36" s="1"/>
    </row>
    <row r="37" spans="2:27" x14ac:dyDescent="0.25">
      <c r="B37" s="86">
        <v>1516</v>
      </c>
      <c r="C37" s="86" t="s">
        <v>56</v>
      </c>
      <c r="D37" s="1">
        <v>91256</v>
      </c>
      <c r="E37" s="86">
        <f t="shared" si="6"/>
        <v>10373.536432874844</v>
      </c>
      <c r="F37" s="87">
        <f t="shared" si="0"/>
        <v>0.94189181453818749</v>
      </c>
      <c r="G37" s="193">
        <f t="shared" si="1"/>
        <v>384.77927017454346</v>
      </c>
      <c r="H37" s="193">
        <f t="shared" si="7"/>
        <v>3384.9032397254591</v>
      </c>
      <c r="I37" s="193">
        <f t="shared" si="2"/>
        <v>0</v>
      </c>
      <c r="J37" s="88">
        <f t="shared" si="3"/>
        <v>0</v>
      </c>
      <c r="K37" s="193">
        <f t="shared" si="8"/>
        <v>-141.05189641265699</v>
      </c>
      <c r="L37" s="88">
        <f t="shared" si="4"/>
        <v>-1240.8335327421437</v>
      </c>
      <c r="M37" s="89">
        <f t="shared" si="9"/>
        <v>2144.0697069833154</v>
      </c>
      <c r="N37" s="89">
        <f t="shared" si="10"/>
        <v>93400.069706983311</v>
      </c>
      <c r="O37" s="89">
        <f t="shared" si="11"/>
        <v>10617.263806636731</v>
      </c>
      <c r="P37" s="90">
        <f t="shared" si="5"/>
        <v>0.9640216658006453</v>
      </c>
      <c r="Q37" s="214">
        <v>1494.3541846455403</v>
      </c>
      <c r="R37" s="93">
        <f t="shared" si="12"/>
        <v>-5.8721595890622903E-2</v>
      </c>
      <c r="S37" s="93">
        <f t="shared" si="12"/>
        <v>-8.4401579633518228E-2</v>
      </c>
      <c r="T37" s="92">
        <v>8797</v>
      </c>
      <c r="U37" s="196">
        <v>96949</v>
      </c>
      <c r="V37" s="196">
        <v>11329.788477270071</v>
      </c>
      <c r="W37" s="203"/>
      <c r="X37" s="89">
        <v>0</v>
      </c>
      <c r="Y37" s="89">
        <f t="shared" si="13"/>
        <v>0</v>
      </c>
      <c r="Z37" s="1"/>
      <c r="AA37" s="1"/>
    </row>
    <row r="38" spans="2:27" x14ac:dyDescent="0.25">
      <c r="B38" s="86">
        <v>1517</v>
      </c>
      <c r="C38" s="86" t="s">
        <v>57</v>
      </c>
      <c r="D38" s="1">
        <v>43935</v>
      </c>
      <c r="E38" s="86">
        <f t="shared" si="6"/>
        <v>8516.1853072300837</v>
      </c>
      <c r="F38" s="87">
        <f t="shared" si="0"/>
        <v>0.77324886106824287</v>
      </c>
      <c r="G38" s="193">
        <f t="shared" si="1"/>
        <v>1499.1899455613996</v>
      </c>
      <c r="H38" s="193">
        <f t="shared" si="7"/>
        <v>7734.3209291512603</v>
      </c>
      <c r="I38" s="193">
        <f t="shared" si="2"/>
        <v>489.00823566668163</v>
      </c>
      <c r="J38" s="88">
        <f t="shared" si="3"/>
        <v>2522.7934878044107</v>
      </c>
      <c r="K38" s="193">
        <f t="shared" si="8"/>
        <v>347.95633925402467</v>
      </c>
      <c r="L38" s="88">
        <f t="shared" si="4"/>
        <v>1795.1067542115134</v>
      </c>
      <c r="M38" s="89">
        <f t="shared" si="9"/>
        <v>9529.4276833627737</v>
      </c>
      <c r="N38" s="89">
        <f t="shared" si="10"/>
        <v>53464.427683362774</v>
      </c>
      <c r="O38" s="89">
        <f t="shared" si="11"/>
        <v>10363.331592045508</v>
      </c>
      <c r="P38" s="90">
        <f t="shared" si="5"/>
        <v>0.94096523987312353</v>
      </c>
      <c r="Q38" s="214">
        <v>6265.9289762487451</v>
      </c>
      <c r="R38" s="93">
        <f t="shared" si="12"/>
        <v>-2.438211977882886E-2</v>
      </c>
      <c r="S38" s="93">
        <f t="shared" si="12"/>
        <v>-3.0622745878324559E-2</v>
      </c>
      <c r="T38" s="92">
        <v>5159</v>
      </c>
      <c r="U38" s="196">
        <v>45033</v>
      </c>
      <c r="V38" s="196">
        <v>8785.2126414358172</v>
      </c>
      <c r="W38" s="203"/>
      <c r="X38" s="89">
        <v>0</v>
      </c>
      <c r="Y38" s="89">
        <f t="shared" si="13"/>
        <v>0</v>
      </c>
      <c r="Z38" s="1"/>
      <c r="AA38" s="1"/>
    </row>
    <row r="39" spans="2:27" x14ac:dyDescent="0.25">
      <c r="B39" s="86">
        <v>1520</v>
      </c>
      <c r="C39" s="86" t="s">
        <v>58</v>
      </c>
      <c r="D39" s="1">
        <v>98692</v>
      </c>
      <c r="E39" s="86">
        <f t="shared" si="6"/>
        <v>9030.2863939976214</v>
      </c>
      <c r="F39" s="87">
        <f t="shared" si="0"/>
        <v>0.81992798622530705</v>
      </c>
      <c r="G39" s="193">
        <f t="shared" si="1"/>
        <v>1190.7292935008768</v>
      </c>
      <c r="H39" s="193">
        <f t="shared" si="7"/>
        <v>13013.480448671082</v>
      </c>
      <c r="I39" s="193">
        <f t="shared" si="2"/>
        <v>309.07285529804346</v>
      </c>
      <c r="J39" s="88">
        <f t="shared" si="3"/>
        <v>3377.857235552317</v>
      </c>
      <c r="K39" s="193">
        <f t="shared" si="8"/>
        <v>168.02095888538648</v>
      </c>
      <c r="L39" s="88">
        <f t="shared" si="4"/>
        <v>1836.3010596583888</v>
      </c>
      <c r="M39" s="89">
        <f t="shared" si="9"/>
        <v>14849.78150832947</v>
      </c>
      <c r="N39" s="89">
        <f t="shared" si="10"/>
        <v>113541.78150832947</v>
      </c>
      <c r="O39" s="89">
        <f t="shared" si="11"/>
        <v>10389.036646383884</v>
      </c>
      <c r="P39" s="90">
        <f t="shared" si="5"/>
        <v>0.94329919613097668</v>
      </c>
      <c r="Q39" s="214">
        <v>9103.9698936659297</v>
      </c>
      <c r="R39" s="93">
        <f t="shared" si="12"/>
        <v>2.1677467442390113E-2</v>
      </c>
      <c r="S39" s="94">
        <f t="shared" si="12"/>
        <v>1.2703083978718457E-2</v>
      </c>
      <c r="T39" s="92">
        <v>10929</v>
      </c>
      <c r="U39" s="196">
        <v>96598</v>
      </c>
      <c r="V39" s="196">
        <v>8917.0128311640347</v>
      </c>
      <c r="W39" s="203"/>
      <c r="X39" s="89">
        <v>0</v>
      </c>
      <c r="Y39" s="89">
        <f t="shared" si="13"/>
        <v>0</v>
      </c>
      <c r="Z39" s="1"/>
      <c r="AA39" s="1"/>
    </row>
    <row r="40" spans="2:27" x14ac:dyDescent="0.25">
      <c r="B40" s="86">
        <v>1525</v>
      </c>
      <c r="C40" s="86" t="s">
        <v>59</v>
      </c>
      <c r="D40" s="1">
        <v>43575</v>
      </c>
      <c r="E40" s="86">
        <f t="shared" si="6"/>
        <v>9856.3673377064024</v>
      </c>
      <c r="F40" s="87">
        <f t="shared" si="0"/>
        <v>0.89493412169897901</v>
      </c>
      <c r="G40" s="193">
        <f t="shared" si="1"/>
        <v>695.0807272756083</v>
      </c>
      <c r="H40" s="193">
        <f t="shared" si="7"/>
        <v>3072.9518952854642</v>
      </c>
      <c r="I40" s="193">
        <f t="shared" si="2"/>
        <v>19.944524999970142</v>
      </c>
      <c r="J40" s="88">
        <f t="shared" si="3"/>
        <v>88.174745024868002</v>
      </c>
      <c r="K40" s="193">
        <f t="shared" si="8"/>
        <v>-121.10737141268685</v>
      </c>
      <c r="L40" s="88">
        <f t="shared" si="4"/>
        <v>-535.41568901548851</v>
      </c>
      <c r="M40" s="89">
        <f t="shared" si="9"/>
        <v>2537.5362062699755</v>
      </c>
      <c r="N40" s="89">
        <f t="shared" si="10"/>
        <v>46112.536206269979</v>
      </c>
      <c r="O40" s="89">
        <f t="shared" si="11"/>
        <v>10430.340693569324</v>
      </c>
      <c r="P40" s="90">
        <f t="shared" si="5"/>
        <v>0.94704950290466039</v>
      </c>
      <c r="Q40" s="214">
        <v>2162.1653384451124</v>
      </c>
      <c r="R40" s="93">
        <f t="shared" si="12"/>
        <v>8.6338595435396515E-3</v>
      </c>
      <c r="S40" s="93">
        <f t="shared" si="12"/>
        <v>1.9128579638315303E-2</v>
      </c>
      <c r="T40" s="92">
        <v>4421</v>
      </c>
      <c r="U40" s="196">
        <v>43202</v>
      </c>
      <c r="V40" s="196">
        <v>9671.3678083725099</v>
      </c>
      <c r="W40" s="203"/>
      <c r="X40" s="89">
        <v>0</v>
      </c>
      <c r="Y40" s="89">
        <f t="shared" si="13"/>
        <v>0</v>
      </c>
      <c r="Z40" s="1"/>
      <c r="AA40" s="1"/>
    </row>
    <row r="41" spans="2:27" x14ac:dyDescent="0.25">
      <c r="B41" s="86">
        <v>1528</v>
      </c>
      <c r="C41" s="86" t="s">
        <v>60</v>
      </c>
      <c r="D41" s="1">
        <v>63635</v>
      </c>
      <c r="E41" s="86">
        <f t="shared" si="6"/>
        <v>8340.1048492791615</v>
      </c>
      <c r="F41" s="87">
        <f t="shared" si="0"/>
        <v>0.75726118481942595</v>
      </c>
      <c r="G41" s="193">
        <f t="shared" si="1"/>
        <v>1604.8382203319527</v>
      </c>
      <c r="H41" s="193">
        <f t="shared" si="7"/>
        <v>12244.915621132799</v>
      </c>
      <c r="I41" s="193">
        <f t="shared" si="2"/>
        <v>550.63639594950439</v>
      </c>
      <c r="J41" s="88">
        <f t="shared" si="3"/>
        <v>4201.3557010947188</v>
      </c>
      <c r="K41" s="193">
        <f t="shared" si="8"/>
        <v>409.58449953684737</v>
      </c>
      <c r="L41" s="88">
        <f t="shared" si="4"/>
        <v>3125.1297314661451</v>
      </c>
      <c r="M41" s="89">
        <f t="shared" si="9"/>
        <v>15370.045352598943</v>
      </c>
      <c r="N41" s="89">
        <f t="shared" si="10"/>
        <v>79005.045352598943</v>
      </c>
      <c r="O41" s="89">
        <f t="shared" si="11"/>
        <v>10354.527569147962</v>
      </c>
      <c r="P41" s="90">
        <f t="shared" si="5"/>
        <v>0.9401658560606827</v>
      </c>
      <c r="Q41" s="214">
        <v>9912.2291507613718</v>
      </c>
      <c r="R41" s="93">
        <f t="shared" si="12"/>
        <v>-2.6064464783127735E-2</v>
      </c>
      <c r="S41" s="93">
        <f t="shared" si="12"/>
        <v>-3.5254944276655195E-2</v>
      </c>
      <c r="T41" s="92">
        <v>7630</v>
      </c>
      <c r="U41" s="196">
        <v>65338</v>
      </c>
      <c r="V41" s="196">
        <v>8644.8795977771897</v>
      </c>
      <c r="W41" s="203"/>
      <c r="X41" s="89">
        <v>0</v>
      </c>
      <c r="Y41" s="89">
        <f t="shared" si="13"/>
        <v>0</v>
      </c>
      <c r="Z41" s="1"/>
      <c r="AA41" s="1"/>
    </row>
    <row r="42" spans="2:27" x14ac:dyDescent="0.25">
      <c r="B42" s="86">
        <v>1531</v>
      </c>
      <c r="C42" s="86" t="s">
        <v>61</v>
      </c>
      <c r="D42" s="1">
        <v>87904</v>
      </c>
      <c r="E42" s="86">
        <f t="shared" si="6"/>
        <v>9122.4574512245745</v>
      </c>
      <c r="F42" s="87">
        <f t="shared" si="0"/>
        <v>0.82829689348284274</v>
      </c>
      <c r="G42" s="193">
        <f t="shared" si="1"/>
        <v>1135.4266591647049</v>
      </c>
      <c r="H42" s="193">
        <f t="shared" si="7"/>
        <v>10940.971287711098</v>
      </c>
      <c r="I42" s="193">
        <f t="shared" si="2"/>
        <v>276.81298526860991</v>
      </c>
      <c r="J42" s="88">
        <f t="shared" si="3"/>
        <v>2667.3699260483249</v>
      </c>
      <c r="K42" s="193">
        <f t="shared" si="8"/>
        <v>135.76108885595292</v>
      </c>
      <c r="L42" s="88">
        <f t="shared" si="4"/>
        <v>1308.1938522159624</v>
      </c>
      <c r="M42" s="89">
        <f t="shared" si="9"/>
        <v>12249.165139927059</v>
      </c>
      <c r="N42" s="89">
        <f t="shared" si="10"/>
        <v>100153.16513992706</v>
      </c>
      <c r="O42" s="89">
        <f t="shared" si="11"/>
        <v>10393.645199245233</v>
      </c>
      <c r="P42" s="90">
        <f t="shared" si="5"/>
        <v>0.94371764149385362</v>
      </c>
      <c r="Q42" s="214">
        <v>9540.382266937957</v>
      </c>
      <c r="R42" s="93">
        <f t="shared" si="12"/>
        <v>1.7984736714108697E-2</v>
      </c>
      <c r="S42" s="93">
        <f t="shared" si="12"/>
        <v>8.5824285398086349E-3</v>
      </c>
      <c r="T42" s="92">
        <v>9636</v>
      </c>
      <c r="U42" s="196">
        <v>86351</v>
      </c>
      <c r="V42" s="196">
        <v>9044.8308369121187</v>
      </c>
      <c r="W42" s="203"/>
      <c r="X42" s="89">
        <v>0</v>
      </c>
      <c r="Y42" s="89">
        <f t="shared" si="13"/>
        <v>0</v>
      </c>
      <c r="Z42" s="1"/>
      <c r="AA42" s="1"/>
    </row>
    <row r="43" spans="2:27" x14ac:dyDescent="0.25">
      <c r="B43" s="86">
        <v>1532</v>
      </c>
      <c r="C43" s="86" t="s">
        <v>62</v>
      </c>
      <c r="D43" s="1">
        <v>95737</v>
      </c>
      <c r="E43" s="86">
        <f t="shared" si="6"/>
        <v>11014.381040036815</v>
      </c>
      <c r="F43" s="87">
        <f t="shared" si="0"/>
        <v>1.0000789423111145</v>
      </c>
      <c r="G43" s="193">
        <f t="shared" si="1"/>
        <v>0.27250587736089071</v>
      </c>
      <c r="H43" s="193">
        <f t="shared" si="7"/>
        <v>2.3686210860208621</v>
      </c>
      <c r="I43" s="193">
        <f t="shared" si="2"/>
        <v>0</v>
      </c>
      <c r="J43" s="88">
        <f t="shared" si="3"/>
        <v>0</v>
      </c>
      <c r="K43" s="193">
        <f t="shared" si="8"/>
        <v>-141.05189641265699</v>
      </c>
      <c r="L43" s="88">
        <f t="shared" si="4"/>
        <v>-1226.0230836188146</v>
      </c>
      <c r="M43" s="89">
        <f t="shared" si="9"/>
        <v>-1223.6544625327938</v>
      </c>
      <c r="N43" s="89">
        <f t="shared" si="10"/>
        <v>94513.345537467205</v>
      </c>
      <c r="O43" s="89">
        <f t="shared" si="11"/>
        <v>10873.601649501519</v>
      </c>
      <c r="P43" s="90">
        <f t="shared" si="5"/>
        <v>0.98729651690981601</v>
      </c>
      <c r="Q43" s="214">
        <v>4371.5578461906389</v>
      </c>
      <c r="R43" s="93">
        <f t="shared" si="12"/>
        <v>3.724850756779597E-2</v>
      </c>
      <c r="S43" s="93">
        <f t="shared" si="12"/>
        <v>2.5911806208046659E-2</v>
      </c>
      <c r="T43" s="92">
        <v>8692</v>
      </c>
      <c r="U43" s="196">
        <v>92299</v>
      </c>
      <c r="V43" s="196">
        <v>10736.187041991392</v>
      </c>
      <c r="W43" s="203"/>
      <c r="X43" s="89">
        <v>0</v>
      </c>
      <c r="Y43" s="89">
        <f t="shared" si="13"/>
        <v>0</v>
      </c>
      <c r="Z43" s="1"/>
      <c r="AA43" s="1"/>
    </row>
    <row r="44" spans="2:27" x14ac:dyDescent="0.25">
      <c r="B44" s="86">
        <v>1535</v>
      </c>
      <c r="C44" s="86" t="s">
        <v>63</v>
      </c>
      <c r="D44" s="1">
        <v>70280</v>
      </c>
      <c r="E44" s="86">
        <f t="shared" si="6"/>
        <v>9967.3805134023532</v>
      </c>
      <c r="F44" s="87">
        <f t="shared" si="0"/>
        <v>0.90501384737117463</v>
      </c>
      <c r="G44" s="193">
        <f t="shared" si="1"/>
        <v>628.47282185803772</v>
      </c>
      <c r="H44" s="193">
        <f t="shared" si="7"/>
        <v>4431.3618669210246</v>
      </c>
      <c r="I44" s="193">
        <f t="shared" si="2"/>
        <v>0</v>
      </c>
      <c r="J44" s="88">
        <f t="shared" si="3"/>
        <v>0</v>
      </c>
      <c r="K44" s="193">
        <f t="shared" si="8"/>
        <v>-141.05189641265699</v>
      </c>
      <c r="L44" s="88">
        <f t="shared" si="4"/>
        <v>-994.55692160564445</v>
      </c>
      <c r="M44" s="89">
        <f t="shared" si="9"/>
        <v>3436.8049453153799</v>
      </c>
      <c r="N44" s="89">
        <f t="shared" si="10"/>
        <v>73716.80494531538</v>
      </c>
      <c r="O44" s="89">
        <f t="shared" si="11"/>
        <v>10454.801438847735</v>
      </c>
      <c r="P44" s="90">
        <f t="shared" si="5"/>
        <v>0.9492704789338402</v>
      </c>
      <c r="Q44" s="214">
        <v>2535.3464994811548</v>
      </c>
      <c r="R44" s="93">
        <f t="shared" si="12"/>
        <v>1.8181818181818181E-2</v>
      </c>
      <c r="S44" s="93">
        <f t="shared" si="12"/>
        <v>1.5755340957437833E-3</v>
      </c>
      <c r="T44" s="92">
        <v>7051</v>
      </c>
      <c r="U44" s="196">
        <v>69025</v>
      </c>
      <c r="V44" s="196">
        <v>9951.7012687427923</v>
      </c>
      <c r="W44" s="203"/>
      <c r="X44" s="89">
        <v>0</v>
      </c>
      <c r="Y44" s="89">
        <f t="shared" si="13"/>
        <v>0</v>
      </c>
      <c r="Z44" s="1"/>
      <c r="AA44" s="1"/>
    </row>
    <row r="45" spans="2:27" x14ac:dyDescent="0.25">
      <c r="B45" s="86">
        <v>1539</v>
      </c>
      <c r="C45" s="86" t="s">
        <v>64</v>
      </c>
      <c r="D45" s="1">
        <v>66801</v>
      </c>
      <c r="E45" s="86">
        <f t="shared" si="6"/>
        <v>9480.6982685211478</v>
      </c>
      <c r="F45" s="87">
        <f t="shared" si="0"/>
        <v>0.8608242862026273</v>
      </c>
      <c r="G45" s="193">
        <f t="shared" si="1"/>
        <v>920.48216878676101</v>
      </c>
      <c r="H45" s="193">
        <f t="shared" si="7"/>
        <v>6485.7173612715187</v>
      </c>
      <c r="I45" s="193">
        <f t="shared" si="2"/>
        <v>151.42869921480923</v>
      </c>
      <c r="J45" s="88">
        <f t="shared" si="3"/>
        <v>1066.9666146675459</v>
      </c>
      <c r="K45" s="193">
        <f t="shared" si="8"/>
        <v>10.376802802152241</v>
      </c>
      <c r="L45" s="88">
        <f t="shared" si="4"/>
        <v>73.114952543964691</v>
      </c>
      <c r="M45" s="89">
        <f t="shared" si="9"/>
        <v>6558.8323138154838</v>
      </c>
      <c r="N45" s="89">
        <f t="shared" si="10"/>
        <v>73359.832313815481</v>
      </c>
      <c r="O45" s="89">
        <f t="shared" si="11"/>
        <v>10411.55724011006</v>
      </c>
      <c r="P45" s="90">
        <f t="shared" si="5"/>
        <v>0.94534401112984268</v>
      </c>
      <c r="Q45" s="214">
        <v>3759.7696194318005</v>
      </c>
      <c r="R45" s="93">
        <f t="shared" si="12"/>
        <v>7.3746644591966309E-2</v>
      </c>
      <c r="S45" s="93">
        <f t="shared" si="12"/>
        <v>6.9632088900228997E-2</v>
      </c>
      <c r="T45" s="92">
        <v>7046</v>
      </c>
      <c r="U45" s="196">
        <v>62213</v>
      </c>
      <c r="V45" s="196">
        <v>8863.5133209858941</v>
      </c>
      <c r="W45" s="203"/>
      <c r="X45" s="89">
        <v>0</v>
      </c>
      <c r="Y45" s="89">
        <f t="shared" si="13"/>
        <v>0</v>
      </c>
      <c r="Z45" s="1"/>
      <c r="AA45" s="1"/>
    </row>
    <row r="46" spans="2:27" x14ac:dyDescent="0.25">
      <c r="B46" s="86">
        <v>1547</v>
      </c>
      <c r="C46" s="86" t="s">
        <v>65</v>
      </c>
      <c r="D46" s="1">
        <v>35581</v>
      </c>
      <c r="E46" s="86">
        <f t="shared" si="6"/>
        <v>9737.5478927203058</v>
      </c>
      <c r="F46" s="87">
        <f t="shared" si="0"/>
        <v>0.88414560580909363</v>
      </c>
      <c r="G46" s="193">
        <f t="shared" si="1"/>
        <v>766.37239426726626</v>
      </c>
      <c r="H46" s="193">
        <f t="shared" si="7"/>
        <v>2800.3247286525907</v>
      </c>
      <c r="I46" s="193">
        <f t="shared" si="2"/>
        <v>61.531330745103965</v>
      </c>
      <c r="J46" s="88">
        <f t="shared" si="3"/>
        <v>224.8354825426099</v>
      </c>
      <c r="K46" s="193">
        <f t="shared" si="8"/>
        <v>-79.520565667553029</v>
      </c>
      <c r="L46" s="88">
        <f t="shared" si="4"/>
        <v>-290.56814694923878</v>
      </c>
      <c r="M46" s="89">
        <f t="shared" si="9"/>
        <v>2509.7565817033519</v>
      </c>
      <c r="N46" s="89">
        <f t="shared" si="10"/>
        <v>38090.756581703354</v>
      </c>
      <c r="O46" s="89">
        <f t="shared" si="11"/>
        <v>10424.39972132002</v>
      </c>
      <c r="P46" s="90">
        <f t="shared" si="5"/>
        <v>0.94651007711016621</v>
      </c>
      <c r="Q46" s="214">
        <v>2079.0680607732352</v>
      </c>
      <c r="R46" s="93">
        <f t="shared" si="12"/>
        <v>-6.0865204423680944E-2</v>
      </c>
      <c r="S46" s="94">
        <f t="shared" si="12"/>
        <v>-9.5819318325810046E-2</v>
      </c>
      <c r="T46" s="92">
        <v>3654</v>
      </c>
      <c r="U46" s="196">
        <v>37887</v>
      </c>
      <c r="V46" s="196">
        <v>10769.47129050597</v>
      </c>
      <c r="W46" s="203"/>
      <c r="X46" s="89">
        <v>0</v>
      </c>
      <c r="Y46" s="89">
        <f t="shared" si="13"/>
        <v>0</v>
      </c>
      <c r="Z46" s="1"/>
      <c r="AA46" s="1"/>
    </row>
    <row r="47" spans="2:27" x14ac:dyDescent="0.25">
      <c r="B47" s="86">
        <v>1554</v>
      </c>
      <c r="C47" s="86" t="s">
        <v>66</v>
      </c>
      <c r="D47" s="1">
        <v>57332</v>
      </c>
      <c r="E47" s="86">
        <f t="shared" si="6"/>
        <v>9763.6239782016346</v>
      </c>
      <c r="F47" s="87">
        <f t="shared" si="0"/>
        <v>0.88651325079004972</v>
      </c>
      <c r="G47" s="193">
        <f t="shared" si="1"/>
        <v>750.72674297846891</v>
      </c>
      <c r="H47" s="193">
        <f t="shared" si="7"/>
        <v>4408.2674347695693</v>
      </c>
      <c r="I47" s="193">
        <f t="shared" si="2"/>
        <v>52.404700826638873</v>
      </c>
      <c r="J47" s="88">
        <f t="shared" si="3"/>
        <v>307.72040325402344</v>
      </c>
      <c r="K47" s="193">
        <f t="shared" si="8"/>
        <v>-88.647195586018114</v>
      </c>
      <c r="L47" s="88">
        <f t="shared" si="4"/>
        <v>-520.53633248109838</v>
      </c>
      <c r="M47" s="89">
        <f t="shared" si="9"/>
        <v>3887.731102288471</v>
      </c>
      <c r="N47" s="89">
        <f t="shared" si="10"/>
        <v>61219.731102288468</v>
      </c>
      <c r="O47" s="89">
        <f t="shared" si="11"/>
        <v>10425.703525594086</v>
      </c>
      <c r="P47" s="90">
        <f t="shared" si="5"/>
        <v>0.94662845935921391</v>
      </c>
      <c r="Q47" s="214">
        <v>3522.1194452272644</v>
      </c>
      <c r="R47" s="93">
        <f t="shared" si="12"/>
        <v>-2.546319904810471E-2</v>
      </c>
      <c r="S47" s="94">
        <f t="shared" si="12"/>
        <v>-3.2765586521177566E-2</v>
      </c>
      <c r="T47" s="92">
        <v>5872</v>
      </c>
      <c r="U47" s="196">
        <v>58830</v>
      </c>
      <c r="V47" s="196">
        <v>10094.371997254633</v>
      </c>
      <c r="W47" s="203"/>
      <c r="X47" s="89">
        <v>0</v>
      </c>
      <c r="Y47" s="89">
        <f t="shared" si="13"/>
        <v>0</v>
      </c>
      <c r="Z47" s="1"/>
      <c r="AA47" s="1"/>
    </row>
    <row r="48" spans="2:27" x14ac:dyDescent="0.25">
      <c r="B48" s="86">
        <v>1557</v>
      </c>
      <c r="C48" s="86" t="s">
        <v>67</v>
      </c>
      <c r="D48" s="1">
        <v>21538</v>
      </c>
      <c r="E48" s="86">
        <f t="shared" si="6"/>
        <v>8069.6890221056583</v>
      </c>
      <c r="F48" s="87">
        <f t="shared" si="0"/>
        <v>0.73270808706106494</v>
      </c>
      <c r="G48" s="193">
        <f t="shared" si="1"/>
        <v>1767.0877166360547</v>
      </c>
      <c r="H48" s="193">
        <f t="shared" si="7"/>
        <v>4716.3571157016295</v>
      </c>
      <c r="I48" s="193">
        <f t="shared" si="2"/>
        <v>645.28193546023056</v>
      </c>
      <c r="J48" s="88">
        <f t="shared" si="3"/>
        <v>1722.2574857433556</v>
      </c>
      <c r="K48" s="193">
        <f t="shared" si="8"/>
        <v>504.23003904757354</v>
      </c>
      <c r="L48" s="88">
        <f t="shared" si="4"/>
        <v>1345.7899742179738</v>
      </c>
      <c r="M48" s="89">
        <f t="shared" si="9"/>
        <v>6062.1470899196029</v>
      </c>
      <c r="N48" s="89">
        <f t="shared" si="10"/>
        <v>27600.147089919603</v>
      </c>
      <c r="O48" s="89">
        <f t="shared" si="11"/>
        <v>10341.006777789285</v>
      </c>
      <c r="P48" s="90">
        <f t="shared" si="5"/>
        <v>0.9389382011727645</v>
      </c>
      <c r="Q48" s="214">
        <v>3534.301179997653</v>
      </c>
      <c r="R48" s="93">
        <f t="shared" si="12"/>
        <v>4.1287952040224327E-2</v>
      </c>
      <c r="S48" s="94">
        <f t="shared" si="12"/>
        <v>4.1287952040224493E-2</v>
      </c>
      <c r="T48" s="92">
        <v>2669</v>
      </c>
      <c r="U48" s="196">
        <v>20684</v>
      </c>
      <c r="V48" s="196">
        <v>7749.7189958786057</v>
      </c>
      <c r="W48" s="203"/>
      <c r="X48" s="89">
        <v>0</v>
      </c>
      <c r="Y48" s="89">
        <f t="shared" si="13"/>
        <v>0</v>
      </c>
      <c r="Z48" s="1"/>
      <c r="AA48" s="1"/>
    </row>
    <row r="49" spans="2:27" x14ac:dyDescent="0.25">
      <c r="B49" s="86">
        <v>1560</v>
      </c>
      <c r="C49" s="86" t="s">
        <v>68</v>
      </c>
      <c r="D49" s="1">
        <v>25024</v>
      </c>
      <c r="E49" s="86">
        <f t="shared" si="6"/>
        <v>8256.021115143516</v>
      </c>
      <c r="F49" s="87">
        <f t="shared" si="0"/>
        <v>0.74962658677943805</v>
      </c>
      <c r="G49" s="193">
        <f t="shared" si="1"/>
        <v>1655.2884608133402</v>
      </c>
      <c r="H49" s="193">
        <f t="shared" si="7"/>
        <v>5017.1793247252335</v>
      </c>
      <c r="I49" s="193">
        <f t="shared" si="2"/>
        <v>580.06570289698038</v>
      </c>
      <c r="J49" s="88">
        <f t="shared" si="3"/>
        <v>1758.1791454807476</v>
      </c>
      <c r="K49" s="193">
        <f t="shared" si="8"/>
        <v>439.01380648432337</v>
      </c>
      <c r="L49" s="88">
        <f t="shared" si="4"/>
        <v>1330.6508474539842</v>
      </c>
      <c r="M49" s="89">
        <f t="shared" si="9"/>
        <v>6347.8301721792177</v>
      </c>
      <c r="N49" s="89">
        <f t="shared" si="10"/>
        <v>31371.830172179216</v>
      </c>
      <c r="O49" s="89">
        <f t="shared" si="11"/>
        <v>10350.32338244118</v>
      </c>
      <c r="P49" s="90">
        <f t="shared" si="5"/>
        <v>0.93978412615868334</v>
      </c>
      <c r="Q49" s="214">
        <v>3663.9353415409905</v>
      </c>
      <c r="R49" s="93">
        <f t="shared" si="12"/>
        <v>3.2982456140350877E-2</v>
      </c>
      <c r="S49" s="94">
        <f t="shared" si="12"/>
        <v>8.7852425521077367E-3</v>
      </c>
      <c r="T49" s="92">
        <v>3031</v>
      </c>
      <c r="U49" s="196">
        <v>24225</v>
      </c>
      <c r="V49" s="196">
        <v>8184.1216216216208</v>
      </c>
      <c r="W49" s="203"/>
      <c r="X49" s="89">
        <v>0</v>
      </c>
      <c r="Y49" s="89">
        <f t="shared" si="13"/>
        <v>0</v>
      </c>
      <c r="Z49" s="1"/>
      <c r="AA49" s="1"/>
    </row>
    <row r="50" spans="2:27" x14ac:dyDescent="0.25">
      <c r="B50" s="86">
        <v>1563</v>
      </c>
      <c r="C50" s="86" t="s">
        <v>69</v>
      </c>
      <c r="D50" s="1">
        <v>75778</v>
      </c>
      <c r="E50" s="86">
        <f t="shared" si="6"/>
        <v>10657.946554149086</v>
      </c>
      <c r="F50" s="87">
        <f t="shared" si="0"/>
        <v>0.96771556007891468</v>
      </c>
      <c r="G50" s="193">
        <f t="shared" si="1"/>
        <v>214.13319740999796</v>
      </c>
      <c r="H50" s="193">
        <f t="shared" si="7"/>
        <v>1522.4870335850856</v>
      </c>
      <c r="I50" s="193">
        <f t="shared" si="2"/>
        <v>0</v>
      </c>
      <c r="J50" s="88">
        <f t="shared" si="3"/>
        <v>0</v>
      </c>
      <c r="K50" s="193">
        <f t="shared" si="8"/>
        <v>-141.05189641265699</v>
      </c>
      <c r="L50" s="88">
        <f t="shared" si="4"/>
        <v>-1002.8789834939912</v>
      </c>
      <c r="M50" s="89">
        <f t="shared" si="9"/>
        <v>519.60805009109436</v>
      </c>
      <c r="N50" s="89">
        <f t="shared" si="10"/>
        <v>76297.60805009109</v>
      </c>
      <c r="O50" s="89">
        <f t="shared" si="11"/>
        <v>10731.027855146425</v>
      </c>
      <c r="P50" s="90">
        <f t="shared" si="5"/>
        <v>0.97435116401693589</v>
      </c>
      <c r="Q50" s="214">
        <v>2618.0663468034318</v>
      </c>
      <c r="R50" s="93">
        <f t="shared" si="12"/>
        <v>5.5845060610282847E-2</v>
      </c>
      <c r="S50" s="94">
        <f t="shared" si="12"/>
        <v>2.9411808741277252E-2</v>
      </c>
      <c r="T50" s="92">
        <v>7110</v>
      </c>
      <c r="U50" s="196">
        <v>71770</v>
      </c>
      <c r="V50" s="196">
        <v>10353.433352567801</v>
      </c>
      <c r="W50" s="203"/>
      <c r="X50" s="89">
        <v>0</v>
      </c>
      <c r="Y50" s="89">
        <f t="shared" si="13"/>
        <v>0</v>
      </c>
      <c r="Z50" s="1"/>
      <c r="AA50" s="1"/>
    </row>
    <row r="51" spans="2:27" x14ac:dyDescent="0.25">
      <c r="B51" s="86">
        <v>1566</v>
      </c>
      <c r="C51" s="86" t="s">
        <v>70</v>
      </c>
      <c r="D51" s="1">
        <v>53299</v>
      </c>
      <c r="E51" s="86">
        <f t="shared" si="6"/>
        <v>9015.3924221921516</v>
      </c>
      <c r="F51" s="87">
        <f t="shared" si="0"/>
        <v>0.81857564990101583</v>
      </c>
      <c r="G51" s="193">
        <f t="shared" si="1"/>
        <v>1199.6656765841587</v>
      </c>
      <c r="H51" s="193">
        <f t="shared" si="7"/>
        <v>7092.423479965546</v>
      </c>
      <c r="I51" s="193">
        <f t="shared" si="2"/>
        <v>314.2857454299579</v>
      </c>
      <c r="J51" s="88">
        <f t="shared" si="3"/>
        <v>1858.0573269819113</v>
      </c>
      <c r="K51" s="193">
        <f t="shared" si="8"/>
        <v>173.23384901730091</v>
      </c>
      <c r="L51" s="88">
        <f t="shared" si="4"/>
        <v>1024.1585153902829</v>
      </c>
      <c r="M51" s="89">
        <f t="shared" si="9"/>
        <v>8116.5819953558293</v>
      </c>
      <c r="N51" s="89">
        <f t="shared" si="10"/>
        <v>61415.581995355831</v>
      </c>
      <c r="O51" s="89">
        <f t="shared" si="11"/>
        <v>10388.291947793612</v>
      </c>
      <c r="P51" s="90">
        <f t="shared" si="5"/>
        <v>0.9432315793147622</v>
      </c>
      <c r="Q51" s="214">
        <v>5629.5684061993807</v>
      </c>
      <c r="R51" s="93">
        <f t="shared" si="12"/>
        <v>5.0682069074278503E-2</v>
      </c>
      <c r="S51" s="94">
        <f t="shared" si="12"/>
        <v>3.9485693845645306E-2</v>
      </c>
      <c r="T51" s="92">
        <v>5912</v>
      </c>
      <c r="U51" s="196">
        <v>50728</v>
      </c>
      <c r="V51" s="196">
        <v>8672.9355445375277</v>
      </c>
      <c r="W51" s="203"/>
      <c r="X51" s="89">
        <v>0</v>
      </c>
      <c r="Y51" s="89">
        <f t="shared" si="13"/>
        <v>0</v>
      </c>
      <c r="Z51" s="1"/>
      <c r="AA51" s="1"/>
    </row>
    <row r="52" spans="2:27" x14ac:dyDescent="0.25">
      <c r="B52" s="86">
        <v>1573</v>
      </c>
      <c r="C52" s="86" t="s">
        <v>71</v>
      </c>
      <c r="D52" s="1">
        <v>19549</v>
      </c>
      <c r="E52" s="86">
        <f t="shared" si="6"/>
        <v>9058.8507877664506</v>
      </c>
      <c r="F52" s="87">
        <f t="shared" si="0"/>
        <v>0.82252156353158057</v>
      </c>
      <c r="G52" s="193">
        <f t="shared" si="1"/>
        <v>1173.5906572395793</v>
      </c>
      <c r="H52" s="193">
        <f t="shared" si="7"/>
        <v>2532.6086383230122</v>
      </c>
      <c r="I52" s="193">
        <f t="shared" si="2"/>
        <v>299.07531747895325</v>
      </c>
      <c r="J52" s="88">
        <f t="shared" si="3"/>
        <v>645.40453511958117</v>
      </c>
      <c r="K52" s="193">
        <f t="shared" si="8"/>
        <v>158.02342106629627</v>
      </c>
      <c r="L52" s="88">
        <f t="shared" si="4"/>
        <v>341.01454266106731</v>
      </c>
      <c r="M52" s="89">
        <f t="shared" si="9"/>
        <v>2873.6231809840797</v>
      </c>
      <c r="N52" s="89">
        <f t="shared" si="10"/>
        <v>22422.623180984079</v>
      </c>
      <c r="O52" s="89">
        <f t="shared" si="11"/>
        <v>10390.464866072327</v>
      </c>
      <c r="P52" s="90">
        <f t="shared" si="5"/>
        <v>0.94342887499629047</v>
      </c>
      <c r="Q52" s="214">
        <v>2232.5740900842793</v>
      </c>
      <c r="R52" s="93">
        <f t="shared" si="12"/>
        <v>-4.5272514162922446E-2</v>
      </c>
      <c r="S52" s="94">
        <f t="shared" si="12"/>
        <v>-6.2084212245317801E-2</v>
      </c>
      <c r="T52" s="92">
        <v>2158</v>
      </c>
      <c r="U52" s="196">
        <v>20476</v>
      </c>
      <c r="V52" s="196">
        <v>9658.4905660377372</v>
      </c>
      <c r="W52" s="203"/>
      <c r="X52" s="89">
        <v>0</v>
      </c>
      <c r="Y52" s="89">
        <f t="shared" si="13"/>
        <v>0</v>
      </c>
      <c r="Z52" s="1"/>
      <c r="AA52" s="1"/>
    </row>
    <row r="53" spans="2:27" x14ac:dyDescent="0.25">
      <c r="B53" s="86">
        <v>1576</v>
      </c>
      <c r="C53" s="86" t="s">
        <v>72</v>
      </c>
      <c r="D53" s="1">
        <v>33516</v>
      </c>
      <c r="E53" s="86">
        <f t="shared" si="6"/>
        <v>9913.04347826087</v>
      </c>
      <c r="F53" s="87">
        <f t="shared" si="0"/>
        <v>0.90008017706913157</v>
      </c>
      <c r="G53" s="193">
        <f t="shared" si="1"/>
        <v>661.07504294292778</v>
      </c>
      <c r="H53" s="193">
        <f t="shared" si="7"/>
        <v>2235.094720190039</v>
      </c>
      <c r="I53" s="193">
        <f t="shared" si="2"/>
        <v>0.10787580590649667</v>
      </c>
      <c r="J53" s="88">
        <f t="shared" si="3"/>
        <v>0.36472809976986525</v>
      </c>
      <c r="K53" s="193">
        <f t="shared" si="8"/>
        <v>-140.94402060675048</v>
      </c>
      <c r="L53" s="88">
        <f t="shared" si="4"/>
        <v>-476.53173367142341</v>
      </c>
      <c r="M53" s="89">
        <f t="shared" si="9"/>
        <v>1758.5629865186156</v>
      </c>
      <c r="N53" s="89">
        <f t="shared" si="10"/>
        <v>35274.562986518613</v>
      </c>
      <c r="O53" s="89">
        <f t="shared" si="11"/>
        <v>10433.174500597046</v>
      </c>
      <c r="P53" s="90">
        <f t="shared" si="5"/>
        <v>0.94730680567316783</v>
      </c>
      <c r="Q53" s="214">
        <v>782.2073209337093</v>
      </c>
      <c r="R53" s="93">
        <f t="shared" si="12"/>
        <v>4.4209739227965228E-2</v>
      </c>
      <c r="S53" s="94">
        <f t="shared" si="12"/>
        <v>4.5136278481938498E-2</v>
      </c>
      <c r="T53" s="92">
        <v>3381</v>
      </c>
      <c r="U53" s="196">
        <v>32097</v>
      </c>
      <c r="V53" s="196">
        <v>9484.9290780141855</v>
      </c>
      <c r="W53" s="203"/>
      <c r="X53" s="89">
        <v>0</v>
      </c>
      <c r="Y53" s="89">
        <f t="shared" si="13"/>
        <v>0</v>
      </c>
      <c r="Z53" s="1"/>
      <c r="AA53" s="1"/>
    </row>
    <row r="54" spans="2:27" x14ac:dyDescent="0.25">
      <c r="B54" s="86">
        <v>1577</v>
      </c>
      <c r="C54" s="86" t="s">
        <v>73</v>
      </c>
      <c r="D54" s="1">
        <v>89662</v>
      </c>
      <c r="E54" s="86">
        <f t="shared" si="6"/>
        <v>8180.8394160583939</v>
      </c>
      <c r="F54" s="87">
        <f t="shared" si="0"/>
        <v>0.7428002718164004</v>
      </c>
      <c r="G54" s="193">
        <f t="shared" si="1"/>
        <v>1700.3974802644134</v>
      </c>
      <c r="H54" s="193">
        <f t="shared" si="7"/>
        <v>18636.35638369797</v>
      </c>
      <c r="I54" s="193">
        <f t="shared" si="2"/>
        <v>606.37929757677307</v>
      </c>
      <c r="J54" s="88">
        <f t="shared" si="3"/>
        <v>6645.9171014414324</v>
      </c>
      <c r="K54" s="193">
        <f t="shared" si="8"/>
        <v>465.32740116411605</v>
      </c>
      <c r="L54" s="88">
        <f t="shared" si="4"/>
        <v>5099.9883167587122</v>
      </c>
      <c r="M54" s="89">
        <f t="shared" si="9"/>
        <v>23736.344700456684</v>
      </c>
      <c r="N54" s="89">
        <f t="shared" si="10"/>
        <v>113398.34470045668</v>
      </c>
      <c r="O54" s="89">
        <f t="shared" si="11"/>
        <v>10346.564297486922</v>
      </c>
      <c r="P54" s="90">
        <f t="shared" si="5"/>
        <v>0.93944281041053135</v>
      </c>
      <c r="Q54" s="214">
        <v>14544.659697555011</v>
      </c>
      <c r="R54" s="93">
        <f t="shared" si="12"/>
        <v>1.8548315008491999E-3</v>
      </c>
      <c r="S54" s="94">
        <f t="shared" si="12"/>
        <v>-1.1948095465996404E-2</v>
      </c>
      <c r="T54" s="92">
        <v>10960</v>
      </c>
      <c r="U54" s="196">
        <v>89496</v>
      </c>
      <c r="V54" s="196">
        <v>8279.7668609492084</v>
      </c>
      <c r="W54" s="203"/>
      <c r="X54" s="89">
        <v>0</v>
      </c>
      <c r="Y54" s="89">
        <f t="shared" si="13"/>
        <v>0</v>
      </c>
      <c r="Z54" s="1"/>
      <c r="AA54" s="1"/>
    </row>
    <row r="55" spans="2:27" x14ac:dyDescent="0.25">
      <c r="B55" s="86">
        <v>1578</v>
      </c>
      <c r="C55" s="86" t="s">
        <v>74</v>
      </c>
      <c r="D55" s="1">
        <v>24339</v>
      </c>
      <c r="E55" s="86">
        <f t="shared" si="6"/>
        <v>9759.0216519647165</v>
      </c>
      <c r="F55" s="87">
        <f t="shared" si="0"/>
        <v>0.88609537078948897</v>
      </c>
      <c r="G55" s="193">
        <f t="shared" si="1"/>
        <v>753.48813872061976</v>
      </c>
      <c r="H55" s="193">
        <f t="shared" si="7"/>
        <v>1879.1994179692256</v>
      </c>
      <c r="I55" s="193">
        <f t="shared" si="2"/>
        <v>54.015515009560204</v>
      </c>
      <c r="J55" s="88">
        <f t="shared" si="3"/>
        <v>134.71469443384314</v>
      </c>
      <c r="K55" s="193">
        <f t="shared" si="8"/>
        <v>-87.036381403096783</v>
      </c>
      <c r="L55" s="88">
        <f t="shared" si="4"/>
        <v>-217.06873521932337</v>
      </c>
      <c r="M55" s="89">
        <f t="shared" si="9"/>
        <v>1662.1306827499022</v>
      </c>
      <c r="N55" s="89">
        <f t="shared" si="10"/>
        <v>26001.130682749903</v>
      </c>
      <c r="O55" s="89">
        <f t="shared" si="11"/>
        <v>10425.473409282238</v>
      </c>
      <c r="P55" s="90">
        <f t="shared" si="5"/>
        <v>0.94660756535918567</v>
      </c>
      <c r="Q55" s="214">
        <v>2468.5401049722032</v>
      </c>
      <c r="R55" s="93">
        <f t="shared" si="12"/>
        <v>-1.3540128015755786E-3</v>
      </c>
      <c r="S55" s="93">
        <f t="shared" si="12"/>
        <v>-2.5552710059039804E-3</v>
      </c>
      <c r="T55" s="92">
        <v>2494</v>
      </c>
      <c r="U55" s="196">
        <v>24372</v>
      </c>
      <c r="V55" s="196">
        <v>9784.0224809313531</v>
      </c>
      <c r="W55" s="203"/>
      <c r="X55" s="89">
        <v>0</v>
      </c>
      <c r="Y55" s="89">
        <f t="shared" si="13"/>
        <v>0</v>
      </c>
      <c r="Z55" s="1"/>
      <c r="AA55" s="1"/>
    </row>
    <row r="56" spans="2:27" x14ac:dyDescent="0.25">
      <c r="B56" s="86">
        <v>1579</v>
      </c>
      <c r="C56" s="86" t="s">
        <v>75</v>
      </c>
      <c r="D56" s="1">
        <v>118223</v>
      </c>
      <c r="E56" s="86">
        <f t="shared" si="6"/>
        <v>8861.6295630012755</v>
      </c>
      <c r="F56" s="87">
        <f t="shared" si="0"/>
        <v>0.8046143572030986</v>
      </c>
      <c r="G56" s="193">
        <f t="shared" si="1"/>
        <v>1291.9233920986844</v>
      </c>
      <c r="H56" s="193">
        <f t="shared" si="7"/>
        <v>17235.549973988549</v>
      </c>
      <c r="I56" s="193">
        <f t="shared" si="2"/>
        <v>368.1027461467645</v>
      </c>
      <c r="J56" s="88">
        <f t="shared" si="3"/>
        <v>4910.8587363439856</v>
      </c>
      <c r="K56" s="193">
        <f t="shared" si="8"/>
        <v>227.05084973410752</v>
      </c>
      <c r="L56" s="88">
        <f t="shared" si="4"/>
        <v>3029.0853863027282</v>
      </c>
      <c r="M56" s="89">
        <f t="shared" si="9"/>
        <v>20264.635360291279</v>
      </c>
      <c r="N56" s="89">
        <f t="shared" si="10"/>
        <v>138487.63536029129</v>
      </c>
      <c r="O56" s="89">
        <f t="shared" si="11"/>
        <v>10380.603804834067</v>
      </c>
      <c r="P56" s="90">
        <f t="shared" si="5"/>
        <v>0.94253351467986624</v>
      </c>
      <c r="Q56" s="214">
        <v>12824.968505938059</v>
      </c>
      <c r="R56" s="93">
        <f t="shared" si="12"/>
        <v>-1.958549660208518E-3</v>
      </c>
      <c r="S56" s="93">
        <f t="shared" si="12"/>
        <v>-5.9982946806976783E-3</v>
      </c>
      <c r="T56" s="92">
        <v>13341</v>
      </c>
      <c r="U56" s="196">
        <v>118455</v>
      </c>
      <c r="V56" s="196">
        <v>8915.1049898396923</v>
      </c>
      <c r="W56" s="203"/>
      <c r="X56" s="89">
        <v>0</v>
      </c>
      <c r="Y56" s="89">
        <f t="shared" si="13"/>
        <v>0</v>
      </c>
      <c r="Z56" s="1"/>
      <c r="AA56" s="1"/>
    </row>
    <row r="57" spans="2:27" ht="30.95" customHeight="1" x14ac:dyDescent="0.25">
      <c r="B57" s="86">
        <v>1804</v>
      </c>
      <c r="C57" s="86" t="s">
        <v>76</v>
      </c>
      <c r="D57" s="1">
        <v>571666</v>
      </c>
      <c r="E57" s="86">
        <f t="shared" si="6"/>
        <v>10733.697591017481</v>
      </c>
      <c r="F57" s="87">
        <f t="shared" si="0"/>
        <v>0.97459356952446952</v>
      </c>
      <c r="G57" s="193">
        <f t="shared" si="1"/>
        <v>168.68257528896137</v>
      </c>
      <c r="H57" s="193">
        <f t="shared" si="7"/>
        <v>8983.8652773147933</v>
      </c>
      <c r="I57" s="193">
        <f t="shared" si="2"/>
        <v>0</v>
      </c>
      <c r="J57" s="88">
        <f t="shared" si="3"/>
        <v>0</v>
      </c>
      <c r="K57" s="193">
        <f t="shared" si="8"/>
        <v>-141.05189641265699</v>
      </c>
      <c r="L57" s="88">
        <f t="shared" si="4"/>
        <v>-7512.2829510416987</v>
      </c>
      <c r="M57" s="89">
        <f t="shared" si="9"/>
        <v>1471.5823262730946</v>
      </c>
      <c r="N57" s="89">
        <f t="shared" si="10"/>
        <v>573137.58232627308</v>
      </c>
      <c r="O57" s="89">
        <f t="shared" si="11"/>
        <v>10761.328269893784</v>
      </c>
      <c r="P57" s="90">
        <f t="shared" si="5"/>
        <v>0.97710236779515791</v>
      </c>
      <c r="Q57" s="214">
        <v>2694.5313311398077</v>
      </c>
      <c r="R57" s="93">
        <f t="shared" si="12"/>
        <v>1.1488415264181012E-3</v>
      </c>
      <c r="S57" s="93">
        <f t="shared" si="12"/>
        <v>-7.4229279723716417E-3</v>
      </c>
      <c r="T57" s="92">
        <v>53259</v>
      </c>
      <c r="U57" s="196">
        <v>571010</v>
      </c>
      <c r="V57" s="196">
        <v>10813.96890328201</v>
      </c>
      <c r="W57" s="203"/>
      <c r="X57" s="89">
        <v>0</v>
      </c>
      <c r="Y57" s="89">
        <f t="shared" si="13"/>
        <v>0</v>
      </c>
      <c r="Z57" s="1"/>
      <c r="AA57" s="1"/>
    </row>
    <row r="58" spans="2:27" x14ac:dyDescent="0.25">
      <c r="B58" s="86">
        <v>1806</v>
      </c>
      <c r="C58" s="86" t="s">
        <v>77</v>
      </c>
      <c r="D58" s="1">
        <v>209559</v>
      </c>
      <c r="E58" s="86">
        <f t="shared" si="6"/>
        <v>9740.1347896816169</v>
      </c>
      <c r="F58" s="87">
        <f t="shared" si="0"/>
        <v>0.88438048974560646</v>
      </c>
      <c r="G58" s="193">
        <f t="shared" si="1"/>
        <v>764.82025609047957</v>
      </c>
      <c r="H58" s="193">
        <f t="shared" si="7"/>
        <v>16455.107809786667</v>
      </c>
      <c r="I58" s="193">
        <f t="shared" si="2"/>
        <v>60.625916808645066</v>
      </c>
      <c r="J58" s="88">
        <f t="shared" si="3"/>
        <v>1304.3666001379986</v>
      </c>
      <c r="K58" s="193">
        <f t="shared" si="8"/>
        <v>-80.425979604011928</v>
      </c>
      <c r="L58" s="88">
        <f t="shared" si="4"/>
        <v>-1730.3649511803167</v>
      </c>
      <c r="M58" s="89">
        <f t="shared" si="9"/>
        <v>14724.742858606351</v>
      </c>
      <c r="N58" s="89">
        <f t="shared" si="10"/>
        <v>224283.74285860636</v>
      </c>
      <c r="O58" s="89">
        <f t="shared" si="11"/>
        <v>10424.529066168087</v>
      </c>
      <c r="P58" s="90">
        <f t="shared" si="5"/>
        <v>0.94652182130699192</v>
      </c>
      <c r="Q58" s="214">
        <v>15054.921094016456</v>
      </c>
      <c r="R58" s="93">
        <f t="shared" si="12"/>
        <v>9.7914970100276104E-3</v>
      </c>
      <c r="S58" s="93">
        <f t="shared" si="12"/>
        <v>1.0495511532693296E-2</v>
      </c>
      <c r="T58" s="92">
        <v>21515</v>
      </c>
      <c r="U58" s="196">
        <v>207527</v>
      </c>
      <c r="V58" s="196">
        <v>9638.9688806316753</v>
      </c>
      <c r="W58" s="203"/>
      <c r="X58" s="89">
        <v>0</v>
      </c>
      <c r="Y58" s="89">
        <f t="shared" si="13"/>
        <v>0</v>
      </c>
      <c r="Z58" s="1"/>
      <c r="AA58" s="1"/>
    </row>
    <row r="59" spans="2:27" x14ac:dyDescent="0.25">
      <c r="B59" s="86">
        <v>1811</v>
      </c>
      <c r="C59" s="86" t="s">
        <v>78</v>
      </c>
      <c r="D59" s="1">
        <v>13223</v>
      </c>
      <c r="E59" s="86">
        <f t="shared" si="6"/>
        <v>9506.1107117181873</v>
      </c>
      <c r="F59" s="87">
        <f t="shared" si="0"/>
        <v>0.86313167408231439</v>
      </c>
      <c r="G59" s="193">
        <f t="shared" si="1"/>
        <v>905.23470286853728</v>
      </c>
      <c r="H59" s="193">
        <f t="shared" si="7"/>
        <v>1259.1814716901354</v>
      </c>
      <c r="I59" s="193">
        <f t="shared" si="2"/>
        <v>142.53434409584543</v>
      </c>
      <c r="J59" s="88">
        <f t="shared" si="3"/>
        <v>198.265272637321</v>
      </c>
      <c r="K59" s="193">
        <f t="shared" si="8"/>
        <v>1.4824476831884397</v>
      </c>
      <c r="L59" s="88">
        <f t="shared" si="4"/>
        <v>2.0620847273151193</v>
      </c>
      <c r="M59" s="89">
        <f t="shared" si="9"/>
        <v>1261.2435564174505</v>
      </c>
      <c r="N59" s="89">
        <f t="shared" si="10"/>
        <v>14484.24355641745</v>
      </c>
      <c r="O59" s="89">
        <f t="shared" si="11"/>
        <v>10412.827862269914</v>
      </c>
      <c r="P59" s="90">
        <f t="shared" si="5"/>
        <v>0.94545938052382728</v>
      </c>
      <c r="Q59" s="214">
        <v>2127.70438493037</v>
      </c>
      <c r="R59" s="93">
        <f t="shared" si="12"/>
        <v>2.4959305480195332E-2</v>
      </c>
      <c r="S59" s="93">
        <f t="shared" si="12"/>
        <v>3.6012065783720057E-2</v>
      </c>
      <c r="T59" s="92">
        <v>1391</v>
      </c>
      <c r="U59" s="196">
        <v>12901</v>
      </c>
      <c r="V59" s="196">
        <v>9175.6756756756749</v>
      </c>
      <c r="W59" s="203"/>
      <c r="X59" s="89">
        <v>0</v>
      </c>
      <c r="Y59" s="89">
        <f t="shared" si="13"/>
        <v>0</v>
      </c>
      <c r="Z59" s="1"/>
      <c r="AA59" s="1"/>
    </row>
    <row r="60" spans="2:27" x14ac:dyDescent="0.25">
      <c r="B60" s="86">
        <v>1812</v>
      </c>
      <c r="C60" s="86" t="s">
        <v>79</v>
      </c>
      <c r="D60" s="1">
        <v>16217</v>
      </c>
      <c r="E60" s="86">
        <f t="shared" si="6"/>
        <v>8231.9796954314716</v>
      </c>
      <c r="F60" s="87">
        <f t="shared" si="0"/>
        <v>0.74744368448925191</v>
      </c>
      <c r="G60" s="193">
        <f t="shared" si="1"/>
        <v>1669.7133126405668</v>
      </c>
      <c r="H60" s="193">
        <f t="shared" si="7"/>
        <v>3289.3352259019166</v>
      </c>
      <c r="I60" s="193">
        <f t="shared" si="2"/>
        <v>588.48019979619585</v>
      </c>
      <c r="J60" s="88">
        <f t="shared" si="3"/>
        <v>1159.3059935985059</v>
      </c>
      <c r="K60" s="193">
        <f t="shared" si="8"/>
        <v>447.42830338353883</v>
      </c>
      <c r="L60" s="88">
        <f t="shared" si="4"/>
        <v>881.43375766557153</v>
      </c>
      <c r="M60" s="89">
        <f t="shared" si="9"/>
        <v>4170.7689835674882</v>
      </c>
      <c r="N60" s="89">
        <f t="shared" si="10"/>
        <v>20387.76898356749</v>
      </c>
      <c r="O60" s="89">
        <f t="shared" si="11"/>
        <v>10349.121311455578</v>
      </c>
      <c r="P60" s="90">
        <f t="shared" si="5"/>
        <v>0.93967498104417402</v>
      </c>
      <c r="Q60" s="214">
        <v>2109.9665697247601</v>
      </c>
      <c r="R60" s="93">
        <f t="shared" si="12"/>
        <v>1.2486732846350752E-2</v>
      </c>
      <c r="S60" s="93">
        <f t="shared" si="12"/>
        <v>1.8140212065289658E-2</v>
      </c>
      <c r="T60" s="92">
        <v>1970</v>
      </c>
      <c r="U60" s="196">
        <v>16017</v>
      </c>
      <c r="V60" s="196">
        <v>8085.3104492680468</v>
      </c>
      <c r="W60" s="203"/>
      <c r="X60" s="89">
        <v>0</v>
      </c>
      <c r="Y60" s="89">
        <f t="shared" si="13"/>
        <v>0</v>
      </c>
      <c r="Z60" s="1"/>
      <c r="AA60" s="1"/>
    </row>
    <row r="61" spans="2:27" x14ac:dyDescent="0.25">
      <c r="B61" s="86">
        <v>1813</v>
      </c>
      <c r="C61" s="86" t="s">
        <v>80</v>
      </c>
      <c r="D61" s="1">
        <v>74722</v>
      </c>
      <c r="E61" s="86">
        <f t="shared" si="6"/>
        <v>9595.7364838833964</v>
      </c>
      <c r="F61" s="87">
        <f t="shared" si="0"/>
        <v>0.87126947566235668</v>
      </c>
      <c r="G61" s="193">
        <f t="shared" si="1"/>
        <v>851.45923956941181</v>
      </c>
      <c r="H61" s="193">
        <f t="shared" si="7"/>
        <v>6630.31309852701</v>
      </c>
      <c r="I61" s="193">
        <f t="shared" si="2"/>
        <v>111.16532383802223</v>
      </c>
      <c r="J61" s="88">
        <f t="shared" si="3"/>
        <v>865.64437672667918</v>
      </c>
      <c r="K61" s="193">
        <f t="shared" si="8"/>
        <v>-29.886572574634755</v>
      </c>
      <c r="L61" s="88">
        <f t="shared" si="4"/>
        <v>-232.72674063868084</v>
      </c>
      <c r="M61" s="89">
        <f t="shared" si="9"/>
        <v>6397.5863578883291</v>
      </c>
      <c r="N61" s="89">
        <f t="shared" si="10"/>
        <v>81119.586357888329</v>
      </c>
      <c r="O61" s="89">
        <f t="shared" si="11"/>
        <v>10417.309150878171</v>
      </c>
      <c r="P61" s="90">
        <f t="shared" si="5"/>
        <v>0.94586627060282902</v>
      </c>
      <c r="Q61" s="214">
        <v>1730.8468672318186</v>
      </c>
      <c r="R61" s="93">
        <f t="shared" si="12"/>
        <v>3.3785279468732707E-2</v>
      </c>
      <c r="S61" s="93">
        <f t="shared" si="12"/>
        <v>3.2457701095201505E-2</v>
      </c>
      <c r="T61" s="92">
        <v>7787</v>
      </c>
      <c r="U61" s="196">
        <v>72280</v>
      </c>
      <c r="V61" s="196">
        <v>9294.0722643692952</v>
      </c>
      <c r="W61" s="203"/>
      <c r="X61" s="89">
        <v>0</v>
      </c>
      <c r="Y61" s="89">
        <f t="shared" si="13"/>
        <v>0</v>
      </c>
      <c r="Z61" s="1"/>
      <c r="AA61" s="1"/>
    </row>
    <row r="62" spans="2:27" x14ac:dyDescent="0.25">
      <c r="B62" s="86">
        <v>1815</v>
      </c>
      <c r="C62" s="86" t="s">
        <v>81</v>
      </c>
      <c r="D62" s="1">
        <v>10243</v>
      </c>
      <c r="E62" s="86">
        <f t="shared" si="6"/>
        <v>8402.7891714520101</v>
      </c>
      <c r="F62" s="87">
        <f t="shared" si="0"/>
        <v>0.76295276843090976</v>
      </c>
      <c r="G62" s="193">
        <f t="shared" si="1"/>
        <v>1567.2276270282437</v>
      </c>
      <c r="H62" s="193">
        <f t="shared" si="7"/>
        <v>1910.4504773474289</v>
      </c>
      <c r="I62" s="193">
        <f t="shared" si="2"/>
        <v>528.69688318900739</v>
      </c>
      <c r="J62" s="88">
        <f t="shared" si="3"/>
        <v>644.48150060739999</v>
      </c>
      <c r="K62" s="193">
        <f t="shared" si="8"/>
        <v>387.64498677635038</v>
      </c>
      <c r="L62" s="88">
        <f t="shared" si="4"/>
        <v>472.5392388803711</v>
      </c>
      <c r="M62" s="89">
        <f t="shared" si="9"/>
        <v>2382.9897162277998</v>
      </c>
      <c r="N62" s="89">
        <f t="shared" si="10"/>
        <v>12625.989716227799</v>
      </c>
      <c r="O62" s="89">
        <f t="shared" si="11"/>
        <v>10357.661785256603</v>
      </c>
      <c r="P62" s="90">
        <f t="shared" si="5"/>
        <v>0.94045043524125682</v>
      </c>
      <c r="Q62" s="214">
        <v>954.44583679922903</v>
      </c>
      <c r="R62" s="93">
        <f t="shared" si="12"/>
        <v>6.9541610107549334E-2</v>
      </c>
      <c r="S62" s="93">
        <f t="shared" si="12"/>
        <v>3.0936334599155464E-2</v>
      </c>
      <c r="T62" s="92">
        <v>1219</v>
      </c>
      <c r="U62" s="196">
        <v>9577</v>
      </c>
      <c r="V62" s="196">
        <v>8150.6382978723404</v>
      </c>
      <c r="W62" s="203"/>
      <c r="X62" s="89">
        <v>0</v>
      </c>
      <c r="Y62" s="89">
        <f t="shared" si="13"/>
        <v>0</v>
      </c>
      <c r="Z62" s="1"/>
      <c r="AA62" s="1"/>
    </row>
    <row r="63" spans="2:27" x14ac:dyDescent="0.25">
      <c r="B63" s="86">
        <v>1816</v>
      </c>
      <c r="C63" s="86" t="s">
        <v>82</v>
      </c>
      <c r="D63" s="1">
        <v>3602</v>
      </c>
      <c r="E63" s="86">
        <f t="shared" si="6"/>
        <v>7933.9207048458147</v>
      </c>
      <c r="F63" s="87">
        <f t="shared" si="0"/>
        <v>0.72038065489478775</v>
      </c>
      <c r="G63" s="193">
        <f t="shared" si="1"/>
        <v>1848.5487069919609</v>
      </c>
      <c r="H63" s="193">
        <f t="shared" si="7"/>
        <v>839.24111297435024</v>
      </c>
      <c r="I63" s="193">
        <f t="shared" si="2"/>
        <v>692.80084650117578</v>
      </c>
      <c r="J63" s="88">
        <f t="shared" si="3"/>
        <v>314.53158431153378</v>
      </c>
      <c r="K63" s="193">
        <f t="shared" si="8"/>
        <v>551.74895008851877</v>
      </c>
      <c r="L63" s="88">
        <f t="shared" si="4"/>
        <v>250.49402334018754</v>
      </c>
      <c r="M63" s="89">
        <f t="shared" si="9"/>
        <v>1089.7351363145378</v>
      </c>
      <c r="N63" s="89">
        <f t="shared" si="10"/>
        <v>4691.7351363145381</v>
      </c>
      <c r="O63" s="89">
        <f t="shared" si="11"/>
        <v>10334.218361926294</v>
      </c>
      <c r="P63" s="90">
        <f t="shared" si="5"/>
        <v>0.93832182956445076</v>
      </c>
      <c r="Q63" s="214">
        <v>583.94422469799031</v>
      </c>
      <c r="R63" s="93">
        <f t="shared" si="12"/>
        <v>9.52914798206278E-3</v>
      </c>
      <c r="S63" s="93">
        <f t="shared" si="12"/>
        <v>2.73182078583987E-2</v>
      </c>
      <c r="T63" s="92">
        <v>454</v>
      </c>
      <c r="U63" s="196">
        <v>3568</v>
      </c>
      <c r="V63" s="196">
        <v>7722.9437229437226</v>
      </c>
      <c r="W63" s="203"/>
      <c r="X63" s="89">
        <v>0</v>
      </c>
      <c r="Y63" s="89">
        <f t="shared" si="13"/>
        <v>0</v>
      </c>
      <c r="Z63" s="1"/>
      <c r="AA63" s="1"/>
    </row>
    <row r="64" spans="2:27" x14ac:dyDescent="0.25">
      <c r="B64" s="86">
        <v>1818</v>
      </c>
      <c r="C64" s="86" t="s">
        <v>55</v>
      </c>
      <c r="D64" s="1">
        <v>16719</v>
      </c>
      <c r="E64" s="86">
        <f t="shared" si="6"/>
        <v>9091.3539967373581</v>
      </c>
      <c r="F64" s="87">
        <f t="shared" si="0"/>
        <v>0.8254727756542759</v>
      </c>
      <c r="G64" s="193">
        <f t="shared" si="1"/>
        <v>1154.0887318570349</v>
      </c>
      <c r="H64" s="193">
        <f t="shared" si="7"/>
        <v>2122.3691778850871</v>
      </c>
      <c r="I64" s="193">
        <f t="shared" si="2"/>
        <v>287.6991943391356</v>
      </c>
      <c r="J64" s="88">
        <f t="shared" si="3"/>
        <v>529.07881838967035</v>
      </c>
      <c r="K64" s="193">
        <f t="shared" si="8"/>
        <v>146.64729792647861</v>
      </c>
      <c r="L64" s="88">
        <f t="shared" si="4"/>
        <v>269.6843808867942</v>
      </c>
      <c r="M64" s="89">
        <f t="shared" si="9"/>
        <v>2392.0535587718814</v>
      </c>
      <c r="N64" s="89">
        <f t="shared" si="10"/>
        <v>19111.05355877188</v>
      </c>
      <c r="O64" s="89">
        <f t="shared" si="11"/>
        <v>10392.090026520871</v>
      </c>
      <c r="P64" s="90">
        <f t="shared" si="5"/>
        <v>0.9435764356024251</v>
      </c>
      <c r="Q64" s="214">
        <v>881.14191458062396</v>
      </c>
      <c r="R64" s="93">
        <f t="shared" si="12"/>
        <v>-7.3893535700437607E-2</v>
      </c>
      <c r="S64" s="93">
        <f t="shared" si="12"/>
        <v>-8.0943829610276588E-2</v>
      </c>
      <c r="T64" s="92">
        <v>1839</v>
      </c>
      <c r="U64" s="196">
        <v>18053</v>
      </c>
      <c r="V64" s="196">
        <v>9892.054794520549</v>
      </c>
      <c r="W64" s="203"/>
      <c r="X64" s="89">
        <v>0</v>
      </c>
      <c r="Y64" s="89">
        <f t="shared" si="13"/>
        <v>0</v>
      </c>
      <c r="Z64" s="1"/>
      <c r="AA64" s="1"/>
    </row>
    <row r="65" spans="2:27" x14ac:dyDescent="0.25">
      <c r="B65" s="86">
        <v>1820</v>
      </c>
      <c r="C65" s="86" t="s">
        <v>83</v>
      </c>
      <c r="D65" s="1">
        <v>64502</v>
      </c>
      <c r="E65" s="86">
        <f t="shared" si="6"/>
        <v>8835.8904109589039</v>
      </c>
      <c r="F65" s="87">
        <f t="shared" si="0"/>
        <v>0.80227730495686234</v>
      </c>
      <c r="G65" s="193">
        <f t="shared" si="1"/>
        <v>1307.3668833241074</v>
      </c>
      <c r="H65" s="193">
        <f t="shared" si="7"/>
        <v>9543.7782482659841</v>
      </c>
      <c r="I65" s="193">
        <f t="shared" si="2"/>
        <v>377.11144936159462</v>
      </c>
      <c r="J65" s="88">
        <f t="shared" si="3"/>
        <v>2752.9135803396407</v>
      </c>
      <c r="K65" s="193">
        <f t="shared" si="8"/>
        <v>236.05955294893764</v>
      </c>
      <c r="L65" s="88">
        <f t="shared" si="4"/>
        <v>1723.2347365272449</v>
      </c>
      <c r="M65" s="89">
        <f t="shared" si="9"/>
        <v>11267.012984793229</v>
      </c>
      <c r="N65" s="89">
        <f t="shared" si="10"/>
        <v>75769.012984793226</v>
      </c>
      <c r="O65" s="89">
        <f t="shared" si="11"/>
        <v>10379.316847231948</v>
      </c>
      <c r="P65" s="90">
        <f t="shared" si="5"/>
        <v>0.94241666206755448</v>
      </c>
      <c r="Q65" s="214">
        <v>7364.7941416196718</v>
      </c>
      <c r="R65" s="93">
        <f t="shared" si="12"/>
        <v>-1.203896581301311E-2</v>
      </c>
      <c r="S65" s="93">
        <f t="shared" si="12"/>
        <v>-7.5728405899759517E-3</v>
      </c>
      <c r="T65" s="92">
        <v>7300</v>
      </c>
      <c r="U65" s="196">
        <v>65288</v>
      </c>
      <c r="V65" s="196">
        <v>8903.3137869903167</v>
      </c>
      <c r="W65" s="203"/>
      <c r="X65" s="89">
        <v>0</v>
      </c>
      <c r="Y65" s="89">
        <f t="shared" si="13"/>
        <v>0</v>
      </c>
      <c r="Z65" s="1"/>
      <c r="AA65" s="1"/>
    </row>
    <row r="66" spans="2:27" x14ac:dyDescent="0.25">
      <c r="B66" s="86">
        <v>1822</v>
      </c>
      <c r="C66" s="86" t="s">
        <v>84</v>
      </c>
      <c r="D66" s="1">
        <v>16632</v>
      </c>
      <c r="E66" s="86">
        <f t="shared" si="6"/>
        <v>7326.8722466960353</v>
      </c>
      <c r="F66" s="87">
        <f t="shared" si="0"/>
        <v>0.66526213504775733</v>
      </c>
      <c r="G66" s="193">
        <f t="shared" si="1"/>
        <v>2212.7777818818286</v>
      </c>
      <c r="H66" s="193">
        <f t="shared" si="7"/>
        <v>5023.0055648717507</v>
      </c>
      <c r="I66" s="193">
        <f t="shared" si="2"/>
        <v>905.26780685359859</v>
      </c>
      <c r="J66" s="88">
        <f t="shared" si="3"/>
        <v>2054.9579215576687</v>
      </c>
      <c r="K66" s="193">
        <f t="shared" si="8"/>
        <v>764.21591044094157</v>
      </c>
      <c r="L66" s="88">
        <f t="shared" si="4"/>
        <v>1734.7701167009373</v>
      </c>
      <c r="M66" s="89">
        <f t="shared" si="9"/>
        <v>6757.775681572688</v>
      </c>
      <c r="N66" s="89">
        <f t="shared" si="10"/>
        <v>23389.77568157269</v>
      </c>
      <c r="O66" s="89">
        <f t="shared" si="11"/>
        <v>10303.865939018806</v>
      </c>
      <c r="P66" s="90">
        <f t="shared" si="5"/>
        <v>0.93556590357209934</v>
      </c>
      <c r="Q66" s="214">
        <v>3906.7711234899502</v>
      </c>
      <c r="R66" s="93">
        <f t="shared" si="12"/>
        <v>2.7734233691064755E-3</v>
      </c>
      <c r="S66" s="93">
        <f t="shared" si="12"/>
        <v>-2.9693319189103297E-3</v>
      </c>
      <c r="T66" s="92">
        <v>2270</v>
      </c>
      <c r="U66" s="196">
        <v>16586</v>
      </c>
      <c r="V66" s="196">
        <v>7348.6929552503316</v>
      </c>
      <c r="W66" s="203"/>
      <c r="X66" s="89">
        <v>0</v>
      </c>
      <c r="Y66" s="89">
        <f t="shared" si="13"/>
        <v>0</v>
      </c>
      <c r="Z66" s="1"/>
      <c r="AA66" s="1"/>
    </row>
    <row r="67" spans="2:27" x14ac:dyDescent="0.25">
      <c r="B67" s="86">
        <v>1824</v>
      </c>
      <c r="C67" s="86" t="s">
        <v>85</v>
      </c>
      <c r="D67" s="1">
        <v>120014</v>
      </c>
      <c r="E67" s="86">
        <f t="shared" si="6"/>
        <v>8995.2031179733167</v>
      </c>
      <c r="F67" s="87">
        <f t="shared" si="0"/>
        <v>0.81674251030508427</v>
      </c>
      <c r="G67" s="193">
        <f t="shared" si="1"/>
        <v>1211.7792591154596</v>
      </c>
      <c r="H67" s="193">
        <f t="shared" si="7"/>
        <v>16167.558875118462</v>
      </c>
      <c r="I67" s="193">
        <f t="shared" si="2"/>
        <v>321.35200190655013</v>
      </c>
      <c r="J67" s="88">
        <f t="shared" si="3"/>
        <v>4287.4784094371917</v>
      </c>
      <c r="K67" s="193">
        <f t="shared" si="8"/>
        <v>180.30010549389314</v>
      </c>
      <c r="L67" s="88">
        <f t="shared" si="4"/>
        <v>2405.5640074995226</v>
      </c>
      <c r="M67" s="89">
        <f t="shared" si="9"/>
        <v>18573.122882617987</v>
      </c>
      <c r="N67" s="89">
        <f t="shared" si="10"/>
        <v>138587.12288261799</v>
      </c>
      <c r="O67" s="89">
        <f t="shared" si="11"/>
        <v>10387.28248258267</v>
      </c>
      <c r="P67" s="90">
        <f t="shared" si="5"/>
        <v>0.94313992233496569</v>
      </c>
      <c r="Q67" s="214">
        <v>11359.977854450637</v>
      </c>
      <c r="R67" s="93">
        <f t="shared" si="12"/>
        <v>5.9174573373118313E-3</v>
      </c>
      <c r="S67" s="93">
        <f t="shared" si="12"/>
        <v>-2.3005761546509135E-3</v>
      </c>
      <c r="T67" s="92">
        <v>13342</v>
      </c>
      <c r="U67" s="196">
        <v>119308</v>
      </c>
      <c r="V67" s="196">
        <v>9015.9449860197983</v>
      </c>
      <c r="W67" s="203"/>
      <c r="X67" s="89">
        <v>0</v>
      </c>
      <c r="Y67" s="89">
        <f t="shared" si="13"/>
        <v>0</v>
      </c>
      <c r="Z67" s="1"/>
      <c r="AA67" s="1"/>
    </row>
    <row r="68" spans="2:27" x14ac:dyDescent="0.25">
      <c r="B68" s="86">
        <v>1825</v>
      </c>
      <c r="C68" s="86" t="s">
        <v>86</v>
      </c>
      <c r="D68" s="1">
        <v>11887</v>
      </c>
      <c r="E68" s="86">
        <f t="shared" si="6"/>
        <v>8175.3782668500698</v>
      </c>
      <c r="F68" s="87">
        <f t="shared" si="0"/>
        <v>0.74230441278408521</v>
      </c>
      <c r="G68" s="193">
        <f t="shared" si="1"/>
        <v>1703.6741697894079</v>
      </c>
      <c r="H68" s="193">
        <f t="shared" si="7"/>
        <v>2477.1422428737992</v>
      </c>
      <c r="I68" s="193">
        <f t="shared" si="2"/>
        <v>608.29069979968654</v>
      </c>
      <c r="J68" s="88">
        <f t="shared" si="3"/>
        <v>884.45467750874423</v>
      </c>
      <c r="K68" s="193">
        <f t="shared" si="8"/>
        <v>467.23880338702952</v>
      </c>
      <c r="L68" s="88">
        <f t="shared" si="4"/>
        <v>679.36522012474097</v>
      </c>
      <c r="M68" s="89">
        <f t="shared" si="9"/>
        <v>3156.5074629985402</v>
      </c>
      <c r="N68" s="89">
        <f t="shared" si="10"/>
        <v>15043.507462998539</v>
      </c>
      <c r="O68" s="89">
        <f t="shared" si="11"/>
        <v>10346.291240026507</v>
      </c>
      <c r="P68" s="90">
        <f t="shared" si="5"/>
        <v>0.93941801745891562</v>
      </c>
      <c r="Q68" s="214">
        <v>2545.2927372486283</v>
      </c>
      <c r="R68" s="93">
        <f t="shared" si="12"/>
        <v>-3.854856280901701E-3</v>
      </c>
      <c r="S68" s="93">
        <f t="shared" si="12"/>
        <v>9.4089062833760558E-4</v>
      </c>
      <c r="T68" s="92">
        <v>1454</v>
      </c>
      <c r="U68" s="196">
        <v>11933</v>
      </c>
      <c r="V68" s="196">
        <v>8167.6933607118408</v>
      </c>
      <c r="W68" s="203"/>
      <c r="X68" s="89">
        <v>0</v>
      </c>
      <c r="Y68" s="89">
        <f t="shared" si="13"/>
        <v>0</v>
      </c>
      <c r="Z68" s="1"/>
      <c r="AA68" s="1"/>
    </row>
    <row r="69" spans="2:27" x14ac:dyDescent="0.25">
      <c r="B69" s="86">
        <v>1826</v>
      </c>
      <c r="C69" s="86" t="s">
        <v>87</v>
      </c>
      <c r="D69" s="1">
        <v>9895</v>
      </c>
      <c r="E69" s="86">
        <f t="shared" si="6"/>
        <v>7742.5665101721434</v>
      </c>
      <c r="F69" s="87">
        <f t="shared" si="0"/>
        <v>0.70300616059316323</v>
      </c>
      <c r="G69" s="193">
        <f t="shared" si="1"/>
        <v>1963.3612237961636</v>
      </c>
      <c r="H69" s="193">
        <f t="shared" si="7"/>
        <v>2509.1756440114968</v>
      </c>
      <c r="I69" s="193">
        <f t="shared" si="2"/>
        <v>759.77481463696074</v>
      </c>
      <c r="J69" s="88">
        <f t="shared" si="3"/>
        <v>970.99221310603582</v>
      </c>
      <c r="K69" s="193">
        <f t="shared" si="8"/>
        <v>618.72291822430373</v>
      </c>
      <c r="L69" s="88">
        <f t="shared" si="4"/>
        <v>790.72788949066012</v>
      </c>
      <c r="M69" s="89">
        <f t="shared" si="9"/>
        <v>3299.9035335021572</v>
      </c>
      <c r="N69" s="89">
        <f t="shared" si="10"/>
        <v>13194.903533502158</v>
      </c>
      <c r="O69" s="89">
        <f t="shared" si="11"/>
        <v>10324.650652192611</v>
      </c>
      <c r="P69" s="90">
        <f t="shared" si="5"/>
        <v>0.93745310484936961</v>
      </c>
      <c r="Q69" s="214">
        <v>2631.5473990397172</v>
      </c>
      <c r="R69" s="93">
        <f t="shared" si="12"/>
        <v>-3.4822473663675378E-2</v>
      </c>
      <c r="S69" s="93">
        <f t="shared" si="12"/>
        <v>-3.8598598571094628E-2</v>
      </c>
      <c r="T69" s="92">
        <v>1278</v>
      </c>
      <c r="U69" s="196">
        <v>10252</v>
      </c>
      <c r="V69" s="196">
        <v>8053.4171249018073</v>
      </c>
      <c r="W69" s="203"/>
      <c r="X69" s="89">
        <v>0</v>
      </c>
      <c r="Y69" s="89">
        <f t="shared" si="13"/>
        <v>0</v>
      </c>
      <c r="Z69" s="1"/>
      <c r="AA69" s="1"/>
    </row>
    <row r="70" spans="2:27" x14ac:dyDescent="0.25">
      <c r="B70" s="86">
        <v>1827</v>
      </c>
      <c r="C70" s="86" t="s">
        <v>88</v>
      </c>
      <c r="D70" s="1">
        <v>15669</v>
      </c>
      <c r="E70" s="86">
        <f t="shared" si="6"/>
        <v>11264.557872034507</v>
      </c>
      <c r="F70" s="87">
        <f t="shared" si="0"/>
        <v>1.0227943886558108</v>
      </c>
      <c r="G70" s="193">
        <f t="shared" si="1"/>
        <v>-149.83359332125474</v>
      </c>
      <c r="H70" s="193">
        <f t="shared" si="7"/>
        <v>-208.41852830986534</v>
      </c>
      <c r="I70" s="193">
        <f t="shared" si="2"/>
        <v>0</v>
      </c>
      <c r="J70" s="88">
        <f t="shared" si="3"/>
        <v>0</v>
      </c>
      <c r="K70" s="193">
        <f t="shared" si="8"/>
        <v>-141.05189641265699</v>
      </c>
      <c r="L70" s="88">
        <f t="shared" si="4"/>
        <v>-196.20318791000585</v>
      </c>
      <c r="M70" s="89">
        <f t="shared" si="9"/>
        <v>-404.62171621987119</v>
      </c>
      <c r="N70" s="89">
        <f t="shared" si="10"/>
        <v>15264.378283780128</v>
      </c>
      <c r="O70" s="89">
        <f t="shared" si="11"/>
        <v>10973.672382300596</v>
      </c>
      <c r="P70" s="90">
        <f t="shared" si="5"/>
        <v>0.99638269544769464</v>
      </c>
      <c r="Q70" s="214">
        <v>-1596.2614916793809</v>
      </c>
      <c r="R70" s="93">
        <f t="shared" si="12"/>
        <v>0.11865495823516813</v>
      </c>
      <c r="S70" s="93">
        <f t="shared" si="12"/>
        <v>0.10096235645143434</v>
      </c>
      <c r="T70" s="92">
        <v>1391</v>
      </c>
      <c r="U70" s="196">
        <v>14007</v>
      </c>
      <c r="V70" s="196">
        <v>10231.555880204529</v>
      </c>
      <c r="W70" s="203"/>
      <c r="X70" s="89">
        <v>0</v>
      </c>
      <c r="Y70" s="89">
        <f t="shared" si="13"/>
        <v>0</v>
      </c>
      <c r="Z70" s="1"/>
      <c r="AA70" s="1"/>
    </row>
    <row r="71" spans="2:27" x14ac:dyDescent="0.25">
      <c r="B71" s="86">
        <v>1828</v>
      </c>
      <c r="C71" s="86" t="s">
        <v>89</v>
      </c>
      <c r="D71" s="1">
        <v>13869</v>
      </c>
      <c r="E71" s="86">
        <f t="shared" si="6"/>
        <v>7778.4632641615262</v>
      </c>
      <c r="F71" s="87">
        <f t="shared" ref="F71:F134" si="14">E71/E$364</f>
        <v>0.70626549832912955</v>
      </c>
      <c r="G71" s="193">
        <f t="shared" ref="G71:G134" si="15">($E$364+$Y$364-E71-Y71)*0.6</f>
        <v>1941.8231714025339</v>
      </c>
      <c r="H71" s="193">
        <f t="shared" ref="H71:H134" si="16">G71*T71/1000</f>
        <v>3462.2707146107182</v>
      </c>
      <c r="I71" s="193">
        <f t="shared" ref="I71:I134" si="17">IF(E71+Y71&lt;(E$364+Y$364)*0.9,((E$364+Y$364)*0.9-E71-Y71)*0.35,0)</f>
        <v>747.21095074067671</v>
      </c>
      <c r="J71" s="88">
        <f t="shared" ref="J71:J134" si="18">I71*T71/1000</f>
        <v>1332.2771251706267</v>
      </c>
      <c r="K71" s="193">
        <f t="shared" si="8"/>
        <v>606.15905432801969</v>
      </c>
      <c r="L71" s="88">
        <f t="shared" ref="L71:L134" si="19">K71*T71/1000</f>
        <v>1080.7815938668591</v>
      </c>
      <c r="M71" s="89">
        <f t="shared" si="9"/>
        <v>4543.0523084775778</v>
      </c>
      <c r="N71" s="89">
        <f t="shared" si="10"/>
        <v>18412.052308477578</v>
      </c>
      <c r="O71" s="89">
        <f t="shared" si="11"/>
        <v>10326.445489892081</v>
      </c>
      <c r="P71" s="90">
        <f t="shared" ref="P71:P134" si="20">O71/O$364</f>
        <v>0.93761607173616801</v>
      </c>
      <c r="Q71" s="214">
        <v>2708.3183978777888</v>
      </c>
      <c r="R71" s="93">
        <f t="shared" si="12"/>
        <v>0.11630714745653574</v>
      </c>
      <c r="S71" s="93">
        <f t="shared" si="12"/>
        <v>6.30900372300605E-2</v>
      </c>
      <c r="T71" s="92">
        <v>1783</v>
      </c>
      <c r="U71" s="196">
        <v>12424</v>
      </c>
      <c r="V71" s="196">
        <v>7316.8433451118963</v>
      </c>
      <c r="W71" s="203"/>
      <c r="X71" s="89">
        <v>0</v>
      </c>
      <c r="Y71" s="89">
        <f t="shared" si="13"/>
        <v>0</v>
      </c>
      <c r="Z71" s="1"/>
      <c r="AA71" s="1"/>
    </row>
    <row r="72" spans="2:27" x14ac:dyDescent="0.25">
      <c r="B72" s="86">
        <v>1832</v>
      </c>
      <c r="C72" s="86" t="s">
        <v>90</v>
      </c>
      <c r="D72" s="1">
        <v>50283</v>
      </c>
      <c r="E72" s="86">
        <f t="shared" ref="E72:E135" si="21">D72/T72*1000</f>
        <v>11276.743664498767</v>
      </c>
      <c r="F72" s="87">
        <f t="shared" si="14"/>
        <v>1.0239008288992144</v>
      </c>
      <c r="G72" s="193">
        <f t="shared" si="15"/>
        <v>-157.14506879981016</v>
      </c>
      <c r="H72" s="193">
        <f t="shared" si="16"/>
        <v>-700.70986177835346</v>
      </c>
      <c r="I72" s="193">
        <f t="shared" si="17"/>
        <v>0</v>
      </c>
      <c r="J72" s="88">
        <f t="shared" si="18"/>
        <v>0</v>
      </c>
      <c r="K72" s="193">
        <f t="shared" ref="K72:K135" si="22">I72+J$366</f>
        <v>-141.05189641265699</v>
      </c>
      <c r="L72" s="88">
        <f t="shared" si="19"/>
        <v>-628.95040610403748</v>
      </c>
      <c r="M72" s="89">
        <f t="shared" ref="M72:M135" si="23">+H72+L72</f>
        <v>-1329.6602678823911</v>
      </c>
      <c r="N72" s="89">
        <f t="shared" ref="N72:N135" si="24">D72+M72</f>
        <v>48953.339732117609</v>
      </c>
      <c r="O72" s="89">
        <f t="shared" ref="O72:O135" si="25">N72/T72*1000</f>
        <v>10978.5466992863</v>
      </c>
      <c r="P72" s="90">
        <f t="shared" si="20"/>
        <v>0.99682527154505607</v>
      </c>
      <c r="Q72" s="214">
        <v>5221.0711730515441</v>
      </c>
      <c r="R72" s="93">
        <f t="shared" ref="R72:S135" si="26">(D72-U72)/U72</f>
        <v>-1.342044852551651E-2</v>
      </c>
      <c r="S72" s="93">
        <f t="shared" si="26"/>
        <v>-2.2049424194389589E-2</v>
      </c>
      <c r="T72" s="92">
        <v>4459</v>
      </c>
      <c r="U72" s="196">
        <v>50967</v>
      </c>
      <c r="V72" s="196">
        <v>11530.995475113123</v>
      </c>
      <c r="W72" s="203"/>
      <c r="X72" s="89">
        <v>0</v>
      </c>
      <c r="Y72" s="89">
        <f t="shared" ref="Y72:Y135" si="27">X72*1000/T72</f>
        <v>0</v>
      </c>
      <c r="Z72" s="1"/>
      <c r="AA72" s="1"/>
    </row>
    <row r="73" spans="2:27" x14ac:dyDescent="0.25">
      <c r="B73" s="86">
        <v>1833</v>
      </c>
      <c r="C73" s="86" t="s">
        <v>91</v>
      </c>
      <c r="D73" s="1">
        <v>251782</v>
      </c>
      <c r="E73" s="86">
        <f t="shared" si="21"/>
        <v>9691.3779830638941</v>
      </c>
      <c r="F73" s="87">
        <f t="shared" si="14"/>
        <v>0.87995349058737171</v>
      </c>
      <c r="G73" s="193">
        <f t="shared" si="15"/>
        <v>794.07434006111328</v>
      </c>
      <c r="H73" s="193">
        <f t="shared" si="16"/>
        <v>20630.051354787724</v>
      </c>
      <c r="I73" s="193">
        <f t="shared" si="17"/>
        <v>77.690799124848027</v>
      </c>
      <c r="J73" s="88">
        <f t="shared" si="18"/>
        <v>2018.4069612635519</v>
      </c>
      <c r="K73" s="193">
        <f t="shared" si="22"/>
        <v>-63.36109728780896</v>
      </c>
      <c r="L73" s="88">
        <f t="shared" si="19"/>
        <v>-1646.1213075372768</v>
      </c>
      <c r="M73" s="89">
        <f t="shared" si="23"/>
        <v>18983.930047250447</v>
      </c>
      <c r="N73" s="89">
        <f t="shared" si="24"/>
        <v>270765.93004725047</v>
      </c>
      <c r="O73" s="89">
        <f t="shared" si="25"/>
        <v>10422.091225837201</v>
      </c>
      <c r="P73" s="90">
        <f t="shared" si="20"/>
        <v>0.94630047134908024</v>
      </c>
      <c r="Q73" s="214">
        <v>18083.329561819566</v>
      </c>
      <c r="R73" s="93">
        <f t="shared" si="26"/>
        <v>2.4233178797160347E-4</v>
      </c>
      <c r="S73" s="93">
        <f t="shared" si="26"/>
        <v>4.5543849504137831E-3</v>
      </c>
      <c r="T73" s="92">
        <v>25980</v>
      </c>
      <c r="U73" s="196">
        <v>251721</v>
      </c>
      <c r="V73" s="196">
        <v>9647.4398282998627</v>
      </c>
      <c r="W73" s="203"/>
      <c r="X73" s="89">
        <v>0</v>
      </c>
      <c r="Y73" s="89">
        <f t="shared" si="27"/>
        <v>0</v>
      </c>
      <c r="Z73" s="1"/>
      <c r="AA73" s="1"/>
    </row>
    <row r="74" spans="2:27" x14ac:dyDescent="0.25">
      <c r="B74" s="86">
        <v>1834</v>
      </c>
      <c r="C74" s="86" t="s">
        <v>92</v>
      </c>
      <c r="D74" s="1">
        <v>24049</v>
      </c>
      <c r="E74" s="86">
        <f t="shared" si="21"/>
        <v>12985.421166306694</v>
      </c>
      <c r="F74" s="87">
        <f t="shared" si="14"/>
        <v>1.1790445798324178</v>
      </c>
      <c r="G74" s="193">
        <f t="shared" si="15"/>
        <v>-1182.351569884567</v>
      </c>
      <c r="H74" s="193">
        <f t="shared" si="16"/>
        <v>-2189.7151074262183</v>
      </c>
      <c r="I74" s="193">
        <f t="shared" si="17"/>
        <v>0</v>
      </c>
      <c r="J74" s="88">
        <f t="shared" si="18"/>
        <v>0</v>
      </c>
      <c r="K74" s="193">
        <f t="shared" si="22"/>
        <v>-141.05189641265699</v>
      </c>
      <c r="L74" s="88">
        <f t="shared" si="19"/>
        <v>-261.22811215624074</v>
      </c>
      <c r="M74" s="89">
        <f t="shared" si="23"/>
        <v>-2450.9432195824593</v>
      </c>
      <c r="N74" s="89">
        <f t="shared" si="24"/>
        <v>21598.056780417541</v>
      </c>
      <c r="O74" s="89">
        <f t="shared" si="25"/>
        <v>11662.017700009472</v>
      </c>
      <c r="P74" s="90">
        <f t="shared" si="20"/>
        <v>1.0588827719183376</v>
      </c>
      <c r="Q74" s="214">
        <v>-1551.1464874430442</v>
      </c>
      <c r="R74" s="93">
        <f t="shared" si="26"/>
        <v>7.5873484543461725E-2</v>
      </c>
      <c r="S74" s="93">
        <f t="shared" si="26"/>
        <v>8.57492130732882E-2</v>
      </c>
      <c r="T74" s="92">
        <v>1852</v>
      </c>
      <c r="U74" s="196">
        <v>22353</v>
      </c>
      <c r="V74" s="196">
        <v>11959.871589085073</v>
      </c>
      <c r="W74" s="203"/>
      <c r="X74" s="89">
        <v>0</v>
      </c>
      <c r="Y74" s="89">
        <f t="shared" si="27"/>
        <v>0</v>
      </c>
      <c r="Z74" s="1"/>
      <c r="AA74" s="1"/>
    </row>
    <row r="75" spans="2:27" x14ac:dyDescent="0.25">
      <c r="B75" s="86">
        <v>1835</v>
      </c>
      <c r="C75" s="86" t="s">
        <v>93</v>
      </c>
      <c r="D75" s="1">
        <v>4271</v>
      </c>
      <c r="E75" s="86">
        <f t="shared" si="21"/>
        <v>9619.3693693693695</v>
      </c>
      <c r="F75" s="87">
        <f t="shared" si="14"/>
        <v>0.8734152840409356</v>
      </c>
      <c r="G75" s="193">
        <f t="shared" si="15"/>
        <v>837.27950827782809</v>
      </c>
      <c r="H75" s="193">
        <f t="shared" si="16"/>
        <v>371.75210167535568</v>
      </c>
      <c r="I75" s="193">
        <f t="shared" si="17"/>
        <v>102.89381391793167</v>
      </c>
      <c r="J75" s="88">
        <f t="shared" si="18"/>
        <v>45.684853379561659</v>
      </c>
      <c r="K75" s="193">
        <f t="shared" si="22"/>
        <v>-38.158082494725321</v>
      </c>
      <c r="L75" s="88">
        <f t="shared" si="19"/>
        <v>-16.942188627658041</v>
      </c>
      <c r="M75" s="89">
        <f t="shared" si="23"/>
        <v>354.80991304769765</v>
      </c>
      <c r="N75" s="89">
        <f t="shared" si="24"/>
        <v>4625.8099130476976</v>
      </c>
      <c r="O75" s="89">
        <f t="shared" si="25"/>
        <v>10418.490795152473</v>
      </c>
      <c r="P75" s="90">
        <f t="shared" si="20"/>
        <v>0.94597356102175822</v>
      </c>
      <c r="Q75" s="214">
        <v>159.25073957248384</v>
      </c>
      <c r="R75" s="93">
        <f t="shared" si="26"/>
        <v>2.5821596244131454E-3</v>
      </c>
      <c r="S75" s="93">
        <f t="shared" si="26"/>
        <v>1.6130567186905288E-2</v>
      </c>
      <c r="T75" s="92">
        <v>444</v>
      </c>
      <c r="U75" s="196">
        <v>4260</v>
      </c>
      <c r="V75" s="196">
        <v>9466.6666666666661</v>
      </c>
      <c r="W75" s="203"/>
      <c r="X75" s="89">
        <v>0</v>
      </c>
      <c r="Y75" s="89">
        <f t="shared" si="27"/>
        <v>0</v>
      </c>
      <c r="Z75" s="1"/>
      <c r="AA75" s="1"/>
    </row>
    <row r="76" spans="2:27" x14ac:dyDescent="0.25">
      <c r="B76" s="86">
        <v>1836</v>
      </c>
      <c r="C76" s="86" t="s">
        <v>94</v>
      </c>
      <c r="D76" s="1">
        <v>10070</v>
      </c>
      <c r="E76" s="86">
        <f t="shared" si="21"/>
        <v>8841.0886742756793</v>
      </c>
      <c r="F76" s="87">
        <f t="shared" si="14"/>
        <v>0.80274929459121391</v>
      </c>
      <c r="G76" s="193">
        <f t="shared" si="15"/>
        <v>1304.2479253340421</v>
      </c>
      <c r="H76" s="193">
        <f t="shared" si="16"/>
        <v>1485.5383869554737</v>
      </c>
      <c r="I76" s="193">
        <f t="shared" si="17"/>
        <v>375.29205720072321</v>
      </c>
      <c r="J76" s="88">
        <f t="shared" si="18"/>
        <v>427.45765315162373</v>
      </c>
      <c r="K76" s="193">
        <f t="shared" si="22"/>
        <v>234.24016078806622</v>
      </c>
      <c r="L76" s="88">
        <f t="shared" si="19"/>
        <v>266.79954313760737</v>
      </c>
      <c r="M76" s="89">
        <f t="shared" si="23"/>
        <v>1752.337930093081</v>
      </c>
      <c r="N76" s="89">
        <f t="shared" si="24"/>
        <v>11822.337930093081</v>
      </c>
      <c r="O76" s="89">
        <f t="shared" si="25"/>
        <v>10379.576760397787</v>
      </c>
      <c r="P76" s="90">
        <f t="shared" si="20"/>
        <v>0.94244026154927207</v>
      </c>
      <c r="Q76" s="214">
        <v>1498.4255531529052</v>
      </c>
      <c r="R76" s="93">
        <f t="shared" si="26"/>
        <v>-4.2519529318698701E-3</v>
      </c>
      <c r="S76" s="93">
        <f t="shared" si="26"/>
        <v>7.9872680154116169E-3</v>
      </c>
      <c r="T76" s="92">
        <v>1139</v>
      </c>
      <c r="U76" s="196">
        <v>10113</v>
      </c>
      <c r="V76" s="196">
        <v>8771.0320901994801</v>
      </c>
      <c r="W76" s="203"/>
      <c r="X76" s="89">
        <v>0</v>
      </c>
      <c r="Y76" s="89">
        <f t="shared" si="27"/>
        <v>0</v>
      </c>
      <c r="Z76" s="1"/>
      <c r="AA76" s="1"/>
    </row>
    <row r="77" spans="2:27" x14ac:dyDescent="0.25">
      <c r="B77" s="86">
        <v>1837</v>
      </c>
      <c r="C77" s="86" t="s">
        <v>95</v>
      </c>
      <c r="D77" s="1">
        <v>67431</v>
      </c>
      <c r="E77" s="86">
        <f t="shared" si="21"/>
        <v>10854.95814552479</v>
      </c>
      <c r="F77" s="87">
        <f t="shared" si="14"/>
        <v>0.98560373220677711</v>
      </c>
      <c r="G77" s="193">
        <f t="shared" si="15"/>
        <v>95.926242584575803</v>
      </c>
      <c r="H77" s="193">
        <f t="shared" si="16"/>
        <v>595.89381893538484</v>
      </c>
      <c r="I77" s="193">
        <f t="shared" si="17"/>
        <v>0</v>
      </c>
      <c r="J77" s="88">
        <f t="shared" si="18"/>
        <v>0</v>
      </c>
      <c r="K77" s="193">
        <f t="shared" si="22"/>
        <v>-141.05189641265699</v>
      </c>
      <c r="L77" s="88">
        <f t="shared" si="19"/>
        <v>-876.2143805154252</v>
      </c>
      <c r="M77" s="89">
        <f t="shared" si="23"/>
        <v>-280.32056158004036</v>
      </c>
      <c r="N77" s="89">
        <f t="shared" si="24"/>
        <v>67150.67943841996</v>
      </c>
      <c r="O77" s="89">
        <f t="shared" si="25"/>
        <v>10809.83249169671</v>
      </c>
      <c r="P77" s="90">
        <f t="shared" si="20"/>
        <v>0.98150643286808126</v>
      </c>
      <c r="Q77" s="214">
        <v>4815.8252807795998</v>
      </c>
      <c r="R77" s="93">
        <f t="shared" si="26"/>
        <v>6.1838624338624339E-2</v>
      </c>
      <c r="S77" s="93">
        <f t="shared" si="26"/>
        <v>6.2180491249228968E-2</v>
      </c>
      <c r="T77" s="92">
        <v>6212</v>
      </c>
      <c r="U77" s="196">
        <v>63504</v>
      </c>
      <c r="V77" s="196">
        <v>10219.504345027359</v>
      </c>
      <c r="W77" s="203"/>
      <c r="X77" s="89">
        <v>0</v>
      </c>
      <c r="Y77" s="89">
        <f t="shared" si="27"/>
        <v>0</v>
      </c>
      <c r="Z77" s="1"/>
      <c r="AA77" s="1"/>
    </row>
    <row r="78" spans="2:27" x14ac:dyDescent="0.25">
      <c r="B78" s="86">
        <v>1838</v>
      </c>
      <c r="C78" s="86" t="s">
        <v>96</v>
      </c>
      <c r="D78" s="1">
        <v>17897</v>
      </c>
      <c r="E78" s="86">
        <f t="shared" si="21"/>
        <v>9282.6763485477168</v>
      </c>
      <c r="F78" s="87">
        <f t="shared" si="14"/>
        <v>0.84284437870155338</v>
      </c>
      <c r="G78" s="193">
        <f t="shared" si="15"/>
        <v>1039.2953207708197</v>
      </c>
      <c r="H78" s="193">
        <f t="shared" si="16"/>
        <v>2003.7613784461403</v>
      </c>
      <c r="I78" s="193">
        <f t="shared" si="17"/>
        <v>220.7363712055101</v>
      </c>
      <c r="J78" s="88">
        <f t="shared" si="18"/>
        <v>425.5797236842235</v>
      </c>
      <c r="K78" s="193">
        <f t="shared" si="22"/>
        <v>79.684474792853109</v>
      </c>
      <c r="L78" s="88">
        <f t="shared" si="19"/>
        <v>153.63166740062078</v>
      </c>
      <c r="M78" s="89">
        <f t="shared" si="23"/>
        <v>2157.3930458467612</v>
      </c>
      <c r="N78" s="89">
        <f t="shared" si="24"/>
        <v>20054.393045846762</v>
      </c>
      <c r="O78" s="89">
        <f t="shared" si="25"/>
        <v>10401.65614411139</v>
      </c>
      <c r="P78" s="90">
        <f t="shared" si="20"/>
        <v>0.94444501575478912</v>
      </c>
      <c r="Q78" s="214">
        <v>2160.7943955037772</v>
      </c>
      <c r="R78" s="93">
        <f t="shared" si="26"/>
        <v>-3.5618062291195171E-2</v>
      </c>
      <c r="S78" s="93">
        <f t="shared" si="26"/>
        <v>-5.2624797707222053E-2</v>
      </c>
      <c r="T78" s="92">
        <v>1928</v>
      </c>
      <c r="U78" s="196">
        <v>18558</v>
      </c>
      <c r="V78" s="196">
        <v>9798.3104540654713</v>
      </c>
      <c r="W78" s="203"/>
      <c r="X78" s="89">
        <v>0</v>
      </c>
      <c r="Y78" s="89">
        <f t="shared" si="27"/>
        <v>0</v>
      </c>
      <c r="Z78" s="1"/>
      <c r="AA78" s="1"/>
    </row>
    <row r="79" spans="2:27" x14ac:dyDescent="0.25">
      <c r="B79" s="86">
        <v>1839</v>
      </c>
      <c r="C79" s="86" t="s">
        <v>97</v>
      </c>
      <c r="D79" s="1">
        <v>10013</v>
      </c>
      <c r="E79" s="86">
        <f t="shared" si="21"/>
        <v>9749.7565725413824</v>
      </c>
      <c r="F79" s="87">
        <f t="shared" si="14"/>
        <v>0.88525412416869054</v>
      </c>
      <c r="G79" s="193">
        <f t="shared" si="15"/>
        <v>759.04718637462031</v>
      </c>
      <c r="H79" s="193">
        <f t="shared" si="16"/>
        <v>779.54146040673504</v>
      </c>
      <c r="I79" s="193">
        <f t="shared" si="17"/>
        <v>57.258292807727138</v>
      </c>
      <c r="J79" s="88">
        <f t="shared" si="18"/>
        <v>58.804266713535768</v>
      </c>
      <c r="K79" s="193">
        <f t="shared" si="22"/>
        <v>-83.793603604929842</v>
      </c>
      <c r="L79" s="88">
        <f t="shared" si="19"/>
        <v>-86.056030902262947</v>
      </c>
      <c r="M79" s="89">
        <f t="shared" si="23"/>
        <v>693.48542950447211</v>
      </c>
      <c r="N79" s="89">
        <f t="shared" si="24"/>
        <v>10706.485429504472</v>
      </c>
      <c r="O79" s="89">
        <f t="shared" si="25"/>
        <v>10425.010155311073</v>
      </c>
      <c r="P79" s="90">
        <f t="shared" si="20"/>
        <v>0.9465655030281459</v>
      </c>
      <c r="Q79" s="214">
        <v>1620.4294056962535</v>
      </c>
      <c r="R79" s="93">
        <f t="shared" si="26"/>
        <v>3.4400826446280994E-2</v>
      </c>
      <c r="S79" s="93">
        <f t="shared" si="26"/>
        <v>1.9292732583871781E-2</v>
      </c>
      <c r="T79" s="92">
        <v>1027</v>
      </c>
      <c r="U79" s="196">
        <v>9680</v>
      </c>
      <c r="V79" s="196">
        <v>9565.217391304348</v>
      </c>
      <c r="W79" s="203"/>
      <c r="X79" s="89">
        <v>0</v>
      </c>
      <c r="Y79" s="89">
        <f t="shared" si="27"/>
        <v>0</v>
      </c>
      <c r="Z79" s="1"/>
      <c r="AA79" s="1"/>
    </row>
    <row r="80" spans="2:27" x14ac:dyDescent="0.25">
      <c r="B80" s="86">
        <v>1840</v>
      </c>
      <c r="C80" s="86" t="s">
        <v>98</v>
      </c>
      <c r="D80" s="1">
        <v>39069</v>
      </c>
      <c r="E80" s="86">
        <f t="shared" si="21"/>
        <v>8401.9354838709678</v>
      </c>
      <c r="F80" s="87">
        <f t="shared" si="14"/>
        <v>0.76287525568007886</v>
      </c>
      <c r="G80" s="193">
        <f t="shared" si="15"/>
        <v>1567.7398395768689</v>
      </c>
      <c r="H80" s="193">
        <f t="shared" si="16"/>
        <v>7289.9902540324401</v>
      </c>
      <c r="I80" s="193">
        <f t="shared" si="17"/>
        <v>528.99567384237218</v>
      </c>
      <c r="J80" s="88">
        <f t="shared" si="18"/>
        <v>2459.829883367031</v>
      </c>
      <c r="K80" s="193">
        <f t="shared" si="22"/>
        <v>387.94377742971517</v>
      </c>
      <c r="L80" s="88">
        <f t="shared" si="19"/>
        <v>1803.9385650481756</v>
      </c>
      <c r="M80" s="89">
        <f t="shared" si="23"/>
        <v>9093.9288190806164</v>
      </c>
      <c r="N80" s="89">
        <f t="shared" si="24"/>
        <v>48162.928819080618</v>
      </c>
      <c r="O80" s="89">
        <f t="shared" si="25"/>
        <v>10357.619100877553</v>
      </c>
      <c r="P80" s="90">
        <f t="shared" si="20"/>
        <v>0.94044655960371548</v>
      </c>
      <c r="Q80" s="214">
        <v>5748.720583360473</v>
      </c>
      <c r="R80" s="93">
        <f t="shared" si="26"/>
        <v>1.6151361329026304E-3</v>
      </c>
      <c r="S80" s="93">
        <f t="shared" si="26"/>
        <v>-5.4931003170728557E-3</v>
      </c>
      <c r="T80" s="92">
        <v>4650</v>
      </c>
      <c r="U80" s="196">
        <v>39006</v>
      </c>
      <c r="V80" s="196">
        <v>8448.3430799220278</v>
      </c>
      <c r="W80" s="203"/>
      <c r="X80" s="89">
        <v>0</v>
      </c>
      <c r="Y80" s="89">
        <f t="shared" si="27"/>
        <v>0</v>
      </c>
      <c r="Z80" s="1"/>
      <c r="AA80" s="1"/>
    </row>
    <row r="81" spans="2:29" x14ac:dyDescent="0.25">
      <c r="B81" s="86">
        <v>1841</v>
      </c>
      <c r="C81" s="86" t="s">
        <v>99</v>
      </c>
      <c r="D81" s="1">
        <v>92363</v>
      </c>
      <c r="E81" s="86">
        <f t="shared" si="21"/>
        <v>9649.2895946510653</v>
      </c>
      <c r="F81" s="87">
        <f t="shared" si="14"/>
        <v>0.87613196754268308</v>
      </c>
      <c r="G81" s="193">
        <f t="shared" si="15"/>
        <v>819.32737310881055</v>
      </c>
      <c r="H81" s="193">
        <f t="shared" si="16"/>
        <v>7842.6016153975343</v>
      </c>
      <c r="I81" s="193">
        <f t="shared" si="17"/>
        <v>92.421735069338126</v>
      </c>
      <c r="J81" s="88">
        <f t="shared" si="18"/>
        <v>884.66084808370465</v>
      </c>
      <c r="K81" s="193">
        <f t="shared" si="22"/>
        <v>-48.630161343318861</v>
      </c>
      <c r="L81" s="88">
        <f t="shared" si="19"/>
        <v>-465.48790437824812</v>
      </c>
      <c r="M81" s="89">
        <f t="shared" si="23"/>
        <v>7377.1137110192858</v>
      </c>
      <c r="N81" s="89">
        <f t="shared" si="24"/>
        <v>99740.113711019279</v>
      </c>
      <c r="O81" s="89">
        <f t="shared" si="25"/>
        <v>10419.986806416557</v>
      </c>
      <c r="P81" s="90">
        <f t="shared" si="20"/>
        <v>0.94610939519684556</v>
      </c>
      <c r="Q81" s="214">
        <v>7240.7689594201966</v>
      </c>
      <c r="R81" s="90">
        <f t="shared" si="26"/>
        <v>1.1609695190738531E-2</v>
      </c>
      <c r="S81" s="90">
        <f t="shared" si="26"/>
        <v>1.4885907116241286E-2</v>
      </c>
      <c r="T81" s="92">
        <v>9572</v>
      </c>
      <c r="U81" s="196">
        <v>91303</v>
      </c>
      <c r="V81" s="196">
        <v>9507.7579922940749</v>
      </c>
      <c r="W81" s="203"/>
      <c r="X81" s="89">
        <v>0</v>
      </c>
      <c r="Y81" s="89">
        <f t="shared" si="27"/>
        <v>0</v>
      </c>
      <c r="Z81" s="1"/>
      <c r="AA81" s="1"/>
    </row>
    <row r="82" spans="2:29" x14ac:dyDescent="0.25">
      <c r="B82" s="86">
        <v>1845</v>
      </c>
      <c r="C82" s="86" t="s">
        <v>100</v>
      </c>
      <c r="D82" s="1">
        <v>23634</v>
      </c>
      <c r="E82" s="86">
        <f t="shared" si="21"/>
        <v>12809.756097560976</v>
      </c>
      <c r="F82" s="87">
        <f t="shared" si="14"/>
        <v>1.1630946199105991</v>
      </c>
      <c r="G82" s="193">
        <f t="shared" si="15"/>
        <v>-1076.9525286371356</v>
      </c>
      <c r="H82" s="193">
        <f t="shared" si="16"/>
        <v>-1986.9774153355154</v>
      </c>
      <c r="I82" s="193">
        <f t="shared" si="17"/>
        <v>0</v>
      </c>
      <c r="J82" s="88">
        <f t="shared" si="18"/>
        <v>0</v>
      </c>
      <c r="K82" s="193">
        <f t="shared" si="22"/>
        <v>-141.05189641265699</v>
      </c>
      <c r="L82" s="88">
        <f t="shared" si="19"/>
        <v>-260.24074888135215</v>
      </c>
      <c r="M82" s="89">
        <f t="shared" si="23"/>
        <v>-2247.2181642168675</v>
      </c>
      <c r="N82" s="89">
        <f t="shared" si="24"/>
        <v>21386.781835783131</v>
      </c>
      <c r="O82" s="89">
        <f t="shared" si="25"/>
        <v>11591.751672511182</v>
      </c>
      <c r="P82" s="90">
        <f t="shared" si="20"/>
        <v>1.0525027879496098</v>
      </c>
      <c r="Q82" s="214">
        <v>2154.1070899932961</v>
      </c>
      <c r="R82" s="90">
        <f t="shared" si="26"/>
        <v>5.4336188436830836E-2</v>
      </c>
      <c r="S82" s="90">
        <f t="shared" si="26"/>
        <v>6.8051130725440043E-2</v>
      </c>
      <c r="T82" s="92">
        <v>1845</v>
      </c>
      <c r="U82" s="196">
        <v>22416</v>
      </c>
      <c r="V82" s="196">
        <v>11993.579454253611</v>
      </c>
      <c r="W82" s="203"/>
      <c r="X82" s="89">
        <v>0</v>
      </c>
      <c r="Y82" s="89">
        <f t="shared" si="27"/>
        <v>0</v>
      </c>
      <c r="Z82" s="1"/>
      <c r="AA82" s="1"/>
    </row>
    <row r="83" spans="2:29" x14ac:dyDescent="0.25">
      <c r="B83" s="86">
        <v>1848</v>
      </c>
      <c r="C83" s="86" t="s">
        <v>101</v>
      </c>
      <c r="D83" s="1">
        <v>23922</v>
      </c>
      <c r="E83" s="86">
        <f t="shared" si="21"/>
        <v>8976.3602251407137</v>
      </c>
      <c r="F83" s="87">
        <f t="shared" si="14"/>
        <v>0.81503162158009712</v>
      </c>
      <c r="G83" s="193">
        <f t="shared" si="15"/>
        <v>1223.0849948150214</v>
      </c>
      <c r="H83" s="193">
        <f t="shared" si="16"/>
        <v>3259.5215111820321</v>
      </c>
      <c r="I83" s="193">
        <f t="shared" si="17"/>
        <v>327.94701439796114</v>
      </c>
      <c r="J83" s="88">
        <f t="shared" si="18"/>
        <v>873.97879337056645</v>
      </c>
      <c r="K83" s="193">
        <f t="shared" si="22"/>
        <v>186.89511798530415</v>
      </c>
      <c r="L83" s="88">
        <f t="shared" si="19"/>
        <v>498.0754894308356</v>
      </c>
      <c r="M83" s="89">
        <f t="shared" si="23"/>
        <v>3757.5970006128678</v>
      </c>
      <c r="N83" s="89">
        <f t="shared" si="24"/>
        <v>27679.597000612866</v>
      </c>
      <c r="O83" s="89">
        <f t="shared" si="25"/>
        <v>10386.340337941037</v>
      </c>
      <c r="P83" s="90">
        <f t="shared" si="20"/>
        <v>0.94305437789871605</v>
      </c>
      <c r="Q83" s="214">
        <v>1940.5637859474512</v>
      </c>
      <c r="R83" s="90">
        <f t="shared" si="26"/>
        <v>3.5091514863052224E-2</v>
      </c>
      <c r="S83" s="90">
        <f t="shared" si="26"/>
        <v>6.3497617298943921E-3</v>
      </c>
      <c r="T83" s="92">
        <v>2665</v>
      </c>
      <c r="U83" s="196">
        <v>23111</v>
      </c>
      <c r="V83" s="196">
        <v>8919.7221150135083</v>
      </c>
      <c r="W83" s="203"/>
      <c r="X83" s="89">
        <v>0</v>
      </c>
      <c r="Y83" s="89">
        <f t="shared" si="27"/>
        <v>0</v>
      </c>
      <c r="Z83" s="1"/>
      <c r="AA83" s="1"/>
    </row>
    <row r="84" spans="2:29" x14ac:dyDescent="0.25">
      <c r="B84" s="86">
        <v>1851</v>
      </c>
      <c r="C84" s="86" t="s">
        <v>102</v>
      </c>
      <c r="D84" s="1">
        <v>16718</v>
      </c>
      <c r="E84" s="86">
        <f t="shared" si="21"/>
        <v>8422.1662468513859</v>
      </c>
      <c r="F84" s="87">
        <f t="shared" si="14"/>
        <v>0.76471215963047423</v>
      </c>
      <c r="G84" s="193">
        <f t="shared" si="15"/>
        <v>1555.601381788618</v>
      </c>
      <c r="H84" s="193">
        <f t="shared" si="16"/>
        <v>3087.8687428504068</v>
      </c>
      <c r="I84" s="193">
        <f t="shared" si="17"/>
        <v>521.91490679922583</v>
      </c>
      <c r="J84" s="88">
        <f t="shared" si="18"/>
        <v>1036.0010899964632</v>
      </c>
      <c r="K84" s="193">
        <f t="shared" si="22"/>
        <v>380.86301038656882</v>
      </c>
      <c r="L84" s="88">
        <f t="shared" si="19"/>
        <v>756.01307561733915</v>
      </c>
      <c r="M84" s="89">
        <f t="shared" si="23"/>
        <v>3843.8818184677457</v>
      </c>
      <c r="N84" s="89">
        <f t="shared" si="24"/>
        <v>20561.881818467744</v>
      </c>
      <c r="O84" s="89">
        <f t="shared" si="25"/>
        <v>10358.630639026573</v>
      </c>
      <c r="P84" s="90">
        <f t="shared" si="20"/>
        <v>0.94053840480123507</v>
      </c>
      <c r="Q84" s="214">
        <v>2459.1567974130176</v>
      </c>
      <c r="R84" s="90">
        <f t="shared" si="26"/>
        <v>-4.6864310148232613E-2</v>
      </c>
      <c r="S84" s="90">
        <f t="shared" si="26"/>
        <v>-5.1185832167711567E-2</v>
      </c>
      <c r="T84" s="92">
        <v>1985</v>
      </c>
      <c r="U84" s="196">
        <v>17540</v>
      </c>
      <c r="V84" s="196">
        <v>8876.5182186234815</v>
      </c>
      <c r="W84" s="203"/>
      <c r="X84" s="89">
        <v>0</v>
      </c>
      <c r="Y84" s="89">
        <f t="shared" si="27"/>
        <v>0</v>
      </c>
      <c r="Z84" s="1"/>
      <c r="AA84" s="1"/>
    </row>
    <row r="85" spans="2:29" x14ac:dyDescent="0.25">
      <c r="B85" s="86">
        <v>1853</v>
      </c>
      <c r="C85" s="86" t="s">
        <v>103</v>
      </c>
      <c r="D85" s="1">
        <v>10960</v>
      </c>
      <c r="E85" s="86">
        <f t="shared" si="21"/>
        <v>8366.4122137404593</v>
      </c>
      <c r="F85" s="87">
        <f t="shared" si="14"/>
        <v>0.75964982936784087</v>
      </c>
      <c r="G85" s="193">
        <f t="shared" si="15"/>
        <v>1589.0538016551741</v>
      </c>
      <c r="H85" s="193">
        <f t="shared" si="16"/>
        <v>2081.6604801682779</v>
      </c>
      <c r="I85" s="193">
        <f t="shared" si="17"/>
        <v>541.42881838805022</v>
      </c>
      <c r="J85" s="88">
        <f t="shared" si="18"/>
        <v>709.27175208834581</v>
      </c>
      <c r="K85" s="193">
        <f t="shared" si="22"/>
        <v>400.3769219753932</v>
      </c>
      <c r="L85" s="88">
        <f t="shared" si="19"/>
        <v>524.49376778776514</v>
      </c>
      <c r="M85" s="89">
        <f t="shared" si="23"/>
        <v>2606.154247956043</v>
      </c>
      <c r="N85" s="89">
        <f t="shared" si="24"/>
        <v>13566.154247956043</v>
      </c>
      <c r="O85" s="89">
        <f t="shared" si="25"/>
        <v>10355.842937371024</v>
      </c>
      <c r="P85" s="90">
        <f t="shared" si="20"/>
        <v>0.9402852882881032</v>
      </c>
      <c r="Q85" s="214">
        <v>1697.6465514413362</v>
      </c>
      <c r="R85" s="90">
        <f t="shared" si="26"/>
        <v>4.9607354912851946E-2</v>
      </c>
      <c r="S85" s="90">
        <f t="shared" si="26"/>
        <v>6.8836802636446356E-2</v>
      </c>
      <c r="T85" s="92">
        <v>1310</v>
      </c>
      <c r="U85" s="196">
        <v>10442</v>
      </c>
      <c r="V85" s="196">
        <v>7827.5862068965516</v>
      </c>
      <c r="W85" s="203"/>
      <c r="X85" s="89">
        <v>0</v>
      </c>
      <c r="Y85" s="89">
        <f t="shared" si="27"/>
        <v>0</v>
      </c>
      <c r="Z85" s="1"/>
      <c r="AA85" s="1"/>
    </row>
    <row r="86" spans="2:29" x14ac:dyDescent="0.25">
      <c r="B86" s="86">
        <v>1856</v>
      </c>
      <c r="C86" s="86" t="s">
        <v>104</v>
      </c>
      <c r="D86" s="1">
        <v>4493</v>
      </c>
      <c r="E86" s="86">
        <f t="shared" si="21"/>
        <v>9579.9573560767603</v>
      </c>
      <c r="F86" s="87">
        <f t="shared" si="14"/>
        <v>0.86983676933141618</v>
      </c>
      <c r="G86" s="193">
        <f t="shared" si="15"/>
        <v>860.92671625339347</v>
      </c>
      <c r="H86" s="193">
        <f t="shared" si="16"/>
        <v>403.77462992284154</v>
      </c>
      <c r="I86" s="193">
        <f t="shared" si="17"/>
        <v>116.68801857034485</v>
      </c>
      <c r="J86" s="88">
        <f t="shared" si="18"/>
        <v>54.726680709491738</v>
      </c>
      <c r="K86" s="193">
        <f t="shared" si="22"/>
        <v>-24.363877842312135</v>
      </c>
      <c r="L86" s="88">
        <f t="shared" si="19"/>
        <v>-11.426658708044391</v>
      </c>
      <c r="M86" s="89">
        <f t="shared" si="23"/>
        <v>392.34797121479716</v>
      </c>
      <c r="N86" s="89">
        <f t="shared" si="24"/>
        <v>4885.3479712147973</v>
      </c>
      <c r="O86" s="89">
        <f t="shared" si="25"/>
        <v>10416.520194487841</v>
      </c>
      <c r="P86" s="90">
        <f t="shared" si="20"/>
        <v>0.94579463528628216</v>
      </c>
      <c r="Q86" s="214">
        <v>280.4844523862489</v>
      </c>
      <c r="R86" s="90">
        <f t="shared" si="26"/>
        <v>0.13230846774193547</v>
      </c>
      <c r="S86" s="90">
        <f t="shared" si="26"/>
        <v>0.13230846774193566</v>
      </c>
      <c r="T86" s="92">
        <v>469</v>
      </c>
      <c r="U86" s="196">
        <v>3968</v>
      </c>
      <c r="V86" s="196">
        <v>8460.554371002132</v>
      </c>
      <c r="W86" s="203"/>
      <c r="X86" s="89">
        <v>0</v>
      </c>
      <c r="Y86" s="89">
        <f t="shared" si="27"/>
        <v>0</v>
      </c>
      <c r="Z86" s="1"/>
      <c r="AA86" s="1"/>
    </row>
    <row r="87" spans="2:29" x14ac:dyDescent="0.25">
      <c r="B87" s="86">
        <v>1857</v>
      </c>
      <c r="C87" s="86" t="s">
        <v>105</v>
      </c>
      <c r="D87" s="1">
        <v>7263</v>
      </c>
      <c r="E87" s="86">
        <f t="shared" si="21"/>
        <v>10556.686046511628</v>
      </c>
      <c r="F87" s="87">
        <f t="shared" si="14"/>
        <v>0.95852135288671303</v>
      </c>
      <c r="G87" s="193">
        <f t="shared" si="15"/>
        <v>274.88950199247301</v>
      </c>
      <c r="H87" s="193">
        <f t="shared" si="16"/>
        <v>189.12397737082142</v>
      </c>
      <c r="I87" s="193">
        <f t="shared" si="17"/>
        <v>0</v>
      </c>
      <c r="J87" s="88">
        <f t="shared" si="18"/>
        <v>0</v>
      </c>
      <c r="K87" s="193">
        <f t="shared" si="22"/>
        <v>-141.05189641265699</v>
      </c>
      <c r="L87" s="88">
        <f t="shared" si="19"/>
        <v>-97.043704731908008</v>
      </c>
      <c r="M87" s="89">
        <f t="shared" si="23"/>
        <v>92.080272638913414</v>
      </c>
      <c r="N87" s="89">
        <f t="shared" si="24"/>
        <v>7355.0802726389138</v>
      </c>
      <c r="O87" s="89">
        <f t="shared" si="25"/>
        <v>10690.523652091444</v>
      </c>
      <c r="P87" s="90">
        <f t="shared" si="20"/>
        <v>0.97067348114005547</v>
      </c>
      <c r="Q87" s="214">
        <v>452.84838911403108</v>
      </c>
      <c r="R87" s="90">
        <f t="shared" si="26"/>
        <v>5.1541914000289561E-2</v>
      </c>
      <c r="S87" s="90">
        <f t="shared" si="26"/>
        <v>3.6257874552611008E-2</v>
      </c>
      <c r="T87" s="92">
        <v>688</v>
      </c>
      <c r="U87" s="196">
        <v>6907</v>
      </c>
      <c r="V87" s="196">
        <v>10187.315634218288</v>
      </c>
      <c r="W87" s="203"/>
      <c r="X87" s="89">
        <v>0</v>
      </c>
      <c r="Y87" s="89">
        <f t="shared" si="27"/>
        <v>0</v>
      </c>
      <c r="Z87" s="1"/>
      <c r="AA87" s="1"/>
    </row>
    <row r="88" spans="2:29" x14ac:dyDescent="0.25">
      <c r="B88" s="86">
        <v>1859</v>
      </c>
      <c r="C88" s="86" t="s">
        <v>106</v>
      </c>
      <c r="D88" s="1">
        <v>11986</v>
      </c>
      <c r="E88" s="86">
        <f t="shared" si="21"/>
        <v>9824.5901639344265</v>
      </c>
      <c r="F88" s="87">
        <f t="shared" si="14"/>
        <v>0.89204883180207084</v>
      </c>
      <c r="G88" s="193">
        <f t="shared" si="15"/>
        <v>714.14703153879384</v>
      </c>
      <c r="H88" s="193">
        <f t="shared" si="16"/>
        <v>871.25937847732848</v>
      </c>
      <c r="I88" s="193">
        <f t="shared" si="17"/>
        <v>31.066535820161697</v>
      </c>
      <c r="J88" s="88">
        <f t="shared" si="18"/>
        <v>37.901173700597269</v>
      </c>
      <c r="K88" s="193">
        <f t="shared" si="22"/>
        <v>-109.98536059249528</v>
      </c>
      <c r="L88" s="88">
        <f t="shared" si="19"/>
        <v>-134.18213992284424</v>
      </c>
      <c r="M88" s="89">
        <f t="shared" si="23"/>
        <v>737.07723855448421</v>
      </c>
      <c r="N88" s="89">
        <f t="shared" si="24"/>
        <v>12723.077238554484</v>
      </c>
      <c r="O88" s="89">
        <f t="shared" si="25"/>
        <v>10428.751834880724</v>
      </c>
      <c r="P88" s="90">
        <f t="shared" si="20"/>
        <v>0.94690523840981489</v>
      </c>
      <c r="Q88" s="214">
        <v>784.67767765280337</v>
      </c>
      <c r="R88" s="90">
        <f t="shared" si="26"/>
        <v>5.5849189570119806E-2</v>
      </c>
      <c r="S88" s="90">
        <f t="shared" si="26"/>
        <v>5.2387388948578299E-2</v>
      </c>
      <c r="T88" s="92">
        <v>1220</v>
      </c>
      <c r="U88" s="196">
        <v>11352</v>
      </c>
      <c r="V88" s="196">
        <v>9335.5263157894751</v>
      </c>
      <c r="W88" s="203"/>
      <c r="X88" s="89">
        <v>0</v>
      </c>
      <c r="Y88" s="89">
        <f t="shared" si="27"/>
        <v>0</v>
      </c>
      <c r="Z88" s="1"/>
      <c r="AA88" s="1"/>
    </row>
    <row r="89" spans="2:29" x14ac:dyDescent="0.25">
      <c r="B89" s="86">
        <v>1860</v>
      </c>
      <c r="C89" s="86" t="s">
        <v>107</v>
      </c>
      <c r="D89" s="1">
        <v>103354</v>
      </c>
      <c r="E89" s="86">
        <f t="shared" si="21"/>
        <v>8947.6235823738207</v>
      </c>
      <c r="F89" s="87">
        <f t="shared" si="14"/>
        <v>0.81242240448479031</v>
      </c>
      <c r="G89" s="193">
        <f t="shared" si="15"/>
        <v>1240.3269804751574</v>
      </c>
      <c r="H89" s="193">
        <f t="shared" si="16"/>
        <v>14327.016951468542</v>
      </c>
      <c r="I89" s="193">
        <f t="shared" si="17"/>
        <v>338.00483936637374</v>
      </c>
      <c r="J89" s="88">
        <f t="shared" si="18"/>
        <v>3904.2938995209829</v>
      </c>
      <c r="K89" s="193">
        <f t="shared" si="22"/>
        <v>196.95294295371676</v>
      </c>
      <c r="L89" s="88">
        <f t="shared" si="19"/>
        <v>2275.0034440583822</v>
      </c>
      <c r="M89" s="89">
        <f t="shared" si="23"/>
        <v>16602.020395526924</v>
      </c>
      <c r="N89" s="89">
        <f t="shared" si="24"/>
        <v>119956.02039552692</v>
      </c>
      <c r="O89" s="89">
        <f t="shared" si="25"/>
        <v>10384.903505802695</v>
      </c>
      <c r="P89" s="90">
        <f t="shared" si="20"/>
        <v>0.94292391704395095</v>
      </c>
      <c r="Q89" s="214">
        <v>12653.784668472426</v>
      </c>
      <c r="R89" s="90">
        <f t="shared" si="26"/>
        <v>1.2073912319699181E-2</v>
      </c>
      <c r="S89" s="90">
        <f t="shared" si="26"/>
        <v>1.3388180234580561E-2</v>
      </c>
      <c r="T89" s="92">
        <v>11551</v>
      </c>
      <c r="U89" s="196">
        <v>102121</v>
      </c>
      <c r="V89" s="196">
        <v>8829.4137990662293</v>
      </c>
      <c r="W89" s="203"/>
      <c r="X89" s="89">
        <v>0</v>
      </c>
      <c r="Y89" s="89">
        <f t="shared" si="27"/>
        <v>0</v>
      </c>
      <c r="Z89" s="1"/>
      <c r="AA89" s="1"/>
    </row>
    <row r="90" spans="2:29" x14ac:dyDescent="0.25">
      <c r="B90" s="86">
        <v>1865</v>
      </c>
      <c r="C90" s="86" t="s">
        <v>108</v>
      </c>
      <c r="D90" s="1">
        <v>94660</v>
      </c>
      <c r="E90" s="86">
        <f t="shared" si="21"/>
        <v>9722.6787181594082</v>
      </c>
      <c r="F90" s="87">
        <f t="shared" si="14"/>
        <v>0.88279552101414704</v>
      </c>
      <c r="G90" s="193">
        <f t="shared" si="15"/>
        <v>775.29389900380477</v>
      </c>
      <c r="H90" s="193">
        <f t="shared" si="16"/>
        <v>7548.2614007010434</v>
      </c>
      <c r="I90" s="193">
        <f t="shared" si="17"/>
        <v>66.735541841418126</v>
      </c>
      <c r="J90" s="88">
        <f t="shared" si="18"/>
        <v>649.73723536804687</v>
      </c>
      <c r="K90" s="193">
        <f t="shared" si="22"/>
        <v>-74.316354571238861</v>
      </c>
      <c r="L90" s="88">
        <f t="shared" si="19"/>
        <v>-723.54402810558156</v>
      </c>
      <c r="M90" s="89">
        <f t="shared" si="23"/>
        <v>6824.7173725954617</v>
      </c>
      <c r="N90" s="89">
        <f t="shared" si="24"/>
        <v>101484.71737259546</v>
      </c>
      <c r="O90" s="89">
        <f t="shared" si="25"/>
        <v>10423.656262591974</v>
      </c>
      <c r="P90" s="90">
        <f t="shared" si="20"/>
        <v>0.94644257287041877</v>
      </c>
      <c r="Q90" s="214">
        <v>4837.7615324817198</v>
      </c>
      <c r="R90" s="90">
        <f t="shared" si="26"/>
        <v>3.3011403939542751E-2</v>
      </c>
      <c r="S90" s="90">
        <f t="shared" si="26"/>
        <v>3.1738177065336243E-2</v>
      </c>
      <c r="T90" s="92">
        <v>9736</v>
      </c>
      <c r="U90" s="196">
        <v>91635</v>
      </c>
      <c r="V90" s="196">
        <v>9423.5911147675852</v>
      </c>
      <c r="W90" s="203"/>
      <c r="X90" s="89">
        <v>0</v>
      </c>
      <c r="Y90" s="89">
        <f t="shared" si="27"/>
        <v>0</v>
      </c>
      <c r="Z90" s="1"/>
      <c r="AA90" s="1"/>
    </row>
    <row r="91" spans="2:29" x14ac:dyDescent="0.25">
      <c r="B91" s="86">
        <v>1866</v>
      </c>
      <c r="C91" s="86" t="s">
        <v>109</v>
      </c>
      <c r="D91" s="1">
        <v>82279</v>
      </c>
      <c r="E91" s="86">
        <f t="shared" si="21"/>
        <v>10053.641251221896</v>
      </c>
      <c r="F91" s="87">
        <f t="shared" si="14"/>
        <v>0.91284611203751997</v>
      </c>
      <c r="G91" s="193">
        <f t="shared" si="15"/>
        <v>576.71637916631221</v>
      </c>
      <c r="H91" s="193">
        <f t="shared" si="16"/>
        <v>4719.8468470970993</v>
      </c>
      <c r="I91" s="193">
        <f t="shared" si="17"/>
        <v>0</v>
      </c>
      <c r="J91" s="88">
        <f t="shared" si="18"/>
        <v>0</v>
      </c>
      <c r="K91" s="193">
        <f t="shared" si="22"/>
        <v>-141.05189641265699</v>
      </c>
      <c r="L91" s="88">
        <f t="shared" si="19"/>
        <v>-1154.3687202411847</v>
      </c>
      <c r="M91" s="89">
        <f t="shared" si="23"/>
        <v>3565.4781268559145</v>
      </c>
      <c r="N91" s="89">
        <f t="shared" si="24"/>
        <v>85844.478126855916</v>
      </c>
      <c r="O91" s="89">
        <f t="shared" si="25"/>
        <v>10489.305733975552</v>
      </c>
      <c r="P91" s="90">
        <f t="shared" si="20"/>
        <v>0.95240338480037834</v>
      </c>
      <c r="Q91" s="214">
        <v>1502.9536319884614</v>
      </c>
      <c r="R91" s="90">
        <f t="shared" si="26"/>
        <v>8.3334354587678763E-3</v>
      </c>
      <c r="S91" s="90">
        <f t="shared" si="26"/>
        <v>-1.1535726705485937E-3</v>
      </c>
      <c r="T91" s="92">
        <v>8184</v>
      </c>
      <c r="U91" s="196">
        <v>81599</v>
      </c>
      <c r="V91" s="196">
        <v>10065.25225114099</v>
      </c>
      <c r="W91" s="203"/>
      <c r="X91" s="89">
        <v>0</v>
      </c>
      <c r="Y91" s="89">
        <f t="shared" si="27"/>
        <v>0</v>
      </c>
      <c r="Z91" s="1"/>
      <c r="AA91" s="1"/>
    </row>
    <row r="92" spans="2:29" x14ac:dyDescent="0.25">
      <c r="B92" s="215">
        <v>1867</v>
      </c>
      <c r="C92" s="215" t="s">
        <v>425</v>
      </c>
      <c r="D92" s="1">
        <v>30345</v>
      </c>
      <c r="E92" s="215">
        <f t="shared" si="21"/>
        <v>11743.421052631578</v>
      </c>
      <c r="F92" s="216">
        <f t="shared" si="14"/>
        <v>1.0662739978524121</v>
      </c>
      <c r="G92" s="193">
        <f>($E$364+$Y$364-E92-Y92)*0.6</f>
        <v>-2044.1293654565868</v>
      </c>
      <c r="H92" s="193">
        <f t="shared" si="16"/>
        <v>-5282.0302803398199</v>
      </c>
      <c r="I92" s="193">
        <f t="shared" si="17"/>
        <v>0</v>
      </c>
      <c r="J92" s="217">
        <f t="shared" si="18"/>
        <v>0</v>
      </c>
      <c r="K92" s="193">
        <f t="shared" si="22"/>
        <v>-141.05189641265699</v>
      </c>
      <c r="L92" s="217">
        <f t="shared" si="19"/>
        <v>-364.47810033030561</v>
      </c>
      <c r="M92" s="89">
        <f t="shared" si="23"/>
        <v>-5646.5083806701259</v>
      </c>
      <c r="N92" s="89">
        <f t="shared" si="24"/>
        <v>24698.491619329874</v>
      </c>
      <c r="O92" s="89">
        <f t="shared" si="25"/>
        <v>9558.2397907623363</v>
      </c>
      <c r="P92" s="93">
        <f t="shared" si="20"/>
        <v>0.86786486735433033</v>
      </c>
      <c r="Q92" s="214">
        <v>-3164.7513850717187</v>
      </c>
      <c r="R92" s="93">
        <f t="shared" si="26"/>
        <v>0.12015503875968993</v>
      </c>
      <c r="S92" s="93">
        <f t="shared" si="26"/>
        <v>0.11191860465116277</v>
      </c>
      <c r="T92" s="218">
        <v>2584</v>
      </c>
      <c r="U92" s="196">
        <v>27090</v>
      </c>
      <c r="V92" s="196">
        <v>10561.403508771929</v>
      </c>
      <c r="W92" s="203"/>
      <c r="X92" s="1">
        <v>6920.7179999999998</v>
      </c>
      <c r="Y92" s="89">
        <f t="shared" si="27"/>
        <v>2678.2964396284829</v>
      </c>
      <c r="Z92" s="1"/>
      <c r="AA92" s="1"/>
    </row>
    <row r="93" spans="2:29" x14ac:dyDescent="0.25">
      <c r="B93" s="86">
        <v>1868</v>
      </c>
      <c r="C93" s="86" t="s">
        <v>110</v>
      </c>
      <c r="D93" s="1">
        <v>45160</v>
      </c>
      <c r="E93" s="86">
        <f t="shared" si="21"/>
        <v>9962.4972424442967</v>
      </c>
      <c r="F93" s="87">
        <f t="shared" si="14"/>
        <v>0.90457045827495586</v>
      </c>
      <c r="G93" s="193">
        <f t="shared" si="15"/>
        <v>631.40278443287173</v>
      </c>
      <c r="H93" s="193">
        <f t="shared" si="16"/>
        <v>2862.1488218342074</v>
      </c>
      <c r="I93" s="193">
        <f t="shared" si="17"/>
        <v>0</v>
      </c>
      <c r="J93" s="88">
        <f t="shared" si="18"/>
        <v>0</v>
      </c>
      <c r="K93" s="193">
        <f t="shared" si="22"/>
        <v>-141.05189641265699</v>
      </c>
      <c r="L93" s="88">
        <f t="shared" si="19"/>
        <v>-639.38824643857413</v>
      </c>
      <c r="M93" s="89">
        <f t="shared" si="23"/>
        <v>2222.7605753956332</v>
      </c>
      <c r="N93" s="89">
        <f t="shared" si="24"/>
        <v>47382.76057539563</v>
      </c>
      <c r="O93" s="89">
        <f t="shared" si="25"/>
        <v>10452.848130464512</v>
      </c>
      <c r="P93" s="90">
        <f t="shared" si="20"/>
        <v>0.94909312329535267</v>
      </c>
      <c r="Q93" s="214">
        <v>3004.733354438813</v>
      </c>
      <c r="R93" s="90">
        <f t="shared" si="26"/>
        <v>2.7741744612093489E-2</v>
      </c>
      <c r="S93" s="90">
        <f t="shared" si="26"/>
        <v>1.0737413960007144E-2</v>
      </c>
      <c r="T93" s="92">
        <v>4533</v>
      </c>
      <c r="U93" s="196">
        <v>43941</v>
      </c>
      <c r="V93" s="196">
        <v>9856.6621803499329</v>
      </c>
      <c r="W93" s="203"/>
      <c r="X93" s="89">
        <v>0</v>
      </c>
      <c r="Y93" s="89">
        <f t="shared" si="27"/>
        <v>0</v>
      </c>
      <c r="Z93" s="1"/>
      <c r="AA93" s="1"/>
    </row>
    <row r="94" spans="2:29" x14ac:dyDescent="0.25">
      <c r="B94" s="86">
        <v>1870</v>
      </c>
      <c r="C94" s="86" t="s">
        <v>111</v>
      </c>
      <c r="D94" s="1">
        <v>101088</v>
      </c>
      <c r="E94" s="86">
        <f t="shared" si="21"/>
        <v>9571.8208502982689</v>
      </c>
      <c r="F94" s="87">
        <f t="shared" si="14"/>
        <v>0.86909799444579305</v>
      </c>
      <c r="G94" s="193">
        <f t="shared" si="15"/>
        <v>865.80861972048842</v>
      </c>
      <c r="H94" s="193">
        <f t="shared" si="16"/>
        <v>9143.8048328680779</v>
      </c>
      <c r="I94" s="193">
        <f t="shared" si="17"/>
        <v>119.53579559281688</v>
      </c>
      <c r="J94" s="88">
        <f t="shared" si="18"/>
        <v>1262.417537255739</v>
      </c>
      <c r="K94" s="193">
        <f t="shared" si="22"/>
        <v>-21.516100819840105</v>
      </c>
      <c r="L94" s="88">
        <f t="shared" si="19"/>
        <v>-227.23154075833133</v>
      </c>
      <c r="M94" s="89">
        <f t="shared" si="23"/>
        <v>8916.573292109746</v>
      </c>
      <c r="N94" s="89">
        <f t="shared" si="24"/>
        <v>110004.57329210975</v>
      </c>
      <c r="O94" s="89">
        <f t="shared" si="25"/>
        <v>10416.113369198916</v>
      </c>
      <c r="P94" s="90">
        <f t="shared" si="20"/>
        <v>0.94575769654200093</v>
      </c>
      <c r="Q94" s="214">
        <v>6436.4796410472863</v>
      </c>
      <c r="R94" s="90">
        <f t="shared" si="26"/>
        <v>1.5378125094167161E-2</v>
      </c>
      <c r="S94" s="90">
        <f t="shared" si="26"/>
        <v>6.4367212845130983E-3</v>
      </c>
      <c r="T94" s="92">
        <v>10561</v>
      </c>
      <c r="U94" s="196">
        <v>99557</v>
      </c>
      <c r="V94" s="196">
        <v>9510.603744745893</v>
      </c>
      <c r="W94" s="203"/>
      <c r="X94" s="89">
        <v>0</v>
      </c>
      <c r="Y94" s="89">
        <f t="shared" si="27"/>
        <v>0</v>
      </c>
      <c r="Z94" s="1"/>
      <c r="AA94" s="1"/>
      <c r="AB94" s="1"/>
      <c r="AC94" s="1"/>
    </row>
    <row r="95" spans="2:29" x14ac:dyDescent="0.25">
      <c r="B95" s="86">
        <v>1871</v>
      </c>
      <c r="C95" s="86" t="s">
        <v>112</v>
      </c>
      <c r="D95" s="1">
        <v>43552</v>
      </c>
      <c r="E95" s="86">
        <f t="shared" si="21"/>
        <v>9515.4031024688666</v>
      </c>
      <c r="F95" s="87">
        <f t="shared" si="14"/>
        <v>0.86397540050504318</v>
      </c>
      <c r="G95" s="193">
        <f t="shared" si="15"/>
        <v>899.65926841812973</v>
      </c>
      <c r="H95" s="193">
        <f t="shared" si="16"/>
        <v>4117.7404715497796</v>
      </c>
      <c r="I95" s="193">
        <f t="shared" si="17"/>
        <v>139.28200733310769</v>
      </c>
      <c r="J95" s="88">
        <f t="shared" si="18"/>
        <v>637.49374756363386</v>
      </c>
      <c r="K95" s="193">
        <f t="shared" si="22"/>
        <v>-1.7698890795493014</v>
      </c>
      <c r="L95" s="88">
        <f t="shared" si="19"/>
        <v>-8.1007823170971527</v>
      </c>
      <c r="M95" s="89">
        <f t="shared" si="23"/>
        <v>4109.639689232682</v>
      </c>
      <c r="N95" s="89">
        <f t="shared" si="24"/>
        <v>47661.639689232681</v>
      </c>
      <c r="O95" s="89">
        <f t="shared" si="25"/>
        <v>10413.292481807446</v>
      </c>
      <c r="P95" s="90">
        <f t="shared" si="20"/>
        <v>0.94550156684496345</v>
      </c>
      <c r="Q95" s="214">
        <v>3159.6046152597382</v>
      </c>
      <c r="R95" s="90">
        <f t="shared" si="26"/>
        <v>2.809121382370993E-2</v>
      </c>
      <c r="S95" s="90">
        <f t="shared" si="26"/>
        <v>2.6968107844003004E-2</v>
      </c>
      <c r="T95" s="92">
        <v>4577</v>
      </c>
      <c r="U95" s="196">
        <v>42362</v>
      </c>
      <c r="V95" s="196">
        <v>9265.529308836396</v>
      </c>
      <c r="W95" s="203"/>
      <c r="X95" s="89">
        <v>0</v>
      </c>
      <c r="Y95" s="89">
        <f t="shared" si="27"/>
        <v>0</v>
      </c>
      <c r="Z95" s="1"/>
      <c r="AA95" s="1"/>
    </row>
    <row r="96" spans="2:29" x14ac:dyDescent="0.25">
      <c r="B96" s="86">
        <v>1874</v>
      </c>
      <c r="C96" s="86" t="s">
        <v>113</v>
      </c>
      <c r="D96" s="1">
        <v>11481</v>
      </c>
      <c r="E96" s="86">
        <f t="shared" si="21"/>
        <v>11727.272727272726</v>
      </c>
      <c r="F96" s="87">
        <f t="shared" si="14"/>
        <v>1.0648077692839366</v>
      </c>
      <c r="G96" s="193">
        <f t="shared" si="15"/>
        <v>-427.46250646418594</v>
      </c>
      <c r="H96" s="193">
        <f t="shared" si="16"/>
        <v>-418.48579382843803</v>
      </c>
      <c r="I96" s="193">
        <f t="shared" si="17"/>
        <v>0</v>
      </c>
      <c r="J96" s="88">
        <f t="shared" si="18"/>
        <v>0</v>
      </c>
      <c r="K96" s="193">
        <f t="shared" si="22"/>
        <v>-141.05189641265699</v>
      </c>
      <c r="L96" s="88">
        <f t="shared" si="19"/>
        <v>-138.08980658799118</v>
      </c>
      <c r="M96" s="89">
        <f t="shared" si="23"/>
        <v>-556.57560041642921</v>
      </c>
      <c r="N96" s="89">
        <f t="shared" si="24"/>
        <v>10924.424399583571</v>
      </c>
      <c r="O96" s="89">
        <f t="shared" si="25"/>
        <v>11158.758324395885</v>
      </c>
      <c r="P96" s="90">
        <f t="shared" si="20"/>
        <v>1.013188047698945</v>
      </c>
      <c r="Q96" s="214">
        <v>660.4496699747632</v>
      </c>
      <c r="R96" s="90">
        <f t="shared" si="26"/>
        <v>0.1141193595342067</v>
      </c>
      <c r="S96" s="90">
        <f t="shared" si="26"/>
        <v>0.11753341272991906</v>
      </c>
      <c r="T96" s="92">
        <v>979</v>
      </c>
      <c r="U96" s="196">
        <v>10305</v>
      </c>
      <c r="V96" s="196">
        <v>10493.8900203666</v>
      </c>
      <c r="W96" s="203"/>
      <c r="X96" s="89">
        <v>0</v>
      </c>
      <c r="Y96" s="89">
        <f t="shared" si="27"/>
        <v>0</v>
      </c>
      <c r="Z96" s="1"/>
      <c r="AA96" s="1"/>
    </row>
    <row r="97" spans="2:27" x14ac:dyDescent="0.25">
      <c r="B97" s="86">
        <v>1875</v>
      </c>
      <c r="C97" s="86" t="s">
        <v>114</v>
      </c>
      <c r="D97" s="1">
        <v>26569</v>
      </c>
      <c r="E97" s="86">
        <f t="shared" si="21"/>
        <v>9906.4131245339304</v>
      </c>
      <c r="F97" s="87">
        <f t="shared" si="14"/>
        <v>0.89947815711737178</v>
      </c>
      <c r="G97" s="193">
        <f t="shared" si="15"/>
        <v>665.05325517909148</v>
      </c>
      <c r="H97" s="193">
        <f t="shared" si="16"/>
        <v>1783.6728303903235</v>
      </c>
      <c r="I97" s="193">
        <f t="shared" si="17"/>
        <v>2.4284996103353476</v>
      </c>
      <c r="J97" s="88">
        <f t="shared" si="18"/>
        <v>6.5132359549194021</v>
      </c>
      <c r="K97" s="193">
        <f t="shared" si="22"/>
        <v>-138.62339680232165</v>
      </c>
      <c r="L97" s="88">
        <f t="shared" si="19"/>
        <v>-371.78795022382667</v>
      </c>
      <c r="M97" s="89">
        <f t="shared" si="23"/>
        <v>1411.8848801664967</v>
      </c>
      <c r="N97" s="89">
        <f t="shared" si="24"/>
        <v>27980.884880166497</v>
      </c>
      <c r="O97" s="89">
        <f t="shared" si="25"/>
        <v>10432.842982910699</v>
      </c>
      <c r="P97" s="90">
        <f t="shared" si="20"/>
        <v>0.94727670467557989</v>
      </c>
      <c r="Q97" s="214">
        <v>1640.442566774441</v>
      </c>
      <c r="R97" s="90">
        <f t="shared" si="26"/>
        <v>6.664257898751455E-2</v>
      </c>
      <c r="S97" s="90">
        <f t="shared" si="26"/>
        <v>7.6982887359504065E-2</v>
      </c>
      <c r="T97" s="92">
        <v>2682</v>
      </c>
      <c r="U97" s="196">
        <v>24909</v>
      </c>
      <c r="V97" s="196">
        <v>9198.3013293943859</v>
      </c>
      <c r="W97" s="203"/>
      <c r="X97" s="89">
        <v>0</v>
      </c>
      <c r="Y97" s="89">
        <f t="shared" si="27"/>
        <v>0</v>
      </c>
    </row>
    <row r="98" spans="2:27" ht="29.1" customHeight="1" x14ac:dyDescent="0.25">
      <c r="B98" s="86">
        <v>3001</v>
      </c>
      <c r="C98" s="86" t="s">
        <v>115</v>
      </c>
      <c r="D98" s="1">
        <v>265831</v>
      </c>
      <c r="E98" s="86">
        <f t="shared" si="21"/>
        <v>8377.9073432083205</v>
      </c>
      <c r="F98" s="87">
        <f t="shared" si="14"/>
        <v>0.76069355909520009</v>
      </c>
      <c r="G98" s="193">
        <f t="shared" si="15"/>
        <v>1582.1567239744575</v>
      </c>
      <c r="H98" s="193">
        <f t="shared" si="16"/>
        <v>50201.832851709536</v>
      </c>
      <c r="I98" s="193">
        <f t="shared" si="17"/>
        <v>537.4055230742988</v>
      </c>
      <c r="J98" s="88">
        <f t="shared" si="18"/>
        <v>17051.877247147502</v>
      </c>
      <c r="K98" s="193">
        <f t="shared" si="22"/>
        <v>396.35362666164178</v>
      </c>
      <c r="L98" s="88">
        <f t="shared" si="19"/>
        <v>12576.300573973895</v>
      </c>
      <c r="M98" s="89">
        <f t="shared" si="23"/>
        <v>62778.133425683431</v>
      </c>
      <c r="N98" s="89">
        <f t="shared" si="24"/>
        <v>328609.13342568342</v>
      </c>
      <c r="O98" s="89">
        <f t="shared" si="25"/>
        <v>10356.417693844418</v>
      </c>
      <c r="P98" s="90">
        <f t="shared" si="20"/>
        <v>0.94033747477447127</v>
      </c>
      <c r="Q98" s="214">
        <v>36661.678303231776</v>
      </c>
      <c r="R98" s="90">
        <f t="shared" si="26"/>
        <v>2.1146562387160714E-2</v>
      </c>
      <c r="S98" s="90">
        <f t="shared" si="26"/>
        <v>1.1942404907087574E-2</v>
      </c>
      <c r="T98" s="92">
        <v>31730</v>
      </c>
      <c r="U98" s="196">
        <v>260326</v>
      </c>
      <c r="V98" s="196">
        <v>8279.0357460882824</v>
      </c>
      <c r="W98" s="203"/>
      <c r="X98" s="89">
        <v>0</v>
      </c>
      <c r="Y98" s="89">
        <f t="shared" si="27"/>
        <v>0</v>
      </c>
      <c r="Z98" s="1"/>
      <c r="AA98" s="1"/>
    </row>
    <row r="99" spans="2:27" x14ac:dyDescent="0.25">
      <c r="B99" s="86">
        <v>3002</v>
      </c>
      <c r="C99" s="86" t="s">
        <v>116</v>
      </c>
      <c r="D99" s="1">
        <v>501920</v>
      </c>
      <c r="E99" s="86">
        <f t="shared" si="21"/>
        <v>9795.4722872755647</v>
      </c>
      <c r="F99" s="87">
        <f t="shared" si="14"/>
        <v>0.8894049995989276</v>
      </c>
      <c r="G99" s="193">
        <f t="shared" si="15"/>
        <v>731.61775753411086</v>
      </c>
      <c r="H99" s="193">
        <f t="shared" si="16"/>
        <v>37488.093896047838</v>
      </c>
      <c r="I99" s="193">
        <f t="shared" si="17"/>
        <v>41.257792650763349</v>
      </c>
      <c r="J99" s="88">
        <f t="shared" si="18"/>
        <v>2114.049295425114</v>
      </c>
      <c r="K99" s="193">
        <f t="shared" si="22"/>
        <v>-99.794103761893638</v>
      </c>
      <c r="L99" s="88">
        <f t="shared" si="19"/>
        <v>-5113.4498767594305</v>
      </c>
      <c r="M99" s="89">
        <f t="shared" si="23"/>
        <v>32374.644019288407</v>
      </c>
      <c r="N99" s="89">
        <f t="shared" si="24"/>
        <v>534294.64401928836</v>
      </c>
      <c r="O99" s="89">
        <f t="shared" si="25"/>
        <v>10427.295941047783</v>
      </c>
      <c r="P99" s="90">
        <f t="shared" si="20"/>
        <v>0.9467730467996579</v>
      </c>
      <c r="Q99" s="214">
        <v>6544.117783094789</v>
      </c>
      <c r="R99" s="90">
        <f t="shared" si="26"/>
        <v>5.2998166400228253E-2</v>
      </c>
      <c r="S99" s="90">
        <f t="shared" si="26"/>
        <v>3.3475366671886629E-2</v>
      </c>
      <c r="T99" s="92">
        <v>51240</v>
      </c>
      <c r="U99" s="196">
        <v>476658</v>
      </c>
      <c r="V99" s="196">
        <v>9478.1865181944722</v>
      </c>
      <c r="W99" s="203"/>
      <c r="X99" s="89">
        <v>0</v>
      </c>
      <c r="Y99" s="89">
        <f t="shared" si="27"/>
        <v>0</v>
      </c>
      <c r="Z99" s="1"/>
      <c r="AA99" s="1"/>
    </row>
    <row r="100" spans="2:27" x14ac:dyDescent="0.25">
      <c r="B100" s="86">
        <v>3003</v>
      </c>
      <c r="C100" s="86" t="s">
        <v>117</v>
      </c>
      <c r="D100" s="1">
        <v>506312</v>
      </c>
      <c r="E100" s="86">
        <f t="shared" si="21"/>
        <v>8576.0357735695652</v>
      </c>
      <c r="F100" s="87">
        <f t="shared" si="14"/>
        <v>0.77868313747978557</v>
      </c>
      <c r="G100" s="193">
        <f t="shared" si="15"/>
        <v>1463.2796657577105</v>
      </c>
      <c r="H100" s="193">
        <f t="shared" si="16"/>
        <v>86389.104907003712</v>
      </c>
      <c r="I100" s="193">
        <f t="shared" si="17"/>
        <v>468.06057244786314</v>
      </c>
      <c r="J100" s="88">
        <f t="shared" si="18"/>
        <v>27633.360076176945</v>
      </c>
      <c r="K100" s="193">
        <f t="shared" si="22"/>
        <v>327.00867603520612</v>
      </c>
      <c r="L100" s="88">
        <f t="shared" si="19"/>
        <v>19305.938215766502</v>
      </c>
      <c r="M100" s="89">
        <f t="shared" si="23"/>
        <v>105695.04312277021</v>
      </c>
      <c r="N100" s="89">
        <f t="shared" si="24"/>
        <v>612007.04312277026</v>
      </c>
      <c r="O100" s="89">
        <f t="shared" si="25"/>
        <v>10366.324115362482</v>
      </c>
      <c r="P100" s="90">
        <f t="shared" si="20"/>
        <v>0.94123695369370064</v>
      </c>
      <c r="Q100" s="214">
        <v>63834.717483964654</v>
      </c>
      <c r="R100" s="90">
        <f t="shared" si="26"/>
        <v>1.0002034717872404E-2</v>
      </c>
      <c r="S100" s="90">
        <f t="shared" si="26"/>
        <v>-4.6421222948735876E-3</v>
      </c>
      <c r="T100" s="92">
        <v>59038</v>
      </c>
      <c r="U100" s="196">
        <v>501298</v>
      </c>
      <c r="V100" s="196">
        <v>8616.0324498985938</v>
      </c>
      <c r="W100" s="203"/>
      <c r="X100" s="89">
        <v>0</v>
      </c>
      <c r="Y100" s="89">
        <f t="shared" si="27"/>
        <v>0</v>
      </c>
      <c r="Z100" s="1"/>
      <c r="AA100" s="1"/>
    </row>
    <row r="101" spans="2:27" x14ac:dyDescent="0.25">
      <c r="B101" s="86">
        <v>3004</v>
      </c>
      <c r="C101" s="86" t="s">
        <v>118</v>
      </c>
      <c r="D101" s="1">
        <v>764479</v>
      </c>
      <c r="E101" s="86">
        <f t="shared" si="21"/>
        <v>9053.0884373075642</v>
      </c>
      <c r="F101" s="87">
        <f t="shared" si="14"/>
        <v>0.82199835616012673</v>
      </c>
      <c r="G101" s="193">
        <f t="shared" si="15"/>
        <v>1177.0480675149113</v>
      </c>
      <c r="H101" s="193">
        <f t="shared" si="16"/>
        <v>99394.647013229158</v>
      </c>
      <c r="I101" s="193">
        <f t="shared" si="17"/>
        <v>301.09214013956353</v>
      </c>
      <c r="J101" s="88">
        <f t="shared" si="18"/>
        <v>25425.4246819453</v>
      </c>
      <c r="K101" s="193">
        <f t="shared" si="22"/>
        <v>160.04024372690654</v>
      </c>
      <c r="L101" s="88">
        <f t="shared" si="19"/>
        <v>13514.438341274898</v>
      </c>
      <c r="M101" s="89">
        <f t="shared" si="23"/>
        <v>112909.08535450406</v>
      </c>
      <c r="N101" s="89">
        <f t="shared" si="24"/>
        <v>877388.08535450406</v>
      </c>
      <c r="O101" s="89">
        <f t="shared" si="25"/>
        <v>10390.176748549382</v>
      </c>
      <c r="P101" s="90">
        <f t="shared" si="20"/>
        <v>0.94340271462771774</v>
      </c>
      <c r="Q101" s="214">
        <v>59263.025793826208</v>
      </c>
      <c r="R101" s="90">
        <f t="shared" si="26"/>
        <v>7.3421381012429721E-3</v>
      </c>
      <c r="S101" s="90">
        <f t="shared" si="26"/>
        <v>7.5726694128019228E-4</v>
      </c>
      <c r="T101" s="92">
        <v>84444</v>
      </c>
      <c r="U101" s="196">
        <v>758907</v>
      </c>
      <c r="V101" s="196">
        <v>9046.23802031183</v>
      </c>
      <c r="W101" s="203"/>
      <c r="X101" s="89">
        <v>0</v>
      </c>
      <c r="Y101" s="89">
        <f t="shared" si="27"/>
        <v>0</v>
      </c>
      <c r="Z101" s="1"/>
      <c r="AA101" s="1"/>
    </row>
    <row r="102" spans="2:27" x14ac:dyDescent="0.25">
      <c r="B102" s="86">
        <v>3005</v>
      </c>
      <c r="C102" s="86" t="s">
        <v>119</v>
      </c>
      <c r="D102" s="1">
        <v>1021852</v>
      </c>
      <c r="E102" s="86">
        <f t="shared" si="21"/>
        <v>9892.9432380362286</v>
      </c>
      <c r="F102" s="87">
        <f t="shared" si="14"/>
        <v>0.89825512426670995</v>
      </c>
      <c r="G102" s="193">
        <f t="shared" si="15"/>
        <v>673.13518707771254</v>
      </c>
      <c r="H102" s="193">
        <f t="shared" si="16"/>
        <v>69528.806608444007</v>
      </c>
      <c r="I102" s="193">
        <f t="shared" si="17"/>
        <v>7.1429598845309554</v>
      </c>
      <c r="J102" s="88">
        <f t="shared" si="18"/>
        <v>737.80346943308689</v>
      </c>
      <c r="K102" s="193">
        <f t="shared" si="22"/>
        <v>-133.90893652812602</v>
      </c>
      <c r="L102" s="88">
        <f t="shared" si="19"/>
        <v>-13831.587962926666</v>
      </c>
      <c r="M102" s="89">
        <f t="shared" si="23"/>
        <v>55697.218645517343</v>
      </c>
      <c r="N102" s="89">
        <f t="shared" si="24"/>
        <v>1077549.2186455172</v>
      </c>
      <c r="O102" s="89">
        <f t="shared" si="25"/>
        <v>10432.169488585814</v>
      </c>
      <c r="P102" s="90">
        <f t="shared" si="20"/>
        <v>0.94721555303304683</v>
      </c>
      <c r="Q102" s="214">
        <v>28713.467209867991</v>
      </c>
      <c r="R102" s="90">
        <f t="shared" si="26"/>
        <v>2.000069873180178E-2</v>
      </c>
      <c r="S102" s="90">
        <f t="shared" si="26"/>
        <v>9.9479282938259982E-3</v>
      </c>
      <c r="T102" s="92">
        <v>103291</v>
      </c>
      <c r="U102" s="196">
        <v>1001815</v>
      </c>
      <c r="V102" s="196">
        <v>9795.498323115582</v>
      </c>
      <c r="W102" s="203"/>
      <c r="X102" s="89">
        <v>0</v>
      </c>
      <c r="Y102" s="89">
        <f t="shared" si="27"/>
        <v>0</v>
      </c>
      <c r="Z102" s="1"/>
      <c r="AA102" s="1"/>
    </row>
    <row r="103" spans="2:27" x14ac:dyDescent="0.25">
      <c r="B103" s="86">
        <v>3006</v>
      </c>
      <c r="C103" s="86" t="s">
        <v>120</v>
      </c>
      <c r="D103" s="1">
        <v>307481</v>
      </c>
      <c r="E103" s="86">
        <f t="shared" si="21"/>
        <v>10679.019206057028</v>
      </c>
      <c r="F103" s="87">
        <f t="shared" si="14"/>
        <v>0.96962890549116976</v>
      </c>
      <c r="G103" s="193">
        <f t="shared" si="15"/>
        <v>201.48960626523294</v>
      </c>
      <c r="H103" s="193">
        <f t="shared" si="16"/>
        <v>5801.4902331948524</v>
      </c>
      <c r="I103" s="193">
        <f t="shared" si="17"/>
        <v>0</v>
      </c>
      <c r="J103" s="88">
        <f t="shared" si="18"/>
        <v>0</v>
      </c>
      <c r="K103" s="193">
        <f t="shared" si="22"/>
        <v>-141.05189641265699</v>
      </c>
      <c r="L103" s="88">
        <f t="shared" si="19"/>
        <v>-4061.3072534096323</v>
      </c>
      <c r="M103" s="89">
        <f t="shared" si="23"/>
        <v>1740.1829797852201</v>
      </c>
      <c r="N103" s="89">
        <f t="shared" si="24"/>
        <v>309221.1829797852</v>
      </c>
      <c r="O103" s="89">
        <f t="shared" si="25"/>
        <v>10739.456915909603</v>
      </c>
      <c r="P103" s="90">
        <f t="shared" si="20"/>
        <v>0.9751165021818381</v>
      </c>
      <c r="Q103" s="214">
        <v>700.73498220973715</v>
      </c>
      <c r="R103" s="90">
        <f t="shared" si="26"/>
        <v>5.1156001189674449E-2</v>
      </c>
      <c r="S103" s="90">
        <f t="shared" si="26"/>
        <v>1.7788287332578485E-2</v>
      </c>
      <c r="T103" s="92">
        <v>28793</v>
      </c>
      <c r="U103" s="196">
        <v>292517</v>
      </c>
      <c r="V103" s="196">
        <v>10492.377775386492</v>
      </c>
      <c r="W103" s="203"/>
      <c r="X103" s="89">
        <v>0</v>
      </c>
      <c r="Y103" s="89">
        <f t="shared" si="27"/>
        <v>0</v>
      </c>
      <c r="Z103" s="1"/>
      <c r="AA103" s="1"/>
    </row>
    <row r="104" spans="2:27" x14ac:dyDescent="0.25">
      <c r="B104" s="86">
        <v>3007</v>
      </c>
      <c r="C104" s="86" t="s">
        <v>121</v>
      </c>
      <c r="D104" s="1">
        <v>293444</v>
      </c>
      <c r="E104" s="86">
        <f t="shared" si="21"/>
        <v>9332.2732476784113</v>
      </c>
      <c r="F104" s="87">
        <f t="shared" si="14"/>
        <v>0.8473476562115867</v>
      </c>
      <c r="G104" s="193">
        <f t="shared" si="15"/>
        <v>1009.5371812924029</v>
      </c>
      <c r="H104" s="193">
        <f t="shared" si="16"/>
        <v>31743.887128558319</v>
      </c>
      <c r="I104" s="193">
        <f t="shared" si="17"/>
        <v>203.37745650976703</v>
      </c>
      <c r="J104" s="88">
        <f t="shared" si="18"/>
        <v>6395.0007424931146</v>
      </c>
      <c r="K104" s="193">
        <f t="shared" si="22"/>
        <v>62.325560097110042</v>
      </c>
      <c r="L104" s="88">
        <f t="shared" si="19"/>
        <v>1959.7649116935281</v>
      </c>
      <c r="M104" s="89">
        <f t="shared" si="23"/>
        <v>33703.652040251851</v>
      </c>
      <c r="N104" s="89">
        <f t="shared" si="24"/>
        <v>327147.65204025188</v>
      </c>
      <c r="O104" s="89">
        <f t="shared" si="25"/>
        <v>10404.135989067927</v>
      </c>
      <c r="P104" s="90">
        <f t="shared" si="20"/>
        <v>0.94467017963029098</v>
      </c>
      <c r="Q104" s="214">
        <v>17249.654628642322</v>
      </c>
      <c r="R104" s="90">
        <f t="shared" si="26"/>
        <v>1.408236542269559E-2</v>
      </c>
      <c r="S104" s="90">
        <f t="shared" si="26"/>
        <v>1.1793137397307335E-4</v>
      </c>
      <c r="T104" s="92">
        <v>31444</v>
      </c>
      <c r="U104" s="196">
        <v>289369</v>
      </c>
      <c r="V104" s="196">
        <v>9331.1728096481893</v>
      </c>
      <c r="W104" s="203"/>
      <c r="X104" s="89">
        <v>0</v>
      </c>
      <c r="Y104" s="89">
        <f t="shared" si="27"/>
        <v>0</v>
      </c>
      <c r="Z104" s="1"/>
      <c r="AA104" s="1"/>
    </row>
    <row r="105" spans="2:27" x14ac:dyDescent="0.25">
      <c r="B105" s="86">
        <v>3011</v>
      </c>
      <c r="C105" s="86" t="s">
        <v>122</v>
      </c>
      <c r="D105" s="1">
        <v>53701</v>
      </c>
      <c r="E105" s="86">
        <f t="shared" si="21"/>
        <v>11276.984460310794</v>
      </c>
      <c r="F105" s="87">
        <f t="shared" si="14"/>
        <v>1.0239226925718194</v>
      </c>
      <c r="G105" s="193">
        <f t="shared" si="15"/>
        <v>-157.28954628702667</v>
      </c>
      <c r="H105" s="193">
        <f t="shared" si="16"/>
        <v>-749.01281941882098</v>
      </c>
      <c r="I105" s="193">
        <f t="shared" si="17"/>
        <v>0</v>
      </c>
      <c r="J105" s="88">
        <f t="shared" si="18"/>
        <v>0</v>
      </c>
      <c r="K105" s="193">
        <f t="shared" si="22"/>
        <v>-141.05189641265699</v>
      </c>
      <c r="L105" s="88">
        <f t="shared" si="19"/>
        <v>-671.68913071707254</v>
      </c>
      <c r="M105" s="89">
        <f t="shared" si="23"/>
        <v>-1420.7019501358936</v>
      </c>
      <c r="N105" s="89">
        <f t="shared" si="24"/>
        <v>52280.298049864105</v>
      </c>
      <c r="O105" s="89">
        <f t="shared" si="25"/>
        <v>10978.64301761111</v>
      </c>
      <c r="P105" s="90">
        <f t="shared" si="20"/>
        <v>0.99683401701409802</v>
      </c>
      <c r="Q105" s="214">
        <v>-1525.3336788357326</v>
      </c>
      <c r="R105" s="90">
        <f t="shared" si="26"/>
        <v>3.0215247669109466E-2</v>
      </c>
      <c r="S105" s="90">
        <f t="shared" si="26"/>
        <v>2.5672089290056169E-2</v>
      </c>
      <c r="T105" s="92">
        <v>4762</v>
      </c>
      <c r="U105" s="196">
        <v>52126</v>
      </c>
      <c r="V105" s="196">
        <v>10994.726850875344</v>
      </c>
      <c r="W105" s="203"/>
      <c r="X105" s="89">
        <v>0</v>
      </c>
      <c r="Y105" s="89">
        <f t="shared" si="27"/>
        <v>0</v>
      </c>
      <c r="Z105" s="1"/>
      <c r="AA105" s="1"/>
    </row>
    <row r="106" spans="2:27" x14ac:dyDescent="0.25">
      <c r="B106" s="86">
        <v>3012</v>
      </c>
      <c r="C106" s="86" t="s">
        <v>123</v>
      </c>
      <c r="D106" s="1">
        <v>11530</v>
      </c>
      <c r="E106" s="86">
        <f t="shared" si="21"/>
        <v>8675.6960120391268</v>
      </c>
      <c r="F106" s="87">
        <f t="shared" si="14"/>
        <v>0.78773204413344344</v>
      </c>
      <c r="G106" s="193">
        <f t="shared" si="15"/>
        <v>1403.4835226759735</v>
      </c>
      <c r="H106" s="193">
        <f t="shared" si="16"/>
        <v>1865.2296016363687</v>
      </c>
      <c r="I106" s="193">
        <f t="shared" si="17"/>
        <v>433.17948898351659</v>
      </c>
      <c r="J106" s="88">
        <f t="shared" si="18"/>
        <v>575.69554085909351</v>
      </c>
      <c r="K106" s="193">
        <f t="shared" si="22"/>
        <v>292.12759257085963</v>
      </c>
      <c r="L106" s="88">
        <f t="shared" si="19"/>
        <v>388.23757052667247</v>
      </c>
      <c r="M106" s="89">
        <f t="shared" si="23"/>
        <v>2253.4671721630411</v>
      </c>
      <c r="N106" s="89">
        <f t="shared" si="24"/>
        <v>13783.46717216304</v>
      </c>
      <c r="O106" s="89">
        <f t="shared" si="25"/>
        <v>10371.30712728596</v>
      </c>
      <c r="P106" s="90">
        <f t="shared" si="20"/>
        <v>0.94168939902638349</v>
      </c>
      <c r="Q106" s="214">
        <v>1099.3241731797998</v>
      </c>
      <c r="R106" s="90">
        <f t="shared" si="26"/>
        <v>5.8575100991553435E-2</v>
      </c>
      <c r="S106" s="90">
        <f t="shared" si="26"/>
        <v>4.7423820770423203E-2</v>
      </c>
      <c r="T106" s="92">
        <v>1329</v>
      </c>
      <c r="U106" s="196">
        <v>10892</v>
      </c>
      <c r="V106" s="196">
        <v>8282.8897338403058</v>
      </c>
      <c r="W106" s="203"/>
      <c r="X106" s="89">
        <v>0</v>
      </c>
      <c r="Y106" s="89">
        <f t="shared" si="27"/>
        <v>0</v>
      </c>
      <c r="Z106" s="1"/>
      <c r="AA106" s="1"/>
    </row>
    <row r="107" spans="2:27" x14ac:dyDescent="0.25">
      <c r="B107" s="86">
        <v>3013</v>
      </c>
      <c r="C107" s="86" t="s">
        <v>124</v>
      </c>
      <c r="D107" s="1">
        <v>29912</v>
      </c>
      <c r="E107" s="86">
        <f t="shared" si="21"/>
        <v>8219.8406155537232</v>
      </c>
      <c r="F107" s="87">
        <f t="shared" si="14"/>
        <v>0.74634148563480518</v>
      </c>
      <c r="G107" s="193">
        <f t="shared" si="15"/>
        <v>1676.9967605672157</v>
      </c>
      <c r="H107" s="193">
        <f t="shared" si="16"/>
        <v>6102.591211704098</v>
      </c>
      <c r="I107" s="193">
        <f t="shared" si="17"/>
        <v>592.7288777534078</v>
      </c>
      <c r="J107" s="88">
        <f t="shared" si="18"/>
        <v>2156.9403861446513</v>
      </c>
      <c r="K107" s="193">
        <f t="shared" si="22"/>
        <v>451.67698134075079</v>
      </c>
      <c r="L107" s="88">
        <f t="shared" si="19"/>
        <v>1643.6525350989921</v>
      </c>
      <c r="M107" s="89">
        <f t="shared" si="23"/>
        <v>7746.2437468030903</v>
      </c>
      <c r="N107" s="89">
        <f t="shared" si="24"/>
        <v>37658.243746803091</v>
      </c>
      <c r="O107" s="89">
        <f t="shared" si="25"/>
        <v>10348.51435746169</v>
      </c>
      <c r="P107" s="90">
        <f t="shared" si="20"/>
        <v>0.93961987110145173</v>
      </c>
      <c r="Q107" s="214">
        <v>3293.4192371717772</v>
      </c>
      <c r="R107" s="90">
        <f t="shared" si="26"/>
        <v>-1.815197767930412E-2</v>
      </c>
      <c r="S107" s="90">
        <f t="shared" si="26"/>
        <v>-3.4610545791852326E-2</v>
      </c>
      <c r="T107" s="92">
        <v>3639</v>
      </c>
      <c r="U107" s="196">
        <v>30465</v>
      </c>
      <c r="V107" s="196">
        <v>8514.5332588038018</v>
      </c>
      <c r="W107" s="203"/>
      <c r="X107" s="89">
        <v>0</v>
      </c>
      <c r="Y107" s="89">
        <f t="shared" si="27"/>
        <v>0</v>
      </c>
      <c r="Z107" s="1"/>
      <c r="AA107" s="1"/>
    </row>
    <row r="108" spans="2:27" x14ac:dyDescent="0.25">
      <c r="B108" s="86">
        <v>3014</v>
      </c>
      <c r="C108" s="86" t="s">
        <v>125</v>
      </c>
      <c r="D108" s="1">
        <v>445688</v>
      </c>
      <c r="E108" s="86">
        <f t="shared" si="21"/>
        <v>9609.0724850157385</v>
      </c>
      <c r="F108" s="87">
        <f t="shared" si="14"/>
        <v>0.87248035204829366</v>
      </c>
      <c r="G108" s="193">
        <f t="shared" si="15"/>
        <v>843.45763889000659</v>
      </c>
      <c r="H108" s="193">
        <f t="shared" si="16"/>
        <v>39121.252206996287</v>
      </c>
      <c r="I108" s="193">
        <f t="shared" si="17"/>
        <v>106.4977234417025</v>
      </c>
      <c r="J108" s="88">
        <f t="shared" si="18"/>
        <v>4939.5774086730453</v>
      </c>
      <c r="K108" s="193">
        <f t="shared" si="22"/>
        <v>-34.554172970954482</v>
      </c>
      <c r="L108" s="88">
        <f t="shared" si="19"/>
        <v>-1602.6916507388109</v>
      </c>
      <c r="M108" s="89">
        <f t="shared" si="23"/>
        <v>37518.560556257478</v>
      </c>
      <c r="N108" s="89">
        <f t="shared" si="24"/>
        <v>483206.56055625749</v>
      </c>
      <c r="O108" s="89">
        <f t="shared" si="25"/>
        <v>10417.975950934791</v>
      </c>
      <c r="P108" s="90">
        <f t="shared" si="20"/>
        <v>0.94592681442212612</v>
      </c>
      <c r="Q108" s="214">
        <v>36045.773315485516</v>
      </c>
      <c r="R108" s="90">
        <f t="shared" si="26"/>
        <v>0.10510290106620382</v>
      </c>
      <c r="S108" s="90">
        <f t="shared" si="26"/>
        <v>8.6661487469868057E-2</v>
      </c>
      <c r="T108" s="92">
        <v>46382</v>
      </c>
      <c r="U108" s="196">
        <v>403300</v>
      </c>
      <c r="V108" s="196">
        <v>8842.7468865111387</v>
      </c>
      <c r="W108" s="203"/>
      <c r="X108" s="89">
        <v>0</v>
      </c>
      <c r="Y108" s="89">
        <f t="shared" si="27"/>
        <v>0</v>
      </c>
      <c r="Z108" s="1"/>
      <c r="AA108" s="1"/>
    </row>
    <row r="109" spans="2:27" x14ac:dyDescent="0.25">
      <c r="B109" s="86">
        <v>3015</v>
      </c>
      <c r="C109" s="86" t="s">
        <v>126</v>
      </c>
      <c r="D109" s="1">
        <v>33763</v>
      </c>
      <c r="E109" s="86">
        <f t="shared" si="21"/>
        <v>8688.3685023160069</v>
      </c>
      <c r="F109" s="87">
        <f t="shared" si="14"/>
        <v>0.78888267535152845</v>
      </c>
      <c r="G109" s="193">
        <f t="shared" si="15"/>
        <v>1395.8800285098455</v>
      </c>
      <c r="H109" s="193">
        <f t="shared" si="16"/>
        <v>5424.3897907892597</v>
      </c>
      <c r="I109" s="193">
        <f t="shared" si="17"/>
        <v>428.74411738660854</v>
      </c>
      <c r="J109" s="88">
        <f t="shared" si="18"/>
        <v>1666.0996401643608</v>
      </c>
      <c r="K109" s="193">
        <f t="shared" si="22"/>
        <v>287.69222097395152</v>
      </c>
      <c r="L109" s="88">
        <f t="shared" si="19"/>
        <v>1117.9719707047755</v>
      </c>
      <c r="M109" s="89">
        <f t="shared" si="23"/>
        <v>6542.3617614940349</v>
      </c>
      <c r="N109" s="89">
        <f t="shared" si="24"/>
        <v>40305.361761494038</v>
      </c>
      <c r="O109" s="89">
        <f t="shared" si="25"/>
        <v>10371.940751799802</v>
      </c>
      <c r="P109" s="90">
        <f t="shared" si="20"/>
        <v>0.94174693058728765</v>
      </c>
      <c r="Q109" s="214">
        <v>4555.4283197717823</v>
      </c>
      <c r="R109" s="90">
        <f t="shared" si="26"/>
        <v>-4.393724935126209E-3</v>
      </c>
      <c r="S109" s="90">
        <f t="shared" si="26"/>
        <v>-1.4641859521486021E-2</v>
      </c>
      <c r="T109" s="92">
        <v>3886</v>
      </c>
      <c r="U109" s="196">
        <v>33912</v>
      </c>
      <c r="V109" s="196">
        <v>8817.4726989079554</v>
      </c>
      <c r="W109" s="203"/>
      <c r="X109" s="89">
        <v>0</v>
      </c>
      <c r="Y109" s="89">
        <f t="shared" si="27"/>
        <v>0</v>
      </c>
      <c r="Z109" s="1"/>
      <c r="AA109" s="1"/>
    </row>
    <row r="110" spans="2:27" x14ac:dyDescent="0.25">
      <c r="B110" s="86">
        <v>3016</v>
      </c>
      <c r="C110" s="86" t="s">
        <v>127</v>
      </c>
      <c r="D110" s="1">
        <v>70910</v>
      </c>
      <c r="E110" s="86">
        <f t="shared" si="21"/>
        <v>8470.9114801099022</v>
      </c>
      <c r="F110" s="87">
        <f t="shared" si="14"/>
        <v>0.76913810795591209</v>
      </c>
      <c r="G110" s="193">
        <f t="shared" si="15"/>
        <v>1526.3542418335085</v>
      </c>
      <c r="H110" s="193">
        <f t="shared" si="16"/>
        <v>12777.1113583883</v>
      </c>
      <c r="I110" s="193">
        <f t="shared" si="17"/>
        <v>504.85407515874516</v>
      </c>
      <c r="J110" s="88">
        <f t="shared" si="18"/>
        <v>4226.1334631538557</v>
      </c>
      <c r="K110" s="193">
        <f t="shared" si="22"/>
        <v>363.8021787460882</v>
      </c>
      <c r="L110" s="88">
        <f t="shared" si="19"/>
        <v>3045.3880382835046</v>
      </c>
      <c r="M110" s="89">
        <f t="shared" si="23"/>
        <v>15822.499396671805</v>
      </c>
      <c r="N110" s="89">
        <f t="shared" si="24"/>
        <v>86732.499396671803</v>
      </c>
      <c r="O110" s="89">
        <f t="shared" si="25"/>
        <v>10361.067900689501</v>
      </c>
      <c r="P110" s="90">
        <f t="shared" si="20"/>
        <v>0.94075970221750715</v>
      </c>
      <c r="Q110" s="214">
        <v>7569.8063985614117</v>
      </c>
      <c r="R110" s="90">
        <f t="shared" si="26"/>
        <v>1.8061218629759374E-2</v>
      </c>
      <c r="S110" s="90">
        <f t="shared" si="26"/>
        <v>1.0885778192636359E-2</v>
      </c>
      <c r="T110" s="92">
        <v>8371</v>
      </c>
      <c r="U110" s="196">
        <v>69652</v>
      </c>
      <c r="V110" s="196">
        <v>8379.6920115495668</v>
      </c>
      <c r="W110" s="203"/>
      <c r="X110" s="89">
        <v>0</v>
      </c>
      <c r="Y110" s="89">
        <f t="shared" si="27"/>
        <v>0</v>
      </c>
      <c r="Z110" s="1"/>
      <c r="AA110" s="1"/>
    </row>
    <row r="111" spans="2:27" x14ac:dyDescent="0.25">
      <c r="B111" s="86">
        <v>3017</v>
      </c>
      <c r="C111" s="86" t="s">
        <v>128</v>
      </c>
      <c r="D111" s="1">
        <v>72131</v>
      </c>
      <c r="E111" s="86">
        <f t="shared" si="21"/>
        <v>8672.7185283154977</v>
      </c>
      <c r="F111" s="87">
        <f t="shared" si="14"/>
        <v>0.78746169587127135</v>
      </c>
      <c r="G111" s="193">
        <f t="shared" si="15"/>
        <v>1405.2700129101511</v>
      </c>
      <c r="H111" s="193">
        <f t="shared" si="16"/>
        <v>11687.630697373726</v>
      </c>
      <c r="I111" s="193">
        <f t="shared" si="17"/>
        <v>434.22160828678676</v>
      </c>
      <c r="J111" s="88">
        <f t="shared" si="18"/>
        <v>3611.4211161212056</v>
      </c>
      <c r="K111" s="193">
        <f t="shared" si="22"/>
        <v>293.1697118741298</v>
      </c>
      <c r="L111" s="88">
        <f t="shared" si="19"/>
        <v>2438.2924936571376</v>
      </c>
      <c r="M111" s="89">
        <f t="shared" si="23"/>
        <v>14125.923191030864</v>
      </c>
      <c r="N111" s="89">
        <f t="shared" si="24"/>
        <v>86256.923191030859</v>
      </c>
      <c r="O111" s="89">
        <f t="shared" si="25"/>
        <v>10371.158253099778</v>
      </c>
      <c r="P111" s="90">
        <f t="shared" si="20"/>
        <v>0.94167588161327498</v>
      </c>
      <c r="Q111" s="214">
        <v>7901.5015788836708</v>
      </c>
      <c r="R111" s="90">
        <f t="shared" si="26"/>
        <v>4.2445876810128048E-2</v>
      </c>
      <c r="S111" s="90">
        <f t="shared" si="26"/>
        <v>-4.3286115463303187E-2</v>
      </c>
      <c r="T111" s="92">
        <v>8317</v>
      </c>
      <c r="U111" s="196">
        <v>69194</v>
      </c>
      <c r="V111" s="196">
        <v>9065.1120136250483</v>
      </c>
      <c r="W111" s="203"/>
      <c r="X111" s="89">
        <v>0</v>
      </c>
      <c r="Y111" s="89">
        <f t="shared" si="27"/>
        <v>0</v>
      </c>
      <c r="Z111" s="1"/>
      <c r="AA111" s="1"/>
    </row>
    <row r="112" spans="2:27" x14ac:dyDescent="0.25">
      <c r="B112" s="86">
        <v>3018</v>
      </c>
      <c r="C112" s="86" t="s">
        <v>129</v>
      </c>
      <c r="D112" s="1">
        <v>53072</v>
      </c>
      <c r="E112" s="86">
        <f t="shared" si="21"/>
        <v>8811.5557031379703</v>
      </c>
      <c r="F112" s="87">
        <f t="shared" si="14"/>
        <v>0.80006777282150709</v>
      </c>
      <c r="G112" s="193">
        <f t="shared" si="15"/>
        <v>1321.9677080166675</v>
      </c>
      <c r="H112" s="193">
        <f t="shared" si="16"/>
        <v>7962.2115053843881</v>
      </c>
      <c r="I112" s="193">
        <f t="shared" si="17"/>
        <v>385.62859709892132</v>
      </c>
      <c r="J112" s="88">
        <f t="shared" si="18"/>
        <v>2322.6410403268028</v>
      </c>
      <c r="K112" s="193">
        <f t="shared" si="22"/>
        <v>244.57670068626433</v>
      </c>
      <c r="L112" s="88">
        <f t="shared" si="19"/>
        <v>1473.08546823337</v>
      </c>
      <c r="M112" s="89">
        <f t="shared" si="23"/>
        <v>9435.2969736177583</v>
      </c>
      <c r="N112" s="89">
        <f t="shared" si="24"/>
        <v>62507.296973617762</v>
      </c>
      <c r="O112" s="89">
        <f t="shared" si="25"/>
        <v>10378.100111840904</v>
      </c>
      <c r="P112" s="90">
        <f t="shared" si="20"/>
        <v>0.94230618546078693</v>
      </c>
      <c r="Q112" s="214">
        <v>5731.6060910925016</v>
      </c>
      <c r="R112" s="90">
        <f t="shared" si="26"/>
        <v>2.6994601079784044E-2</v>
      </c>
      <c r="S112" s="90">
        <f t="shared" si="26"/>
        <v>8.2382660110846204E-3</v>
      </c>
      <c r="T112" s="92">
        <v>6023</v>
      </c>
      <c r="U112" s="196">
        <v>51677</v>
      </c>
      <c r="V112" s="196">
        <v>8739.55690850668</v>
      </c>
      <c r="W112" s="203"/>
      <c r="X112" s="89">
        <v>0</v>
      </c>
      <c r="Y112" s="89">
        <f t="shared" si="27"/>
        <v>0</v>
      </c>
      <c r="Z112" s="1"/>
      <c r="AA112" s="1"/>
    </row>
    <row r="113" spans="2:27" x14ac:dyDescent="0.25">
      <c r="B113" s="86">
        <v>3019</v>
      </c>
      <c r="C113" s="86" t="s">
        <v>130</v>
      </c>
      <c r="D113" s="1">
        <v>195569</v>
      </c>
      <c r="E113" s="86">
        <f t="shared" si="21"/>
        <v>10245.114987689245</v>
      </c>
      <c r="F113" s="87">
        <f t="shared" si="14"/>
        <v>0.93023146044253424</v>
      </c>
      <c r="G113" s="193">
        <f t="shared" si="15"/>
        <v>461.83213728590272</v>
      </c>
      <c r="H113" s="193">
        <f t="shared" si="16"/>
        <v>8815.9136686505972</v>
      </c>
      <c r="I113" s="193">
        <f t="shared" si="17"/>
        <v>0</v>
      </c>
      <c r="J113" s="88">
        <f t="shared" si="18"/>
        <v>0</v>
      </c>
      <c r="K113" s="193">
        <f t="shared" si="22"/>
        <v>-141.05189641265699</v>
      </c>
      <c r="L113" s="88">
        <f t="shared" si="19"/>
        <v>-2692.5396506212091</v>
      </c>
      <c r="M113" s="89">
        <f t="shared" si="23"/>
        <v>6123.374018029388</v>
      </c>
      <c r="N113" s="89">
        <f t="shared" si="24"/>
        <v>201692.3740180294</v>
      </c>
      <c r="O113" s="89">
        <f t="shared" si="25"/>
        <v>10565.895228562491</v>
      </c>
      <c r="P113" s="90">
        <f t="shared" si="20"/>
        <v>0.95935752416238396</v>
      </c>
      <c r="Q113" s="214">
        <v>2850.2943311013669</v>
      </c>
      <c r="R113" s="90">
        <f t="shared" si="26"/>
        <v>1.190574745948631E-2</v>
      </c>
      <c r="S113" s="90">
        <f t="shared" si="26"/>
        <v>-8.7681087670944419E-3</v>
      </c>
      <c r="T113" s="92">
        <v>19089</v>
      </c>
      <c r="U113" s="196">
        <v>193268</v>
      </c>
      <c r="V113" s="196">
        <v>10335.739879137922</v>
      </c>
      <c r="W113" s="203"/>
      <c r="X113" s="89">
        <v>0</v>
      </c>
      <c r="Y113" s="89">
        <f t="shared" si="27"/>
        <v>0</v>
      </c>
      <c r="Z113" s="1"/>
      <c r="AA113" s="1"/>
    </row>
    <row r="114" spans="2:27" x14ac:dyDescent="0.25">
      <c r="B114" s="86">
        <v>3020</v>
      </c>
      <c r="C114" s="86" t="s">
        <v>131</v>
      </c>
      <c r="D114" s="1">
        <v>746182</v>
      </c>
      <c r="E114" s="86">
        <f t="shared" si="21"/>
        <v>11987.822315045385</v>
      </c>
      <c r="F114" s="87">
        <f t="shared" si="14"/>
        <v>1.0884650365613364</v>
      </c>
      <c r="G114" s="193">
        <f t="shared" si="15"/>
        <v>-583.79225912778122</v>
      </c>
      <c r="H114" s="193">
        <f t="shared" si="16"/>
        <v>-36338.149169408738</v>
      </c>
      <c r="I114" s="193">
        <f t="shared" si="17"/>
        <v>0</v>
      </c>
      <c r="J114" s="88">
        <f t="shared" si="18"/>
        <v>0</v>
      </c>
      <c r="K114" s="193">
        <f t="shared" si="22"/>
        <v>-141.05189641265699</v>
      </c>
      <c r="L114" s="88">
        <f t="shared" si="19"/>
        <v>-8779.7752922058353</v>
      </c>
      <c r="M114" s="89">
        <f t="shared" si="23"/>
        <v>-45117.924461614573</v>
      </c>
      <c r="N114" s="89">
        <f t="shared" si="24"/>
        <v>701064.07553838543</v>
      </c>
      <c r="O114" s="89">
        <f t="shared" si="25"/>
        <v>11262.978159504946</v>
      </c>
      <c r="P114" s="90">
        <f t="shared" si="20"/>
        <v>1.0226509546099047</v>
      </c>
      <c r="Q114" s="214">
        <v>-30178.161074995827</v>
      </c>
      <c r="R114" s="93">
        <f t="shared" si="26"/>
        <v>1.7985017714894563E-2</v>
      </c>
      <c r="S114" s="94">
        <f t="shared" si="26"/>
        <v>-1.8529745172230611E-3</v>
      </c>
      <c r="T114" s="92">
        <v>62245</v>
      </c>
      <c r="U114" s="196">
        <v>732999</v>
      </c>
      <c r="V114" s="196">
        <v>12010.076681085331</v>
      </c>
      <c r="W114" s="203"/>
      <c r="X114" s="89">
        <v>0</v>
      </c>
      <c r="Y114" s="89">
        <f t="shared" si="27"/>
        <v>0</v>
      </c>
      <c r="Z114" s="1"/>
      <c r="AA114" s="1"/>
    </row>
    <row r="115" spans="2:27" x14ac:dyDescent="0.25">
      <c r="B115" s="86">
        <v>3021</v>
      </c>
      <c r="C115" s="86" t="s">
        <v>132</v>
      </c>
      <c r="D115" s="1">
        <v>213731</v>
      </c>
      <c r="E115" s="86">
        <f t="shared" si="21"/>
        <v>10010.819672131147</v>
      </c>
      <c r="F115" s="87">
        <f t="shared" si="14"/>
        <v>0.90895801706699908</v>
      </c>
      <c r="G115" s="193">
        <f t="shared" si="15"/>
        <v>602.40932662076159</v>
      </c>
      <c r="H115" s="193">
        <f t="shared" si="16"/>
        <v>12861.439123353259</v>
      </c>
      <c r="I115" s="193">
        <f t="shared" si="17"/>
        <v>0</v>
      </c>
      <c r="J115" s="88">
        <f t="shared" si="18"/>
        <v>0</v>
      </c>
      <c r="K115" s="193">
        <f t="shared" si="22"/>
        <v>-141.05189641265699</v>
      </c>
      <c r="L115" s="88">
        <f t="shared" si="19"/>
        <v>-3011.4579884102263</v>
      </c>
      <c r="M115" s="89">
        <f t="shared" si="23"/>
        <v>9849.9811349430329</v>
      </c>
      <c r="N115" s="89">
        <f t="shared" si="24"/>
        <v>223580.98113494302</v>
      </c>
      <c r="O115" s="89">
        <f t="shared" si="25"/>
        <v>10472.177102339252</v>
      </c>
      <c r="P115" s="90">
        <f t="shared" si="20"/>
        <v>0.95084814681217</v>
      </c>
      <c r="Q115" s="214">
        <v>5635.7888191636121</v>
      </c>
      <c r="R115" s="93">
        <f t="shared" si="26"/>
        <v>3.2901127472538094E-2</v>
      </c>
      <c r="S115" s="94">
        <f t="shared" si="26"/>
        <v>5.324844443997237E-3</v>
      </c>
      <c r="T115" s="92">
        <v>21350</v>
      </c>
      <c r="U115" s="196">
        <v>206923</v>
      </c>
      <c r="V115" s="196">
        <v>9957.7959576515877</v>
      </c>
      <c r="W115" s="203"/>
      <c r="X115" s="89">
        <v>0</v>
      </c>
      <c r="Y115" s="89">
        <f t="shared" si="27"/>
        <v>0</v>
      </c>
      <c r="Z115" s="1"/>
      <c r="AA115" s="1"/>
    </row>
    <row r="116" spans="2:27" x14ac:dyDescent="0.25">
      <c r="B116" s="86">
        <v>3022</v>
      </c>
      <c r="C116" s="86" t="s">
        <v>133</v>
      </c>
      <c r="D116" s="1">
        <v>213208</v>
      </c>
      <c r="E116" s="86">
        <f t="shared" si="21"/>
        <v>13237.799577797094</v>
      </c>
      <c r="F116" s="87">
        <f t="shared" si="14"/>
        <v>1.2019599242269889</v>
      </c>
      <c r="G116" s="193">
        <f t="shared" si="15"/>
        <v>-1333.7786167788065</v>
      </c>
      <c r="H116" s="193">
        <f t="shared" si="16"/>
        <v>-21481.838401839457</v>
      </c>
      <c r="I116" s="193">
        <f t="shared" si="17"/>
        <v>0</v>
      </c>
      <c r="J116" s="88">
        <f t="shared" si="18"/>
        <v>0</v>
      </c>
      <c r="K116" s="193">
        <f t="shared" si="22"/>
        <v>-141.05189641265699</v>
      </c>
      <c r="L116" s="88">
        <f t="shared" si="19"/>
        <v>-2271.7818436222533</v>
      </c>
      <c r="M116" s="89">
        <f t="shared" si="23"/>
        <v>-23753.620245461709</v>
      </c>
      <c r="N116" s="89">
        <f t="shared" si="24"/>
        <v>189454.3797545383</v>
      </c>
      <c r="O116" s="89">
        <f t="shared" si="25"/>
        <v>11762.969064605632</v>
      </c>
      <c r="P116" s="90">
        <f t="shared" si="20"/>
        <v>1.0680489096761658</v>
      </c>
      <c r="Q116" s="214">
        <v>-17767.531169955542</v>
      </c>
      <c r="R116" s="93">
        <f t="shared" si="26"/>
        <v>5.4728041752207572E-2</v>
      </c>
      <c r="S116" s="93">
        <f t="shared" si="26"/>
        <v>5.328733537455016E-2</v>
      </c>
      <c r="T116" s="92">
        <v>16106</v>
      </c>
      <c r="U116" s="196">
        <v>202145</v>
      </c>
      <c r="V116" s="196">
        <v>12568.080079582194</v>
      </c>
      <c r="W116" s="203"/>
      <c r="X116" s="89">
        <v>0</v>
      </c>
      <c r="Y116" s="89">
        <f t="shared" si="27"/>
        <v>0</v>
      </c>
      <c r="Z116" s="1"/>
      <c r="AA116" s="1"/>
    </row>
    <row r="117" spans="2:27" x14ac:dyDescent="0.25">
      <c r="B117" s="86">
        <v>3023</v>
      </c>
      <c r="C117" s="86" t="s">
        <v>134</v>
      </c>
      <c r="D117" s="1">
        <v>225670</v>
      </c>
      <c r="E117" s="86">
        <f t="shared" si="21"/>
        <v>11104.714102942624</v>
      </c>
      <c r="F117" s="87">
        <f t="shared" si="14"/>
        <v>1.0082809641658317</v>
      </c>
      <c r="G117" s="193">
        <f t="shared" si="15"/>
        <v>-53.927331866124582</v>
      </c>
      <c r="H117" s="193">
        <f t="shared" si="16"/>
        <v>-1095.9112381833838</v>
      </c>
      <c r="I117" s="193">
        <f t="shared" si="17"/>
        <v>0</v>
      </c>
      <c r="J117" s="88">
        <f t="shared" si="18"/>
        <v>0</v>
      </c>
      <c r="K117" s="193">
        <f t="shared" si="22"/>
        <v>-141.05189641265699</v>
      </c>
      <c r="L117" s="88">
        <f t="shared" si="19"/>
        <v>-2866.4566388980156</v>
      </c>
      <c r="M117" s="89">
        <f t="shared" si="23"/>
        <v>-3962.3678770813995</v>
      </c>
      <c r="N117" s="89">
        <f t="shared" si="24"/>
        <v>221707.63212291861</v>
      </c>
      <c r="O117" s="89">
        <f t="shared" si="25"/>
        <v>10909.734874663842</v>
      </c>
      <c r="P117" s="90">
        <f t="shared" si="20"/>
        <v>0.99057732565170287</v>
      </c>
      <c r="Q117" s="214">
        <v>-4336.6858087567716</v>
      </c>
      <c r="R117" s="93">
        <f t="shared" si="26"/>
        <v>1.2227285775800201E-2</v>
      </c>
      <c r="S117" s="93">
        <f t="shared" si="26"/>
        <v>-6.8497268436335532E-3</v>
      </c>
      <c r="T117" s="92">
        <v>20322</v>
      </c>
      <c r="U117" s="196">
        <v>222944</v>
      </c>
      <c r="V117" s="196">
        <v>11181.302974070917</v>
      </c>
      <c r="W117" s="203"/>
      <c r="X117" s="89">
        <v>0</v>
      </c>
      <c r="Y117" s="89">
        <f t="shared" si="27"/>
        <v>0</v>
      </c>
      <c r="Z117" s="1"/>
      <c r="AA117" s="1"/>
    </row>
    <row r="118" spans="2:27" x14ac:dyDescent="0.25">
      <c r="B118" s="86">
        <v>3024</v>
      </c>
      <c r="C118" s="86" t="s">
        <v>135</v>
      </c>
      <c r="D118" s="1">
        <v>2299208</v>
      </c>
      <c r="E118" s="86">
        <f t="shared" si="21"/>
        <v>17703.374039453625</v>
      </c>
      <c r="F118" s="87">
        <f t="shared" si="14"/>
        <v>1.607423197032926</v>
      </c>
      <c r="G118" s="193">
        <f t="shared" si="15"/>
        <v>-4013.1232937727254</v>
      </c>
      <c r="H118" s="193">
        <f t="shared" si="16"/>
        <v>-521200.37465543894</v>
      </c>
      <c r="I118" s="193">
        <f t="shared" si="17"/>
        <v>0</v>
      </c>
      <c r="J118" s="88">
        <f t="shared" si="18"/>
        <v>0</v>
      </c>
      <c r="K118" s="193">
        <f t="shared" si="22"/>
        <v>-141.05189641265699</v>
      </c>
      <c r="L118" s="88">
        <f t="shared" si="19"/>
        <v>-18318.973994697415</v>
      </c>
      <c r="M118" s="89">
        <f t="shared" si="23"/>
        <v>-539519.34865013638</v>
      </c>
      <c r="N118" s="89">
        <f t="shared" si="24"/>
        <v>1759688.6513498635</v>
      </c>
      <c r="O118" s="89">
        <f t="shared" si="25"/>
        <v>13549.198849268239</v>
      </c>
      <c r="P118" s="90">
        <f t="shared" si="20"/>
        <v>1.2302342187985402</v>
      </c>
      <c r="Q118" s="214">
        <v>-346174.07370959944</v>
      </c>
      <c r="R118" s="93">
        <f t="shared" si="26"/>
        <v>6.6434876826087119E-2</v>
      </c>
      <c r="S118" s="93">
        <f t="shared" si="26"/>
        <v>5.9110393787689383E-2</v>
      </c>
      <c r="T118" s="92">
        <v>129874</v>
      </c>
      <c r="U118" s="196">
        <v>2155976</v>
      </c>
      <c r="V118" s="196">
        <v>16715.324618939077</v>
      </c>
      <c r="W118" s="203"/>
      <c r="X118" s="89">
        <v>0</v>
      </c>
      <c r="Y118" s="89">
        <f t="shared" si="27"/>
        <v>0</v>
      </c>
      <c r="Z118" s="1"/>
      <c r="AA118" s="1"/>
    </row>
    <row r="119" spans="2:27" x14ac:dyDescent="0.25">
      <c r="B119" s="86">
        <v>3025</v>
      </c>
      <c r="C119" s="86" t="s">
        <v>136</v>
      </c>
      <c r="D119" s="1">
        <v>1459046</v>
      </c>
      <c r="E119" s="86">
        <f t="shared" si="21"/>
        <v>14921.111838337561</v>
      </c>
      <c r="F119" s="87">
        <f t="shared" si="14"/>
        <v>1.3548005731006196</v>
      </c>
      <c r="G119" s="193">
        <f t="shared" si="15"/>
        <v>-2343.7659731030872</v>
      </c>
      <c r="H119" s="193">
        <f t="shared" si="16"/>
        <v>-229182.81191391227</v>
      </c>
      <c r="I119" s="193">
        <f t="shared" si="17"/>
        <v>0</v>
      </c>
      <c r="J119" s="88">
        <f t="shared" si="18"/>
        <v>0</v>
      </c>
      <c r="K119" s="193">
        <f t="shared" si="22"/>
        <v>-141.05189641265699</v>
      </c>
      <c r="L119" s="88">
        <f t="shared" si="19"/>
        <v>-13792.618638815251</v>
      </c>
      <c r="M119" s="89">
        <f t="shared" si="23"/>
        <v>-242975.43055272751</v>
      </c>
      <c r="N119" s="89">
        <f t="shared" si="24"/>
        <v>1216070.5694472725</v>
      </c>
      <c r="O119" s="89">
        <f t="shared" si="25"/>
        <v>12436.293968821816</v>
      </c>
      <c r="P119" s="90">
        <f t="shared" si="20"/>
        <v>1.1291851692256178</v>
      </c>
      <c r="Q119" s="214">
        <v>-171922.57371929305</v>
      </c>
      <c r="R119" s="93">
        <f t="shared" si="26"/>
        <v>7.6437965854605036E-2</v>
      </c>
      <c r="S119" s="93">
        <f t="shared" si="26"/>
        <v>5.7767848145272152E-2</v>
      </c>
      <c r="T119" s="92">
        <v>97784</v>
      </c>
      <c r="U119" s="196">
        <v>1355439</v>
      </c>
      <c r="V119" s="196">
        <v>14106.22554325202</v>
      </c>
      <c r="W119" s="203"/>
      <c r="X119" s="89">
        <v>0</v>
      </c>
      <c r="Y119" s="89">
        <f t="shared" si="27"/>
        <v>0</v>
      </c>
      <c r="Z119" s="1"/>
      <c r="AA119" s="1"/>
    </row>
    <row r="120" spans="2:27" x14ac:dyDescent="0.25">
      <c r="B120" s="86">
        <v>3026</v>
      </c>
      <c r="C120" s="86" t="s">
        <v>137</v>
      </c>
      <c r="D120" s="1">
        <v>150003</v>
      </c>
      <c r="E120" s="86">
        <f t="shared" si="21"/>
        <v>8359.0415157425468</v>
      </c>
      <c r="F120" s="87">
        <f t="shared" si="14"/>
        <v>0.75898058796144197</v>
      </c>
      <c r="G120" s="193">
        <f t="shared" si="15"/>
        <v>1593.4762204539215</v>
      </c>
      <c r="H120" s="193">
        <f t="shared" si="16"/>
        <v>28594.930776045621</v>
      </c>
      <c r="I120" s="193">
        <f t="shared" si="17"/>
        <v>544.00856268731957</v>
      </c>
      <c r="J120" s="88">
        <f t="shared" si="18"/>
        <v>9762.2336574239489</v>
      </c>
      <c r="K120" s="193">
        <f t="shared" si="22"/>
        <v>402.95666627466255</v>
      </c>
      <c r="L120" s="88">
        <f t="shared" si="19"/>
        <v>7231.0573762988197</v>
      </c>
      <c r="M120" s="89">
        <f t="shared" si="23"/>
        <v>35825.988152344442</v>
      </c>
      <c r="N120" s="89">
        <f t="shared" si="24"/>
        <v>185828.98815234445</v>
      </c>
      <c r="O120" s="89">
        <f t="shared" si="25"/>
        <v>10355.474402471131</v>
      </c>
      <c r="P120" s="90">
        <f t="shared" si="20"/>
        <v>0.94025182621778347</v>
      </c>
      <c r="Q120" s="214">
        <v>20658.359057721216</v>
      </c>
      <c r="R120" s="93">
        <f t="shared" si="26"/>
        <v>-3.2493421577226697E-3</v>
      </c>
      <c r="S120" s="93">
        <f t="shared" si="26"/>
        <v>-1.3858390675297021E-2</v>
      </c>
      <c r="T120" s="92">
        <v>17945</v>
      </c>
      <c r="U120" s="196">
        <v>150492</v>
      </c>
      <c r="V120" s="196">
        <v>8476.5123352483934</v>
      </c>
      <c r="W120" s="203"/>
      <c r="X120" s="89">
        <v>0</v>
      </c>
      <c r="Y120" s="89">
        <f t="shared" si="27"/>
        <v>0</v>
      </c>
      <c r="Z120" s="1"/>
      <c r="AA120" s="1"/>
    </row>
    <row r="121" spans="2:27" x14ac:dyDescent="0.25">
      <c r="B121" s="86">
        <v>3027</v>
      </c>
      <c r="C121" s="86" t="s">
        <v>138</v>
      </c>
      <c r="D121" s="1">
        <v>203536</v>
      </c>
      <c r="E121" s="86">
        <f t="shared" si="21"/>
        <v>10374.961769803242</v>
      </c>
      <c r="F121" s="87">
        <f t="shared" si="14"/>
        <v>0.94202123165591822</v>
      </c>
      <c r="G121" s="193">
        <f t="shared" si="15"/>
        <v>383.92406801750474</v>
      </c>
      <c r="H121" s="193">
        <f t="shared" si="16"/>
        <v>7531.822366367408</v>
      </c>
      <c r="I121" s="193">
        <f t="shared" si="17"/>
        <v>0</v>
      </c>
      <c r="J121" s="88">
        <f t="shared" si="18"/>
        <v>0</v>
      </c>
      <c r="K121" s="193">
        <f t="shared" si="22"/>
        <v>-141.05189641265699</v>
      </c>
      <c r="L121" s="88">
        <f t="shared" si="19"/>
        <v>-2767.156103823505</v>
      </c>
      <c r="M121" s="89">
        <f t="shared" si="23"/>
        <v>4764.666262543903</v>
      </c>
      <c r="N121" s="89">
        <f t="shared" si="24"/>
        <v>208300.66626254391</v>
      </c>
      <c r="O121" s="89">
        <f t="shared" si="25"/>
        <v>10617.833941408091</v>
      </c>
      <c r="P121" s="90">
        <f t="shared" si="20"/>
        <v>0.9640734326477377</v>
      </c>
      <c r="Q121" s="214">
        <v>2574.6739791265522</v>
      </c>
      <c r="R121" s="93">
        <f t="shared" si="26"/>
        <v>2.0046507898324111E-2</v>
      </c>
      <c r="S121" s="93">
        <f t="shared" si="26"/>
        <v>-1.0838782431556879E-2</v>
      </c>
      <c r="T121" s="92">
        <v>19618</v>
      </c>
      <c r="U121" s="196">
        <v>199536</v>
      </c>
      <c r="V121" s="196">
        <v>10488.645920941968</v>
      </c>
      <c r="W121" s="203"/>
      <c r="X121" s="89">
        <v>0</v>
      </c>
      <c r="Y121" s="89">
        <f t="shared" si="27"/>
        <v>0</v>
      </c>
      <c r="Z121" s="1"/>
      <c r="AA121" s="1"/>
    </row>
    <row r="122" spans="2:27" x14ac:dyDescent="0.25">
      <c r="B122" s="86">
        <v>3028</v>
      </c>
      <c r="C122" s="86" t="s">
        <v>139</v>
      </c>
      <c r="D122" s="1">
        <v>104031</v>
      </c>
      <c r="E122" s="86">
        <f t="shared" si="21"/>
        <v>9131.9346910112345</v>
      </c>
      <c r="F122" s="87">
        <f t="shared" si="14"/>
        <v>0.82915740374732516</v>
      </c>
      <c r="G122" s="193">
        <f t="shared" si="15"/>
        <v>1129.7403152927091</v>
      </c>
      <c r="H122" s="193">
        <f t="shared" si="16"/>
        <v>12870.001671814542</v>
      </c>
      <c r="I122" s="193">
        <f t="shared" si="17"/>
        <v>273.49595134327888</v>
      </c>
      <c r="J122" s="88">
        <f t="shared" si="18"/>
        <v>3115.6658777026328</v>
      </c>
      <c r="K122" s="193">
        <f t="shared" si="22"/>
        <v>132.44405493062189</v>
      </c>
      <c r="L122" s="88">
        <f t="shared" si="19"/>
        <v>1508.8026737696446</v>
      </c>
      <c r="M122" s="89">
        <f t="shared" si="23"/>
        <v>14378.804345584187</v>
      </c>
      <c r="N122" s="89">
        <f t="shared" si="24"/>
        <v>118409.80434558418</v>
      </c>
      <c r="O122" s="89">
        <f t="shared" si="25"/>
        <v>10394.119061234567</v>
      </c>
      <c r="P122" s="90">
        <f t="shared" si="20"/>
        <v>0.94376066700707784</v>
      </c>
      <c r="Q122" s="214">
        <v>8688.6482549768971</v>
      </c>
      <c r="R122" s="93">
        <f t="shared" si="26"/>
        <v>4.4498438739344774E-2</v>
      </c>
      <c r="S122" s="93">
        <f t="shared" si="26"/>
        <v>3.1387196048006216E-2</v>
      </c>
      <c r="T122" s="92">
        <v>11392</v>
      </c>
      <c r="U122" s="196">
        <v>99599</v>
      </c>
      <c r="V122" s="196">
        <v>8854.0314694639528</v>
      </c>
      <c r="W122" s="203"/>
      <c r="X122" s="89">
        <v>0</v>
      </c>
      <c r="Y122" s="89">
        <f t="shared" si="27"/>
        <v>0</v>
      </c>
      <c r="Z122" s="1"/>
      <c r="AA122" s="1"/>
    </row>
    <row r="123" spans="2:27" x14ac:dyDescent="0.25">
      <c r="B123" s="86">
        <v>3029</v>
      </c>
      <c r="C123" s="86" t="s">
        <v>140</v>
      </c>
      <c r="D123" s="1">
        <v>496234</v>
      </c>
      <c r="E123" s="86">
        <f t="shared" si="21"/>
        <v>10603.970339979058</v>
      </c>
      <c r="F123" s="87">
        <f t="shared" si="14"/>
        <v>0.96281465144129774</v>
      </c>
      <c r="G123" s="193">
        <f t="shared" si="15"/>
        <v>246.51892591201502</v>
      </c>
      <c r="H123" s="193">
        <f t="shared" si="16"/>
        <v>11536.346175904566</v>
      </c>
      <c r="I123" s="193">
        <f t="shared" si="17"/>
        <v>0</v>
      </c>
      <c r="J123" s="88">
        <f t="shared" si="18"/>
        <v>0</v>
      </c>
      <c r="K123" s="193">
        <f t="shared" si="22"/>
        <v>-141.05189641265699</v>
      </c>
      <c r="L123" s="88">
        <f t="shared" si="19"/>
        <v>-6600.8055964231089</v>
      </c>
      <c r="M123" s="89">
        <f t="shared" si="23"/>
        <v>4935.5405794814569</v>
      </c>
      <c r="N123" s="89">
        <f t="shared" si="24"/>
        <v>501169.54057948146</v>
      </c>
      <c r="O123" s="89">
        <f t="shared" si="25"/>
        <v>10709.437369478417</v>
      </c>
      <c r="P123" s="90">
        <f t="shared" si="20"/>
        <v>0.97239080056188942</v>
      </c>
      <c r="Q123" s="214">
        <v>57.533815943787886</v>
      </c>
      <c r="R123" s="93">
        <f t="shared" si="26"/>
        <v>4.6123683738971868E-2</v>
      </c>
      <c r="S123" s="93">
        <f t="shared" si="26"/>
        <v>-9.1019088091409315E-4</v>
      </c>
      <c r="T123" s="92">
        <v>46797</v>
      </c>
      <c r="U123" s="196">
        <v>474355</v>
      </c>
      <c r="V123" s="196">
        <v>10613.630769919228</v>
      </c>
      <c r="W123" s="203"/>
      <c r="X123" s="89">
        <v>0</v>
      </c>
      <c r="Y123" s="89">
        <f t="shared" si="27"/>
        <v>0</v>
      </c>
      <c r="Z123" s="1"/>
      <c r="AA123" s="1"/>
    </row>
    <row r="124" spans="2:27" x14ac:dyDescent="0.25">
      <c r="B124" s="86">
        <v>3030</v>
      </c>
      <c r="C124" s="86" t="s">
        <v>141</v>
      </c>
      <c r="D124" s="1">
        <v>977744</v>
      </c>
      <c r="E124" s="86">
        <f t="shared" si="21"/>
        <v>10683.975304594876</v>
      </c>
      <c r="F124" s="87">
        <f t="shared" si="14"/>
        <v>0.97007890715405987</v>
      </c>
      <c r="G124" s="193">
        <f t="shared" si="15"/>
        <v>198.51594714252386</v>
      </c>
      <c r="H124" s="193">
        <f t="shared" si="16"/>
        <v>18167.186902748072</v>
      </c>
      <c r="I124" s="193">
        <f t="shared" si="17"/>
        <v>0</v>
      </c>
      <c r="J124" s="88">
        <f t="shared" si="18"/>
        <v>0</v>
      </c>
      <c r="K124" s="193">
        <f t="shared" si="22"/>
        <v>-141.05189641265699</v>
      </c>
      <c r="L124" s="88">
        <f t="shared" si="19"/>
        <v>-12908.364300204305</v>
      </c>
      <c r="M124" s="89">
        <f t="shared" si="23"/>
        <v>5258.8226025437671</v>
      </c>
      <c r="N124" s="89">
        <f t="shared" si="24"/>
        <v>983002.82260254375</v>
      </c>
      <c r="O124" s="89">
        <f t="shared" si="25"/>
        <v>10741.439355324741</v>
      </c>
      <c r="P124" s="90">
        <f t="shared" si="20"/>
        <v>0.97529650284699398</v>
      </c>
      <c r="Q124" s="214">
        <v>174.18013048037665</v>
      </c>
      <c r="R124" s="93">
        <f t="shared" si="26"/>
        <v>3.4137591118895617E-2</v>
      </c>
      <c r="S124" s="93">
        <f t="shared" si="26"/>
        <v>6.7911127218270558E-3</v>
      </c>
      <c r="T124" s="92">
        <v>91515</v>
      </c>
      <c r="U124" s="196">
        <v>945468</v>
      </c>
      <c r="V124" s="196">
        <v>10611.908636848309</v>
      </c>
      <c r="W124" s="203"/>
      <c r="X124" s="89">
        <v>0</v>
      </c>
      <c r="Y124" s="89">
        <f t="shared" si="27"/>
        <v>0</v>
      </c>
      <c r="Z124" s="1"/>
      <c r="AA124" s="1"/>
    </row>
    <row r="125" spans="2:27" x14ac:dyDescent="0.25">
      <c r="B125" s="86">
        <v>3031</v>
      </c>
      <c r="C125" s="86" t="s">
        <v>142</v>
      </c>
      <c r="D125" s="1">
        <v>286961</v>
      </c>
      <c r="E125" s="86">
        <f t="shared" si="21"/>
        <v>11279.913522012579</v>
      </c>
      <c r="F125" s="87">
        <f t="shared" si="14"/>
        <v>1.0241886442324744</v>
      </c>
      <c r="G125" s="193">
        <f t="shared" si="15"/>
        <v>-159.04698330809768</v>
      </c>
      <c r="H125" s="193">
        <f t="shared" si="16"/>
        <v>-4046.155255358005</v>
      </c>
      <c r="I125" s="193">
        <f t="shared" si="17"/>
        <v>0</v>
      </c>
      <c r="J125" s="88">
        <f t="shared" si="18"/>
        <v>0</v>
      </c>
      <c r="K125" s="193">
        <f t="shared" si="22"/>
        <v>-141.05189641265699</v>
      </c>
      <c r="L125" s="88">
        <f t="shared" si="19"/>
        <v>-3588.360244737994</v>
      </c>
      <c r="M125" s="89">
        <f t="shared" si="23"/>
        <v>-7634.5155000959985</v>
      </c>
      <c r="N125" s="89">
        <f t="shared" si="24"/>
        <v>279326.48449990398</v>
      </c>
      <c r="O125" s="89">
        <f t="shared" si="25"/>
        <v>10979.814642291823</v>
      </c>
      <c r="P125" s="90">
        <f t="shared" si="20"/>
        <v>0.99694039767835996</v>
      </c>
      <c r="Q125" s="214">
        <v>-6141.4014257835033</v>
      </c>
      <c r="R125" s="93">
        <f t="shared" si="26"/>
        <v>1.474946073057746E-2</v>
      </c>
      <c r="S125" s="93">
        <f t="shared" si="26"/>
        <v>-4.9152988661274556E-3</v>
      </c>
      <c r="T125" s="92">
        <v>25440</v>
      </c>
      <c r="U125" s="196">
        <v>282790</v>
      </c>
      <c r="V125" s="196">
        <v>11335.631538862388</v>
      </c>
      <c r="W125" s="203"/>
      <c r="X125" s="89">
        <v>0</v>
      </c>
      <c r="Y125" s="89">
        <f t="shared" si="27"/>
        <v>0</v>
      </c>
      <c r="Z125" s="1"/>
    </row>
    <row r="126" spans="2:27" x14ac:dyDescent="0.25">
      <c r="B126" s="86">
        <v>3032</v>
      </c>
      <c r="C126" s="86" t="s">
        <v>143</v>
      </c>
      <c r="D126" s="1">
        <v>84056</v>
      </c>
      <c r="E126" s="86">
        <f t="shared" si="21"/>
        <v>11538.229238160604</v>
      </c>
      <c r="F126" s="87">
        <f t="shared" si="14"/>
        <v>1.0476430814131579</v>
      </c>
      <c r="G126" s="193">
        <f t="shared" si="15"/>
        <v>-314.03641299691259</v>
      </c>
      <c r="H126" s="193">
        <f t="shared" si="16"/>
        <v>-2287.7552686825084</v>
      </c>
      <c r="I126" s="193">
        <f t="shared" si="17"/>
        <v>0</v>
      </c>
      <c r="J126" s="88">
        <f t="shared" si="18"/>
        <v>0</v>
      </c>
      <c r="K126" s="193">
        <f t="shared" si="22"/>
        <v>-141.05189641265699</v>
      </c>
      <c r="L126" s="88">
        <f t="shared" si="19"/>
        <v>-1027.563065366206</v>
      </c>
      <c r="M126" s="89">
        <f t="shared" si="23"/>
        <v>-3315.3183340487144</v>
      </c>
      <c r="N126" s="89">
        <f t="shared" si="24"/>
        <v>80740.681665951284</v>
      </c>
      <c r="O126" s="89">
        <f t="shared" si="25"/>
        <v>11083.140928751034</v>
      </c>
      <c r="P126" s="90">
        <f t="shared" si="20"/>
        <v>1.0063221725506335</v>
      </c>
      <c r="Q126" s="214">
        <v>-2544.6730891050647</v>
      </c>
      <c r="R126" s="93">
        <f t="shared" si="26"/>
        <v>6.2225142799373197E-2</v>
      </c>
      <c r="S126" s="93">
        <f t="shared" si="26"/>
        <v>1.9065411533949198E-2</v>
      </c>
      <c r="T126" s="92">
        <v>7285</v>
      </c>
      <c r="U126" s="196">
        <v>79132</v>
      </c>
      <c r="V126" s="196">
        <v>11322.363714408355</v>
      </c>
      <c r="W126" s="203"/>
      <c r="X126" s="89">
        <v>0</v>
      </c>
      <c r="Y126" s="89">
        <f t="shared" si="27"/>
        <v>0</v>
      </c>
      <c r="Z126" s="1"/>
    </row>
    <row r="127" spans="2:27" x14ac:dyDescent="0.25">
      <c r="B127" s="86">
        <v>3033</v>
      </c>
      <c r="C127" s="86" t="s">
        <v>144</v>
      </c>
      <c r="D127" s="1">
        <v>418817</v>
      </c>
      <c r="E127" s="86">
        <f t="shared" si="21"/>
        <v>9770.3774553258991</v>
      </c>
      <c r="F127" s="87">
        <f t="shared" si="14"/>
        <v>0.88712645004607749</v>
      </c>
      <c r="G127" s="193">
        <f t="shared" si="15"/>
        <v>746.67465670391027</v>
      </c>
      <c r="H127" s="193">
        <f t="shared" si="16"/>
        <v>32006.955834269818</v>
      </c>
      <c r="I127" s="193">
        <f t="shared" si="17"/>
        <v>50.040983833146306</v>
      </c>
      <c r="J127" s="88">
        <f t="shared" si="18"/>
        <v>2145.0568129916492</v>
      </c>
      <c r="K127" s="193">
        <f t="shared" si="22"/>
        <v>-91.010912579510688</v>
      </c>
      <c r="L127" s="88">
        <f t="shared" si="19"/>
        <v>-3901.2737786333055</v>
      </c>
      <c r="M127" s="89">
        <f t="shared" si="23"/>
        <v>28105.682055636513</v>
      </c>
      <c r="N127" s="89">
        <f t="shared" si="24"/>
        <v>446922.68205563654</v>
      </c>
      <c r="O127" s="89">
        <f t="shared" si="25"/>
        <v>10426.041199450299</v>
      </c>
      <c r="P127" s="90">
        <f t="shared" si="20"/>
        <v>0.9466591193220153</v>
      </c>
      <c r="Q127" s="214">
        <v>18204.483338995706</v>
      </c>
      <c r="R127" s="93">
        <f t="shared" si="26"/>
        <v>4.1708950175103468E-2</v>
      </c>
      <c r="S127" s="93">
        <f t="shared" si="26"/>
        <v>1.0092672841603451E-2</v>
      </c>
      <c r="T127" s="92">
        <v>42866</v>
      </c>
      <c r="U127" s="196">
        <v>402048</v>
      </c>
      <c r="V127" s="196">
        <v>9672.7535185853485</v>
      </c>
      <c r="W127" s="203"/>
      <c r="X127" s="89">
        <v>0</v>
      </c>
      <c r="Y127" s="89">
        <f t="shared" si="27"/>
        <v>0</v>
      </c>
      <c r="Z127" s="1"/>
    </row>
    <row r="128" spans="2:27" x14ac:dyDescent="0.25">
      <c r="B128" s="86">
        <v>3034</v>
      </c>
      <c r="C128" s="86" t="s">
        <v>145</v>
      </c>
      <c r="D128" s="1">
        <v>212464</v>
      </c>
      <c r="E128" s="86">
        <f t="shared" si="21"/>
        <v>8749.4955318535594</v>
      </c>
      <c r="F128" s="87">
        <f t="shared" si="14"/>
        <v>0.79443286058884</v>
      </c>
      <c r="G128" s="193">
        <f t="shared" si="15"/>
        <v>1359.2038107873141</v>
      </c>
      <c r="H128" s="193">
        <f t="shared" si="16"/>
        <v>33005.546137348349</v>
      </c>
      <c r="I128" s="193">
        <f t="shared" si="17"/>
        <v>407.34965704846513</v>
      </c>
      <c r="J128" s="88">
        <f t="shared" si="18"/>
        <v>9891.6717221078779</v>
      </c>
      <c r="K128" s="193">
        <f t="shared" si="22"/>
        <v>266.29776063580812</v>
      </c>
      <c r="L128" s="88">
        <f t="shared" si="19"/>
        <v>6466.5085215193285</v>
      </c>
      <c r="M128" s="89">
        <f t="shared" si="23"/>
        <v>39472.054658867681</v>
      </c>
      <c r="N128" s="89">
        <f t="shared" si="24"/>
        <v>251936.05465886768</v>
      </c>
      <c r="O128" s="89">
        <f t="shared" si="25"/>
        <v>10374.997103276683</v>
      </c>
      <c r="P128" s="90">
        <f t="shared" si="20"/>
        <v>0.94202443984915352</v>
      </c>
      <c r="Q128" s="214">
        <v>22801.759930267195</v>
      </c>
      <c r="R128" s="93">
        <f t="shared" si="26"/>
        <v>1.9486283786701728E-2</v>
      </c>
      <c r="S128" s="94">
        <f t="shared" si="26"/>
        <v>3.3226211726143698E-3</v>
      </c>
      <c r="T128" s="92">
        <v>24283</v>
      </c>
      <c r="U128" s="196">
        <v>208403</v>
      </c>
      <c r="V128" s="196">
        <v>8720.5205456523563</v>
      </c>
      <c r="W128" s="203"/>
      <c r="X128" s="89">
        <v>0</v>
      </c>
      <c r="Y128" s="89">
        <f t="shared" si="27"/>
        <v>0</v>
      </c>
      <c r="Z128" s="1"/>
    </row>
    <row r="129" spans="2:25" x14ac:dyDescent="0.25">
      <c r="B129" s="86">
        <v>3035</v>
      </c>
      <c r="C129" s="86" t="s">
        <v>146</v>
      </c>
      <c r="D129" s="1">
        <v>240629</v>
      </c>
      <c r="E129" s="86">
        <f t="shared" si="21"/>
        <v>8801.9972199868316</v>
      </c>
      <c r="F129" s="87">
        <f t="shared" si="14"/>
        <v>0.79919988585762392</v>
      </c>
      <c r="G129" s="193">
        <f t="shared" si="15"/>
        <v>1327.7027979073507</v>
      </c>
      <c r="H129" s="193">
        <f t="shared" si="16"/>
        <v>36296.739089191156</v>
      </c>
      <c r="I129" s="193">
        <f t="shared" si="17"/>
        <v>388.97406620181988</v>
      </c>
      <c r="J129" s="88">
        <f t="shared" si="18"/>
        <v>10633.773021825353</v>
      </c>
      <c r="K129" s="193">
        <f t="shared" si="22"/>
        <v>247.92216978916289</v>
      </c>
      <c r="L129" s="88">
        <f t="shared" si="19"/>
        <v>6777.6962776961354</v>
      </c>
      <c r="M129" s="89">
        <f t="shared" si="23"/>
        <v>43074.435366887294</v>
      </c>
      <c r="N129" s="89">
        <f t="shared" si="24"/>
        <v>283703.43536688731</v>
      </c>
      <c r="O129" s="89">
        <f t="shared" si="25"/>
        <v>10377.622187683344</v>
      </c>
      <c r="P129" s="90">
        <f t="shared" si="20"/>
        <v>0.94226279111259248</v>
      </c>
      <c r="Q129" s="214">
        <v>27743.169636109378</v>
      </c>
      <c r="R129" s="90">
        <f t="shared" si="26"/>
        <v>3.7430964832483281E-2</v>
      </c>
      <c r="S129" s="90">
        <f t="shared" si="26"/>
        <v>1.3827114509643145E-2</v>
      </c>
      <c r="T129" s="92">
        <v>27338</v>
      </c>
      <c r="U129" s="196">
        <v>231947</v>
      </c>
      <c r="V129" s="196">
        <v>8681.9508908519238</v>
      </c>
      <c r="W129" s="203"/>
      <c r="X129" s="89">
        <v>0</v>
      </c>
      <c r="Y129" s="89">
        <f t="shared" si="27"/>
        <v>0</v>
      </c>
    </row>
    <row r="130" spans="2:25" x14ac:dyDescent="0.25">
      <c r="B130" s="86">
        <v>3036</v>
      </c>
      <c r="C130" s="86" t="s">
        <v>147</v>
      </c>
      <c r="D130" s="1">
        <v>135860</v>
      </c>
      <c r="E130" s="86">
        <f t="shared" si="21"/>
        <v>8748.2292337411454</v>
      </c>
      <c r="F130" s="87">
        <f t="shared" si="14"/>
        <v>0.79431788380781976</v>
      </c>
      <c r="G130" s="193">
        <f t="shared" si="15"/>
        <v>1359.9635896547625</v>
      </c>
      <c r="H130" s="193">
        <f t="shared" si="16"/>
        <v>21120.234547338459</v>
      </c>
      <c r="I130" s="193">
        <f t="shared" si="17"/>
        <v>407.79286138781004</v>
      </c>
      <c r="J130" s="88">
        <f t="shared" si="18"/>
        <v>6333.0231373526904</v>
      </c>
      <c r="K130" s="193">
        <f t="shared" si="22"/>
        <v>266.74096497515302</v>
      </c>
      <c r="L130" s="88">
        <f t="shared" si="19"/>
        <v>4142.487186064126</v>
      </c>
      <c r="M130" s="89">
        <f t="shared" si="23"/>
        <v>25262.721733402585</v>
      </c>
      <c r="N130" s="89">
        <f t="shared" si="24"/>
        <v>161122.72173340258</v>
      </c>
      <c r="O130" s="89">
        <f t="shared" si="25"/>
        <v>10374.933788371061</v>
      </c>
      <c r="P130" s="90">
        <f t="shared" si="20"/>
        <v>0.94201869101010238</v>
      </c>
      <c r="Q130" s="214">
        <v>15437.582399911431</v>
      </c>
      <c r="R130" s="90">
        <f t="shared" si="26"/>
        <v>1.7921898882129049E-2</v>
      </c>
      <c r="S130" s="90">
        <f t="shared" si="26"/>
        <v>-1.1966857453367046E-2</v>
      </c>
      <c r="T130" s="92">
        <v>15530</v>
      </c>
      <c r="U130" s="196">
        <v>133468</v>
      </c>
      <c r="V130" s="196">
        <v>8854.1860156560979</v>
      </c>
      <c r="W130" s="203"/>
      <c r="X130" s="89">
        <v>0</v>
      </c>
      <c r="Y130" s="89">
        <f t="shared" si="27"/>
        <v>0</v>
      </c>
    </row>
    <row r="131" spans="2:25" x14ac:dyDescent="0.25">
      <c r="B131" s="86">
        <v>3037</v>
      </c>
      <c r="C131" s="86" t="s">
        <v>148</v>
      </c>
      <c r="D131" s="1">
        <v>23954</v>
      </c>
      <c r="E131" s="86">
        <f t="shared" si="21"/>
        <v>8136.5489130434789</v>
      </c>
      <c r="F131" s="87">
        <f t="shared" si="14"/>
        <v>0.7387788021352103</v>
      </c>
      <c r="G131" s="193">
        <f t="shared" si="15"/>
        <v>1726.9717820733624</v>
      </c>
      <c r="H131" s="193">
        <f t="shared" si="16"/>
        <v>5084.2049264239786</v>
      </c>
      <c r="I131" s="193">
        <f t="shared" si="17"/>
        <v>621.88097363199336</v>
      </c>
      <c r="J131" s="88">
        <f t="shared" si="18"/>
        <v>1830.8175863725885</v>
      </c>
      <c r="K131" s="193">
        <f t="shared" si="22"/>
        <v>480.82907721933634</v>
      </c>
      <c r="L131" s="88">
        <f t="shared" si="19"/>
        <v>1415.5608033337262</v>
      </c>
      <c r="M131" s="89">
        <f t="shared" si="23"/>
        <v>6499.7657297577043</v>
      </c>
      <c r="N131" s="89">
        <f t="shared" si="24"/>
        <v>30453.765729757703</v>
      </c>
      <c r="O131" s="89">
        <f t="shared" si="25"/>
        <v>10344.349772336176</v>
      </c>
      <c r="P131" s="90">
        <f t="shared" si="20"/>
        <v>0.93924173692647173</v>
      </c>
      <c r="Q131" s="214">
        <v>3638.5720209490796</v>
      </c>
      <c r="R131" s="90">
        <f t="shared" si="26"/>
        <v>5.8927545201361564E-2</v>
      </c>
      <c r="S131" s="90">
        <f t="shared" si="26"/>
        <v>4.4899632747946859E-2</v>
      </c>
      <c r="T131" s="92">
        <v>2944</v>
      </c>
      <c r="U131" s="196">
        <v>22621</v>
      </c>
      <c r="V131" s="196">
        <v>7786.9191049913943</v>
      </c>
      <c r="W131" s="203"/>
      <c r="X131" s="89">
        <v>0</v>
      </c>
      <c r="Y131" s="89">
        <f t="shared" si="27"/>
        <v>0</v>
      </c>
    </row>
    <row r="132" spans="2:25" x14ac:dyDescent="0.25">
      <c r="B132" s="86">
        <v>3038</v>
      </c>
      <c r="C132" s="86" t="s">
        <v>149</v>
      </c>
      <c r="D132" s="1">
        <v>80380</v>
      </c>
      <c r="E132" s="86">
        <f t="shared" si="21"/>
        <v>11669.570267131243</v>
      </c>
      <c r="F132" s="87">
        <f t="shared" si="14"/>
        <v>1.0595685265977355</v>
      </c>
      <c r="G132" s="193">
        <f t="shared" si="15"/>
        <v>-392.841030379296</v>
      </c>
      <c r="H132" s="193">
        <f t="shared" si="16"/>
        <v>-2705.8890172525907</v>
      </c>
      <c r="I132" s="193">
        <f t="shared" si="17"/>
        <v>0</v>
      </c>
      <c r="J132" s="88">
        <f t="shared" si="18"/>
        <v>0</v>
      </c>
      <c r="K132" s="193">
        <f t="shared" si="22"/>
        <v>-141.05189641265699</v>
      </c>
      <c r="L132" s="88">
        <f t="shared" si="19"/>
        <v>-971.56546249038138</v>
      </c>
      <c r="M132" s="89">
        <f t="shared" si="23"/>
        <v>-3677.4544797429721</v>
      </c>
      <c r="N132" s="89">
        <f t="shared" si="24"/>
        <v>76702.54552025703</v>
      </c>
      <c r="O132" s="89">
        <f t="shared" si="25"/>
        <v>11135.677340339291</v>
      </c>
      <c r="P132" s="90">
        <f t="shared" si="20"/>
        <v>1.0110923506244645</v>
      </c>
      <c r="Q132" s="214">
        <v>-2861.9201973583649</v>
      </c>
      <c r="R132" s="90">
        <f t="shared" si="26"/>
        <v>1.0586134929216224E-2</v>
      </c>
      <c r="S132" s="90">
        <f t="shared" si="26"/>
        <v>6.3313442914479752E-3</v>
      </c>
      <c r="T132" s="92">
        <v>6888</v>
      </c>
      <c r="U132" s="196">
        <v>79538</v>
      </c>
      <c r="V132" s="196">
        <v>11596.15104242601</v>
      </c>
      <c r="W132" s="203"/>
      <c r="X132" s="89">
        <v>0</v>
      </c>
      <c r="Y132" s="89">
        <f t="shared" si="27"/>
        <v>0</v>
      </c>
    </row>
    <row r="133" spans="2:25" x14ac:dyDescent="0.25">
      <c r="B133" s="86">
        <v>3039</v>
      </c>
      <c r="C133" s="86" t="s">
        <v>150</v>
      </c>
      <c r="D133" s="1">
        <v>12641</v>
      </c>
      <c r="E133" s="86">
        <f t="shared" si="21"/>
        <v>11523.245214220602</v>
      </c>
      <c r="F133" s="87">
        <f t="shared" si="14"/>
        <v>1.0462825685746233</v>
      </c>
      <c r="G133" s="193">
        <f t="shared" si="15"/>
        <v>-305.04599863291151</v>
      </c>
      <c r="H133" s="193">
        <f t="shared" si="16"/>
        <v>-334.63546050030396</v>
      </c>
      <c r="I133" s="193">
        <f t="shared" si="17"/>
        <v>0</v>
      </c>
      <c r="J133" s="88">
        <f t="shared" si="18"/>
        <v>0</v>
      </c>
      <c r="K133" s="193">
        <f t="shared" si="22"/>
        <v>-141.05189641265699</v>
      </c>
      <c r="L133" s="88">
        <f t="shared" si="19"/>
        <v>-154.73393036468474</v>
      </c>
      <c r="M133" s="89">
        <f t="shared" si="23"/>
        <v>-489.3693908649887</v>
      </c>
      <c r="N133" s="89">
        <f t="shared" si="24"/>
        <v>12151.630609135011</v>
      </c>
      <c r="O133" s="89">
        <f t="shared" si="25"/>
        <v>11077.147319175034</v>
      </c>
      <c r="P133" s="90">
        <f t="shared" si="20"/>
        <v>1.0057779674152196</v>
      </c>
      <c r="Q133" s="214">
        <v>-179.11063538068095</v>
      </c>
      <c r="R133" s="90">
        <f t="shared" si="26"/>
        <v>9.2095032397408211E-2</v>
      </c>
      <c r="S133" s="90">
        <f t="shared" si="26"/>
        <v>5.227388262904327E-2</v>
      </c>
      <c r="T133" s="92">
        <v>1097</v>
      </c>
      <c r="U133" s="196">
        <v>11575</v>
      </c>
      <c r="V133" s="196">
        <v>10950.804162724693</v>
      </c>
      <c r="W133" s="203"/>
      <c r="X133" s="89">
        <v>0</v>
      </c>
      <c r="Y133" s="89">
        <f t="shared" si="27"/>
        <v>0</v>
      </c>
    </row>
    <row r="134" spans="2:25" x14ac:dyDescent="0.25">
      <c r="B134" s="86">
        <v>3040</v>
      </c>
      <c r="C134" s="86" t="s">
        <v>151</v>
      </c>
      <c r="D134" s="1">
        <v>37974</v>
      </c>
      <c r="E134" s="86">
        <f t="shared" si="21"/>
        <v>11510.760836617157</v>
      </c>
      <c r="F134" s="87">
        <f t="shared" si="14"/>
        <v>1.0451490175286153</v>
      </c>
      <c r="G134" s="193">
        <f t="shared" si="15"/>
        <v>-297.5553720708445</v>
      </c>
      <c r="H134" s="193">
        <f t="shared" si="16"/>
        <v>-981.63517246171602</v>
      </c>
      <c r="I134" s="193">
        <f t="shared" si="17"/>
        <v>0</v>
      </c>
      <c r="J134" s="88">
        <f t="shared" si="18"/>
        <v>0</v>
      </c>
      <c r="K134" s="193">
        <f t="shared" si="22"/>
        <v>-141.05189641265699</v>
      </c>
      <c r="L134" s="88">
        <f t="shared" si="19"/>
        <v>-465.3302062653554</v>
      </c>
      <c r="M134" s="89">
        <f t="shared" si="23"/>
        <v>-1446.9653787270713</v>
      </c>
      <c r="N134" s="89">
        <f t="shared" si="24"/>
        <v>36527.034621272927</v>
      </c>
      <c r="O134" s="89">
        <f t="shared" si="25"/>
        <v>11072.153568133654</v>
      </c>
      <c r="P134" s="90">
        <f t="shared" si="20"/>
        <v>1.0053245469968162</v>
      </c>
      <c r="Q134" s="214">
        <v>-299.93599464071485</v>
      </c>
      <c r="R134" s="90">
        <f t="shared" si="26"/>
        <v>0.12017699115044247</v>
      </c>
      <c r="S134" s="90">
        <f t="shared" si="26"/>
        <v>0.11134867900436446</v>
      </c>
      <c r="T134" s="92">
        <v>3299</v>
      </c>
      <c r="U134" s="196">
        <v>33900</v>
      </c>
      <c r="V134" s="196">
        <v>10357.470210815765</v>
      </c>
      <c r="W134" s="203"/>
      <c r="X134" s="89">
        <v>0</v>
      </c>
      <c r="Y134" s="89">
        <f t="shared" si="27"/>
        <v>0</v>
      </c>
    </row>
    <row r="135" spans="2:25" x14ac:dyDescent="0.25">
      <c r="B135" s="86">
        <v>3041</v>
      </c>
      <c r="C135" s="86" t="s">
        <v>152</v>
      </c>
      <c r="D135" s="1">
        <v>52702</v>
      </c>
      <c r="E135" s="86">
        <f t="shared" si="21"/>
        <v>11055.590518145584</v>
      </c>
      <c r="F135" s="87">
        <f t="shared" ref="F135:F198" si="28">E135/E$364</f>
        <v>1.003820662443222</v>
      </c>
      <c r="G135" s="193">
        <f t="shared" ref="G135:G198" si="29">($E$364+$Y$364-E135-Y135)*0.6</f>
        <v>-24.453180987900485</v>
      </c>
      <c r="H135" s="193">
        <f t="shared" ref="H135:H198" si="30">G135*T135/1000</f>
        <v>-116.56831376932161</v>
      </c>
      <c r="I135" s="193">
        <f t="shared" ref="I135:I198" si="31">IF(E135+Y135&lt;(E$364+Y$364)*0.9,((E$364+Y$364)*0.9-E135-Y135)*0.35,0)</f>
        <v>0</v>
      </c>
      <c r="J135" s="88">
        <f t="shared" ref="J135:J198" si="32">I135*T135/1000</f>
        <v>0</v>
      </c>
      <c r="K135" s="193">
        <f t="shared" si="22"/>
        <v>-141.05189641265699</v>
      </c>
      <c r="L135" s="88">
        <f t="shared" ref="L135:L198" si="33">K135*T135/1000</f>
        <v>-672.39439019913584</v>
      </c>
      <c r="M135" s="89">
        <f t="shared" si="23"/>
        <v>-788.96270396845739</v>
      </c>
      <c r="N135" s="89">
        <f t="shared" si="24"/>
        <v>51913.037296031544</v>
      </c>
      <c r="O135" s="89">
        <f t="shared" si="25"/>
        <v>10890.085440745028</v>
      </c>
      <c r="P135" s="90">
        <f t="shared" ref="P135:P198" si="34">O135/O$364</f>
        <v>0.98879320496265921</v>
      </c>
      <c r="Q135" s="214">
        <v>625.91376585259604</v>
      </c>
      <c r="R135" s="90">
        <f t="shared" si="26"/>
        <v>0.12531761791898874</v>
      </c>
      <c r="S135" s="90">
        <f t="shared" si="26"/>
        <v>0.10171120680258441</v>
      </c>
      <c r="T135" s="92">
        <v>4767</v>
      </c>
      <c r="U135" s="196">
        <v>46833</v>
      </c>
      <c r="V135" s="196">
        <v>10034.926076708807</v>
      </c>
      <c r="W135" s="203"/>
      <c r="X135" s="89">
        <v>0</v>
      </c>
      <c r="Y135" s="89">
        <f t="shared" si="27"/>
        <v>0</v>
      </c>
    </row>
    <row r="136" spans="2:25" x14ac:dyDescent="0.25">
      <c r="B136" s="86">
        <v>3042</v>
      </c>
      <c r="C136" s="86" t="s">
        <v>153</v>
      </c>
      <c r="D136" s="1">
        <v>35166</v>
      </c>
      <c r="E136" s="86">
        <f t="shared" ref="E136:E199" si="35">D136/T136*1000</f>
        <v>13295.274102079395</v>
      </c>
      <c r="F136" s="87">
        <f t="shared" si="28"/>
        <v>1.2071784708929472</v>
      </c>
      <c r="G136" s="193">
        <f t="shared" si="29"/>
        <v>-1368.263331348187</v>
      </c>
      <c r="H136" s="193">
        <f t="shared" si="30"/>
        <v>-3619.0565114159549</v>
      </c>
      <c r="I136" s="193">
        <f t="shared" si="31"/>
        <v>0</v>
      </c>
      <c r="J136" s="88">
        <f t="shared" si="32"/>
        <v>0</v>
      </c>
      <c r="K136" s="193">
        <f t="shared" ref="K136:K199" si="36">I136+J$366</f>
        <v>-141.05189641265699</v>
      </c>
      <c r="L136" s="88">
        <f t="shared" si="33"/>
        <v>-373.08226601147771</v>
      </c>
      <c r="M136" s="89">
        <f t="shared" ref="M136:M199" si="37">+H136+L136</f>
        <v>-3992.1387774274326</v>
      </c>
      <c r="N136" s="89">
        <f t="shared" ref="N136:N199" si="38">D136+M136</f>
        <v>31173.861222572566</v>
      </c>
      <c r="O136" s="89">
        <f t="shared" ref="O136:O199" si="39">N136/T136*1000</f>
        <v>11785.95887431855</v>
      </c>
      <c r="P136" s="90">
        <f t="shared" si="34"/>
        <v>1.0701363283425491</v>
      </c>
      <c r="Q136" s="214">
        <v>-2397.5017598741092</v>
      </c>
      <c r="R136" s="90">
        <f t="shared" ref="R136:S199" si="40">(D136-U136)/U136</f>
        <v>0.14413066111400313</v>
      </c>
      <c r="S136" s="90">
        <f t="shared" si="40"/>
        <v>0.1294234994966586</v>
      </c>
      <c r="T136" s="92">
        <v>2645</v>
      </c>
      <c r="U136" s="196">
        <v>30736</v>
      </c>
      <c r="V136" s="196">
        <v>11771.734967445424</v>
      </c>
      <c r="W136" s="203"/>
      <c r="X136" s="89">
        <v>0</v>
      </c>
      <c r="Y136" s="89">
        <f t="shared" ref="Y136:Y199" si="41">X136*1000/T136</f>
        <v>0</v>
      </c>
    </row>
    <row r="137" spans="2:25" x14ac:dyDescent="0.25">
      <c r="B137" s="86">
        <v>3043</v>
      </c>
      <c r="C137" s="86" t="s">
        <v>154</v>
      </c>
      <c r="D137" s="1">
        <v>51821</v>
      </c>
      <c r="E137" s="86">
        <f t="shared" si="35"/>
        <v>10658.371040723981</v>
      </c>
      <c r="F137" s="87">
        <f t="shared" si="28"/>
        <v>0.96775410242489879</v>
      </c>
      <c r="G137" s="193">
        <f t="shared" si="29"/>
        <v>213.87850546506087</v>
      </c>
      <c r="H137" s="193">
        <f t="shared" si="30"/>
        <v>1039.8772935711258</v>
      </c>
      <c r="I137" s="193">
        <f t="shared" si="31"/>
        <v>0</v>
      </c>
      <c r="J137" s="88">
        <f t="shared" si="32"/>
        <v>0</v>
      </c>
      <c r="K137" s="193">
        <f t="shared" si="36"/>
        <v>-141.05189641265699</v>
      </c>
      <c r="L137" s="88">
        <f t="shared" si="33"/>
        <v>-685.79432035833827</v>
      </c>
      <c r="M137" s="89">
        <f t="shared" si="37"/>
        <v>354.08297321278758</v>
      </c>
      <c r="N137" s="89">
        <f t="shared" si="38"/>
        <v>52175.08297321279</v>
      </c>
      <c r="O137" s="89">
        <f t="shared" si="39"/>
        <v>10731.197649776386</v>
      </c>
      <c r="P137" s="90">
        <f t="shared" si="34"/>
        <v>0.97436658095532991</v>
      </c>
      <c r="Q137" s="214">
        <v>2129.4152149308429</v>
      </c>
      <c r="R137" s="90">
        <f t="shared" si="40"/>
        <v>0.13072223434431596</v>
      </c>
      <c r="S137" s="90">
        <f t="shared" si="40"/>
        <v>8.141883786529594E-2</v>
      </c>
      <c r="T137" s="92">
        <v>4862</v>
      </c>
      <c r="U137" s="196">
        <v>45830</v>
      </c>
      <c r="V137" s="196">
        <v>9855.9139784946237</v>
      </c>
      <c r="W137" s="203"/>
      <c r="X137" s="89">
        <v>0</v>
      </c>
      <c r="Y137" s="89">
        <f t="shared" si="41"/>
        <v>0</v>
      </c>
    </row>
    <row r="138" spans="2:25" x14ac:dyDescent="0.25">
      <c r="B138" s="86">
        <v>3044</v>
      </c>
      <c r="C138" s="86" t="s">
        <v>155</v>
      </c>
      <c r="D138" s="1">
        <v>67540</v>
      </c>
      <c r="E138" s="86">
        <f t="shared" si="35"/>
        <v>14988.90368397692</v>
      </c>
      <c r="F138" s="87">
        <f t="shared" si="28"/>
        <v>1.3609559073892998</v>
      </c>
      <c r="G138" s="193">
        <f t="shared" si="29"/>
        <v>-2384.441080486702</v>
      </c>
      <c r="H138" s="193">
        <f t="shared" si="30"/>
        <v>-10744.291508673079</v>
      </c>
      <c r="I138" s="193">
        <f t="shared" si="31"/>
        <v>0</v>
      </c>
      <c r="J138" s="88">
        <f t="shared" si="32"/>
        <v>0</v>
      </c>
      <c r="K138" s="193">
        <f t="shared" si="36"/>
        <v>-141.05189641265699</v>
      </c>
      <c r="L138" s="88">
        <f t="shared" si="33"/>
        <v>-635.57984523543234</v>
      </c>
      <c r="M138" s="89">
        <f t="shared" si="37"/>
        <v>-11379.871353908511</v>
      </c>
      <c r="N138" s="89">
        <f t="shared" si="38"/>
        <v>56160.128646091485</v>
      </c>
      <c r="O138" s="89">
        <f t="shared" si="39"/>
        <v>12463.410707077561</v>
      </c>
      <c r="P138" s="90">
        <f t="shared" si="34"/>
        <v>1.1316473029410903</v>
      </c>
      <c r="Q138" s="214">
        <v>-2859.8028468781613</v>
      </c>
      <c r="R138" s="90">
        <f t="shared" si="40"/>
        <v>0.18225738692059937</v>
      </c>
      <c r="S138" s="90">
        <f t="shared" si="40"/>
        <v>0.18173263885716362</v>
      </c>
      <c r="T138" s="92">
        <v>4506</v>
      </c>
      <c r="U138" s="196">
        <v>57128</v>
      </c>
      <c r="V138" s="196">
        <v>12683.836589698047</v>
      </c>
      <c r="W138" s="203"/>
      <c r="X138" s="89">
        <v>0</v>
      </c>
      <c r="Y138" s="89">
        <f t="shared" si="41"/>
        <v>0</v>
      </c>
    </row>
    <row r="139" spans="2:25" x14ac:dyDescent="0.25">
      <c r="B139" s="86">
        <v>3045</v>
      </c>
      <c r="C139" s="86" t="s">
        <v>156</v>
      </c>
      <c r="D139" s="1">
        <v>35228</v>
      </c>
      <c r="E139" s="86">
        <f t="shared" si="35"/>
        <v>10125.898246622592</v>
      </c>
      <c r="F139" s="87">
        <f t="shared" si="28"/>
        <v>0.91940687103725272</v>
      </c>
      <c r="G139" s="193">
        <f t="shared" si="29"/>
        <v>533.36218192589479</v>
      </c>
      <c r="H139" s="193">
        <f t="shared" si="30"/>
        <v>1855.567030920188</v>
      </c>
      <c r="I139" s="193">
        <f t="shared" si="31"/>
        <v>0</v>
      </c>
      <c r="J139" s="88">
        <f t="shared" si="32"/>
        <v>0</v>
      </c>
      <c r="K139" s="193">
        <f t="shared" si="36"/>
        <v>-141.05189641265699</v>
      </c>
      <c r="L139" s="88">
        <f t="shared" si="33"/>
        <v>-490.71954761963366</v>
      </c>
      <c r="M139" s="89">
        <f t="shared" si="37"/>
        <v>1364.8474833005544</v>
      </c>
      <c r="N139" s="89">
        <f t="shared" si="38"/>
        <v>36592.847483300553</v>
      </c>
      <c r="O139" s="89">
        <f t="shared" si="39"/>
        <v>10518.20853213583</v>
      </c>
      <c r="P139" s="90">
        <f t="shared" si="34"/>
        <v>0.95502768840027141</v>
      </c>
      <c r="Q139" s="214">
        <v>455.48078393057949</v>
      </c>
      <c r="R139" s="90">
        <f t="shared" si="40"/>
        <v>6.6868606046750871E-3</v>
      </c>
      <c r="S139" s="90">
        <f t="shared" si="40"/>
        <v>1.0448553386468861E-2</v>
      </c>
      <c r="T139" s="92">
        <v>3479</v>
      </c>
      <c r="U139" s="196">
        <v>34994</v>
      </c>
      <c r="V139" s="196">
        <v>10021.19129438717</v>
      </c>
      <c r="W139" s="203"/>
      <c r="X139" s="89">
        <v>0</v>
      </c>
      <c r="Y139" s="89">
        <f t="shared" si="41"/>
        <v>0</v>
      </c>
    </row>
    <row r="140" spans="2:25" x14ac:dyDescent="0.25">
      <c r="B140" s="86">
        <v>3046</v>
      </c>
      <c r="C140" s="86" t="s">
        <v>157</v>
      </c>
      <c r="D140" s="1">
        <v>25228</v>
      </c>
      <c r="E140" s="86">
        <f t="shared" si="35"/>
        <v>11410.221619176844</v>
      </c>
      <c r="F140" s="87">
        <f t="shared" si="28"/>
        <v>1.0360203017276084</v>
      </c>
      <c r="G140" s="193">
        <f t="shared" si="29"/>
        <v>-237.23184160665659</v>
      </c>
      <c r="H140" s="193">
        <f t="shared" si="30"/>
        <v>-524.51960179231764</v>
      </c>
      <c r="I140" s="193">
        <f t="shared" si="31"/>
        <v>0</v>
      </c>
      <c r="J140" s="88">
        <f t="shared" si="32"/>
        <v>0</v>
      </c>
      <c r="K140" s="193">
        <f t="shared" si="36"/>
        <v>-141.05189641265699</v>
      </c>
      <c r="L140" s="88">
        <f t="shared" si="33"/>
        <v>-311.86574296838461</v>
      </c>
      <c r="M140" s="89">
        <f t="shared" si="37"/>
        <v>-836.38534476070231</v>
      </c>
      <c r="N140" s="89">
        <f t="shared" si="38"/>
        <v>24391.614655239297</v>
      </c>
      <c r="O140" s="89">
        <f t="shared" si="39"/>
        <v>11031.937881157528</v>
      </c>
      <c r="P140" s="90">
        <f t="shared" si="34"/>
        <v>1.0016730606764133</v>
      </c>
      <c r="Q140" s="214">
        <v>-450.97995882104351</v>
      </c>
      <c r="R140" s="90">
        <f t="shared" si="40"/>
        <v>-7.1134020618556698E-2</v>
      </c>
      <c r="S140" s="90">
        <f t="shared" si="40"/>
        <v>-8.0376468174590945E-2</v>
      </c>
      <c r="T140" s="92">
        <v>2211</v>
      </c>
      <c r="U140" s="196">
        <v>27160</v>
      </c>
      <c r="V140" s="196">
        <v>12407.492005481956</v>
      </c>
      <c r="W140" s="203"/>
      <c r="X140" s="89">
        <v>0</v>
      </c>
      <c r="Y140" s="89">
        <f t="shared" si="41"/>
        <v>0</v>
      </c>
    </row>
    <row r="141" spans="2:25" x14ac:dyDescent="0.25">
      <c r="B141" s="86">
        <v>3047</v>
      </c>
      <c r="C141" s="86" t="s">
        <v>158</v>
      </c>
      <c r="D141" s="1">
        <v>130259</v>
      </c>
      <c r="E141" s="86">
        <f t="shared" si="35"/>
        <v>8966.6827287120523</v>
      </c>
      <c r="F141" s="87">
        <f t="shared" si="28"/>
        <v>0.81415292850080234</v>
      </c>
      <c r="G141" s="193">
        <f t="shared" si="29"/>
        <v>1228.8914926722184</v>
      </c>
      <c r="H141" s="193">
        <f t="shared" si="30"/>
        <v>17852.106714049318</v>
      </c>
      <c r="I141" s="193">
        <f t="shared" si="31"/>
        <v>331.33413814799269</v>
      </c>
      <c r="J141" s="88">
        <f t="shared" si="32"/>
        <v>4813.2910248758899</v>
      </c>
      <c r="K141" s="193">
        <f t="shared" si="36"/>
        <v>190.2822417353357</v>
      </c>
      <c r="L141" s="88">
        <f t="shared" si="33"/>
        <v>2764.2301256892215</v>
      </c>
      <c r="M141" s="89">
        <f t="shared" si="37"/>
        <v>20616.336839738538</v>
      </c>
      <c r="N141" s="89">
        <f t="shared" si="38"/>
        <v>150875.33683973853</v>
      </c>
      <c r="O141" s="89">
        <f t="shared" si="39"/>
        <v>10385.856463119608</v>
      </c>
      <c r="P141" s="90">
        <f t="shared" si="34"/>
        <v>0.94301044324475158</v>
      </c>
      <c r="Q141" s="214">
        <v>14868.255841823153</v>
      </c>
      <c r="R141" s="90">
        <f t="shared" si="40"/>
        <v>5.1442455160389387E-2</v>
      </c>
      <c r="S141" s="90">
        <f t="shared" si="40"/>
        <v>3.3058316411112697E-2</v>
      </c>
      <c r="T141" s="92">
        <v>14527</v>
      </c>
      <c r="U141" s="196">
        <v>123886</v>
      </c>
      <c r="V141" s="196">
        <v>8679.7449730259941</v>
      </c>
      <c r="W141" s="203"/>
      <c r="X141" s="89">
        <v>0</v>
      </c>
      <c r="Y141" s="89">
        <f t="shared" si="41"/>
        <v>0</v>
      </c>
    </row>
    <row r="142" spans="2:25" x14ac:dyDescent="0.25">
      <c r="B142" s="86">
        <v>3048</v>
      </c>
      <c r="C142" s="86" t="s">
        <v>159</v>
      </c>
      <c r="D142" s="1">
        <v>199773</v>
      </c>
      <c r="E142" s="86">
        <f t="shared" si="35"/>
        <v>9747.40180531837</v>
      </c>
      <c r="F142" s="87">
        <f t="shared" si="28"/>
        <v>0.88504031704641839</v>
      </c>
      <c r="G142" s="193">
        <f t="shared" si="29"/>
        <v>760.46004670842774</v>
      </c>
      <c r="H142" s="193">
        <f t="shared" si="30"/>
        <v>15585.628657289226</v>
      </c>
      <c r="I142" s="193">
        <f t="shared" si="31"/>
        <v>58.082461335781495</v>
      </c>
      <c r="J142" s="88">
        <f t="shared" si="32"/>
        <v>1190.4000450768417</v>
      </c>
      <c r="K142" s="193">
        <f t="shared" si="36"/>
        <v>-82.969435076875499</v>
      </c>
      <c r="L142" s="88">
        <f t="shared" si="33"/>
        <v>-1700.4585719005634</v>
      </c>
      <c r="M142" s="89">
        <f t="shared" si="37"/>
        <v>13885.170085388663</v>
      </c>
      <c r="N142" s="89">
        <f t="shared" si="38"/>
        <v>213658.17008538867</v>
      </c>
      <c r="O142" s="89">
        <f t="shared" si="39"/>
        <v>10424.892416949924</v>
      </c>
      <c r="P142" s="90">
        <f t="shared" si="34"/>
        <v>0.94655481267203245</v>
      </c>
      <c r="Q142" s="214">
        <v>5249.0477647253501</v>
      </c>
      <c r="R142" s="90">
        <f t="shared" si="40"/>
        <v>2.598696543117306E-2</v>
      </c>
      <c r="S142" s="90">
        <f t="shared" si="40"/>
        <v>3.4097455526924691E-3</v>
      </c>
      <c r="T142" s="92">
        <v>20495</v>
      </c>
      <c r="U142" s="196">
        <v>194713</v>
      </c>
      <c r="V142" s="196">
        <v>9714.2785871083615</v>
      </c>
      <c r="W142" s="203"/>
      <c r="X142" s="89">
        <v>0</v>
      </c>
      <c r="Y142" s="89">
        <f t="shared" si="41"/>
        <v>0</v>
      </c>
    </row>
    <row r="143" spans="2:25" x14ac:dyDescent="0.25">
      <c r="B143" s="86">
        <v>3049</v>
      </c>
      <c r="C143" s="86" t="s">
        <v>160</v>
      </c>
      <c r="D143" s="1">
        <v>329083</v>
      </c>
      <c r="E143" s="86">
        <f t="shared" si="35"/>
        <v>11683.281854652607</v>
      </c>
      <c r="F143" s="87">
        <f t="shared" si="28"/>
        <v>1.0608135053120116</v>
      </c>
      <c r="G143" s="193">
        <f t="shared" si="29"/>
        <v>-401.06798289211434</v>
      </c>
      <c r="H143" s="193">
        <f t="shared" si="30"/>
        <v>-11296.881874122186</v>
      </c>
      <c r="I143" s="193">
        <f t="shared" si="31"/>
        <v>0</v>
      </c>
      <c r="J143" s="88">
        <f t="shared" si="32"/>
        <v>0</v>
      </c>
      <c r="K143" s="193">
        <f t="shared" si="36"/>
        <v>-141.05189641265699</v>
      </c>
      <c r="L143" s="88">
        <f t="shared" si="33"/>
        <v>-3973.0087662553092</v>
      </c>
      <c r="M143" s="89">
        <f t="shared" si="37"/>
        <v>-15269.890640377494</v>
      </c>
      <c r="N143" s="89">
        <f t="shared" si="38"/>
        <v>313813.10935962253</v>
      </c>
      <c r="O143" s="89">
        <f t="shared" si="39"/>
        <v>11141.161975347837</v>
      </c>
      <c r="P143" s="90">
        <f t="shared" si="34"/>
        <v>1.0115903421101751</v>
      </c>
      <c r="Q143" s="214">
        <v>-11537.845092769006</v>
      </c>
      <c r="R143" s="90">
        <f t="shared" si="40"/>
        <v>2.8403657568579412E-2</v>
      </c>
      <c r="S143" s="90">
        <f t="shared" si="40"/>
        <v>7.1177793294171267E-3</v>
      </c>
      <c r="T143" s="92">
        <v>28167</v>
      </c>
      <c r="U143" s="196">
        <v>319994</v>
      </c>
      <c r="V143" s="196">
        <v>11600.710556844548</v>
      </c>
      <c r="W143" s="203"/>
      <c r="X143" s="89">
        <v>0</v>
      </c>
      <c r="Y143" s="89">
        <f t="shared" si="41"/>
        <v>0</v>
      </c>
    </row>
    <row r="144" spans="2:25" x14ac:dyDescent="0.25">
      <c r="B144" s="86">
        <v>3050</v>
      </c>
      <c r="C144" s="86" t="s">
        <v>161</v>
      </c>
      <c r="D144" s="1">
        <v>27612</v>
      </c>
      <c r="E144" s="86">
        <f t="shared" si="35"/>
        <v>10088.417975886006</v>
      </c>
      <c r="F144" s="87">
        <f t="shared" si="28"/>
        <v>0.91600375384169463</v>
      </c>
      <c r="G144" s="193">
        <f t="shared" si="29"/>
        <v>555.85034436784588</v>
      </c>
      <c r="H144" s="193">
        <f t="shared" si="30"/>
        <v>1521.362392534794</v>
      </c>
      <c r="I144" s="193">
        <f t="shared" si="31"/>
        <v>0</v>
      </c>
      <c r="J144" s="88">
        <f t="shared" si="32"/>
        <v>0</v>
      </c>
      <c r="K144" s="193">
        <f t="shared" si="36"/>
        <v>-141.05189641265699</v>
      </c>
      <c r="L144" s="88">
        <f t="shared" si="33"/>
        <v>-386.0590404814422</v>
      </c>
      <c r="M144" s="89">
        <f t="shared" si="37"/>
        <v>1135.3033520533518</v>
      </c>
      <c r="N144" s="89">
        <f t="shared" si="38"/>
        <v>28747.30335205335</v>
      </c>
      <c r="O144" s="89">
        <f t="shared" si="39"/>
        <v>10503.216423841195</v>
      </c>
      <c r="P144" s="90">
        <f t="shared" si="34"/>
        <v>0.95366644152204805</v>
      </c>
      <c r="Q144" s="214">
        <v>659.25122239113875</v>
      </c>
      <c r="R144" s="90">
        <f t="shared" si="40"/>
        <v>2.7958750604966307E-2</v>
      </c>
      <c r="S144" s="90">
        <f t="shared" si="40"/>
        <v>2.1573913644687005E-2</v>
      </c>
      <c r="T144" s="92">
        <v>2737</v>
      </c>
      <c r="U144" s="196">
        <v>26861</v>
      </c>
      <c r="V144" s="196">
        <v>9875.3676470588234</v>
      </c>
      <c r="W144" s="203"/>
      <c r="X144" s="89">
        <v>0</v>
      </c>
      <c r="Y144" s="89">
        <f t="shared" si="41"/>
        <v>0</v>
      </c>
    </row>
    <row r="145" spans="2:25" x14ac:dyDescent="0.25">
      <c r="B145" s="86">
        <v>3051</v>
      </c>
      <c r="C145" s="86" t="s">
        <v>162</v>
      </c>
      <c r="D145" s="1">
        <v>13666</v>
      </c>
      <c r="E145" s="86">
        <f t="shared" si="35"/>
        <v>10004.392386530015</v>
      </c>
      <c r="F145" s="87">
        <f t="shared" si="28"/>
        <v>0.90837443520592609</v>
      </c>
      <c r="G145" s="193">
        <f t="shared" si="29"/>
        <v>606.26569798144078</v>
      </c>
      <c r="H145" s="193">
        <f t="shared" si="30"/>
        <v>828.15894344264814</v>
      </c>
      <c r="I145" s="193">
        <f t="shared" si="31"/>
        <v>0</v>
      </c>
      <c r="J145" s="88">
        <f t="shared" si="32"/>
        <v>0</v>
      </c>
      <c r="K145" s="193">
        <f t="shared" si="36"/>
        <v>-141.05189641265699</v>
      </c>
      <c r="L145" s="88">
        <f t="shared" si="33"/>
        <v>-192.67689049968945</v>
      </c>
      <c r="M145" s="89">
        <f t="shared" si="37"/>
        <v>635.48205294295872</v>
      </c>
      <c r="N145" s="89">
        <f t="shared" si="38"/>
        <v>14301.482052942958</v>
      </c>
      <c r="O145" s="89">
        <f t="shared" si="39"/>
        <v>10469.606188098798</v>
      </c>
      <c r="P145" s="90">
        <f t="shared" si="34"/>
        <v>0.95061471406774067</v>
      </c>
      <c r="Q145" s="214">
        <v>898.00188885140437</v>
      </c>
      <c r="R145" s="90">
        <f t="shared" si="40"/>
        <v>9.1097804391217563E-2</v>
      </c>
      <c r="S145" s="90">
        <f t="shared" si="40"/>
        <v>9.4292819923842003E-2</v>
      </c>
      <c r="T145" s="92">
        <v>1366</v>
      </c>
      <c r="U145" s="196">
        <v>12525</v>
      </c>
      <c r="V145" s="196">
        <v>9142.3357664233572</v>
      </c>
      <c r="W145" s="203"/>
      <c r="X145" s="89">
        <v>0</v>
      </c>
      <c r="Y145" s="89">
        <f t="shared" si="41"/>
        <v>0</v>
      </c>
    </row>
    <row r="146" spans="2:25" x14ac:dyDescent="0.25">
      <c r="B146" s="86">
        <v>3052</v>
      </c>
      <c r="C146" s="86" t="s">
        <v>163</v>
      </c>
      <c r="D146" s="1">
        <v>34407</v>
      </c>
      <c r="E146" s="86">
        <f t="shared" si="35"/>
        <v>13840.305711987128</v>
      </c>
      <c r="F146" s="87">
        <f t="shared" si="28"/>
        <v>1.2566660121339237</v>
      </c>
      <c r="G146" s="193">
        <f t="shared" si="29"/>
        <v>-1695.2822972928273</v>
      </c>
      <c r="H146" s="193">
        <f t="shared" si="30"/>
        <v>-4214.4717910699683</v>
      </c>
      <c r="I146" s="193">
        <f t="shared" si="31"/>
        <v>0</v>
      </c>
      <c r="J146" s="88">
        <f t="shared" si="32"/>
        <v>0</v>
      </c>
      <c r="K146" s="193">
        <f t="shared" si="36"/>
        <v>-141.05189641265699</v>
      </c>
      <c r="L146" s="88">
        <f t="shared" si="33"/>
        <v>-350.65501448186529</v>
      </c>
      <c r="M146" s="89">
        <f t="shared" si="37"/>
        <v>-4565.126805551834</v>
      </c>
      <c r="N146" s="89">
        <f t="shared" si="38"/>
        <v>29841.873194448166</v>
      </c>
      <c r="O146" s="89">
        <f t="shared" si="39"/>
        <v>12003.971518281644</v>
      </c>
      <c r="P146" s="90">
        <f t="shared" si="34"/>
        <v>1.0899313448389396</v>
      </c>
      <c r="Q146" s="214">
        <v>1474.8294990370332</v>
      </c>
      <c r="R146" s="90">
        <f t="shared" si="40"/>
        <v>4.5932636186770431E-2</v>
      </c>
      <c r="S146" s="90">
        <f t="shared" si="40"/>
        <v>3.2890032919759289E-2</v>
      </c>
      <c r="T146" s="92">
        <v>2486</v>
      </c>
      <c r="U146" s="196">
        <v>32896</v>
      </c>
      <c r="V146" s="196">
        <v>13399.592668024439</v>
      </c>
      <c r="W146" s="203"/>
      <c r="X146" s="89">
        <v>0</v>
      </c>
      <c r="Y146" s="89">
        <f t="shared" si="41"/>
        <v>0</v>
      </c>
    </row>
    <row r="147" spans="2:25" x14ac:dyDescent="0.25">
      <c r="B147" s="86">
        <v>3053</v>
      </c>
      <c r="C147" s="86" t="s">
        <v>164</v>
      </c>
      <c r="D147" s="1">
        <v>61964</v>
      </c>
      <c r="E147" s="86">
        <f t="shared" si="35"/>
        <v>8864.6638054363375</v>
      </c>
      <c r="F147" s="87">
        <f t="shared" si="28"/>
        <v>0.80488985901787535</v>
      </c>
      <c r="G147" s="193">
        <f t="shared" si="29"/>
        <v>1290.1028466376472</v>
      </c>
      <c r="H147" s="193">
        <f t="shared" si="30"/>
        <v>9017.8188979971546</v>
      </c>
      <c r="I147" s="193">
        <f t="shared" si="31"/>
        <v>367.04076129449282</v>
      </c>
      <c r="J147" s="88">
        <f t="shared" si="32"/>
        <v>2565.6149214485049</v>
      </c>
      <c r="K147" s="193">
        <f t="shared" si="36"/>
        <v>225.98886488183584</v>
      </c>
      <c r="L147" s="88">
        <f t="shared" si="33"/>
        <v>1579.6621655240324</v>
      </c>
      <c r="M147" s="89">
        <f t="shared" si="37"/>
        <v>10597.481063521187</v>
      </c>
      <c r="N147" s="89">
        <f t="shared" si="38"/>
        <v>72561.481063521191</v>
      </c>
      <c r="O147" s="89">
        <f t="shared" si="39"/>
        <v>10380.755516955822</v>
      </c>
      <c r="P147" s="90">
        <f t="shared" si="34"/>
        <v>0.94254728977060531</v>
      </c>
      <c r="Q147" s="214">
        <v>5618.2961027289693</v>
      </c>
      <c r="R147" s="90">
        <f t="shared" si="40"/>
        <v>-1.4664410603496898E-3</v>
      </c>
      <c r="S147" s="90">
        <f t="shared" si="40"/>
        <v>-1.3180282524305571E-2</v>
      </c>
      <c r="T147" s="92">
        <v>6990</v>
      </c>
      <c r="U147" s="196">
        <v>62055</v>
      </c>
      <c r="V147" s="196">
        <v>8983.0631152287206</v>
      </c>
      <c r="W147" s="203"/>
      <c r="X147" s="89">
        <v>0</v>
      </c>
      <c r="Y147" s="89">
        <f t="shared" si="41"/>
        <v>0</v>
      </c>
    </row>
    <row r="148" spans="2:25" x14ac:dyDescent="0.25">
      <c r="B148" s="86">
        <v>3054</v>
      </c>
      <c r="C148" s="86" t="s">
        <v>165</v>
      </c>
      <c r="D148" s="1">
        <v>84933</v>
      </c>
      <c r="E148" s="86">
        <f t="shared" si="35"/>
        <v>9125.7118298055229</v>
      </c>
      <c r="F148" s="87">
        <f t="shared" si="28"/>
        <v>0.82859238312291283</v>
      </c>
      <c r="G148" s="193">
        <f t="shared" si="29"/>
        <v>1133.4740320161359</v>
      </c>
      <c r="H148" s="193">
        <f t="shared" si="30"/>
        <v>10549.242815974176</v>
      </c>
      <c r="I148" s="193">
        <f t="shared" si="31"/>
        <v>275.67395276527793</v>
      </c>
      <c r="J148" s="88">
        <f t="shared" si="32"/>
        <v>2565.6974783864416</v>
      </c>
      <c r="K148" s="193">
        <f t="shared" si="36"/>
        <v>134.62205635262094</v>
      </c>
      <c r="L148" s="88">
        <f t="shared" si="33"/>
        <v>1252.9274784738432</v>
      </c>
      <c r="M148" s="89">
        <f t="shared" si="37"/>
        <v>11802.170294448018</v>
      </c>
      <c r="N148" s="89">
        <f t="shared" si="38"/>
        <v>96735.17029444802</v>
      </c>
      <c r="O148" s="89">
        <f t="shared" si="39"/>
        <v>10393.80791817428</v>
      </c>
      <c r="P148" s="90">
        <f t="shared" si="34"/>
        <v>0.943732415975857</v>
      </c>
      <c r="Q148" s="214">
        <v>6458.0066063087943</v>
      </c>
      <c r="R148" s="90">
        <f t="shared" si="40"/>
        <v>-9.5161459608858415E-3</v>
      </c>
      <c r="S148" s="90">
        <f t="shared" si="40"/>
        <v>-2.6863182407471726E-2</v>
      </c>
      <c r="T148" s="92">
        <v>9307</v>
      </c>
      <c r="U148" s="196">
        <v>85749</v>
      </c>
      <c r="V148" s="196">
        <v>9377.6246719160099</v>
      </c>
      <c r="W148" s="203"/>
      <c r="X148" s="89">
        <v>0</v>
      </c>
      <c r="Y148" s="89">
        <f t="shared" si="41"/>
        <v>0</v>
      </c>
    </row>
    <row r="149" spans="2:25" ht="30" customHeight="1" x14ac:dyDescent="0.25">
      <c r="B149" s="86">
        <v>3401</v>
      </c>
      <c r="C149" s="86" t="s">
        <v>166</v>
      </c>
      <c r="D149" s="1">
        <v>160922</v>
      </c>
      <c r="E149" s="86">
        <f t="shared" si="35"/>
        <v>8957.0299454525211</v>
      </c>
      <c r="F149" s="87">
        <f t="shared" si="28"/>
        <v>0.81327647931700708</v>
      </c>
      <c r="G149" s="193">
        <f t="shared" si="29"/>
        <v>1234.683162627937</v>
      </c>
      <c r="H149" s="193">
        <f t="shared" si="30"/>
        <v>22182.317699773517</v>
      </c>
      <c r="I149" s="193">
        <f t="shared" si="31"/>
        <v>334.71261228882855</v>
      </c>
      <c r="J149" s="88">
        <f t="shared" si="32"/>
        <v>6013.4467923810935</v>
      </c>
      <c r="K149" s="193">
        <f t="shared" si="36"/>
        <v>193.66071587617157</v>
      </c>
      <c r="L149" s="88">
        <f t="shared" si="33"/>
        <v>3479.3084214312985</v>
      </c>
      <c r="M149" s="89">
        <f t="shared" si="37"/>
        <v>25661.626121204816</v>
      </c>
      <c r="N149" s="89">
        <f t="shared" si="38"/>
        <v>186583.62612120481</v>
      </c>
      <c r="O149" s="89">
        <f t="shared" si="39"/>
        <v>10385.37382395663</v>
      </c>
      <c r="P149" s="90">
        <f t="shared" si="34"/>
        <v>0.94296662078556182</v>
      </c>
      <c r="Q149" s="214">
        <v>12053.255376484791</v>
      </c>
      <c r="R149" s="90">
        <f t="shared" si="40"/>
        <v>2.3579175015106701E-2</v>
      </c>
      <c r="S149" s="90">
        <f t="shared" si="40"/>
        <v>2.2610631879447261E-2</v>
      </c>
      <c r="T149" s="92">
        <v>17966</v>
      </c>
      <c r="U149" s="196">
        <v>157215</v>
      </c>
      <c r="V149" s="196">
        <v>8758.9837873976267</v>
      </c>
      <c r="W149" s="203"/>
      <c r="X149" s="89">
        <v>0</v>
      </c>
      <c r="Y149" s="89">
        <f t="shared" si="41"/>
        <v>0</v>
      </c>
    </row>
    <row r="150" spans="2:25" x14ac:dyDescent="0.25">
      <c r="B150" s="86">
        <v>3403</v>
      </c>
      <c r="C150" s="86" t="s">
        <v>167</v>
      </c>
      <c r="D150" s="1">
        <v>323392</v>
      </c>
      <c r="E150" s="86">
        <f t="shared" si="35"/>
        <v>9986.7827805570996</v>
      </c>
      <c r="F150" s="87">
        <f t="shared" si="28"/>
        <v>0.90677552592070221</v>
      </c>
      <c r="G150" s="193">
        <f t="shared" si="29"/>
        <v>616.8314615651899</v>
      </c>
      <c r="H150" s="193">
        <f t="shared" si="30"/>
        <v>19974.236388403977</v>
      </c>
      <c r="I150" s="193">
        <f t="shared" si="31"/>
        <v>0</v>
      </c>
      <c r="J150" s="88">
        <f t="shared" si="32"/>
        <v>0</v>
      </c>
      <c r="K150" s="193">
        <f t="shared" si="36"/>
        <v>-141.05189641265699</v>
      </c>
      <c r="L150" s="88">
        <f t="shared" si="33"/>
        <v>-4567.5425096346589</v>
      </c>
      <c r="M150" s="89">
        <f t="shared" si="37"/>
        <v>15406.693878769318</v>
      </c>
      <c r="N150" s="89">
        <f t="shared" si="38"/>
        <v>338798.69387876929</v>
      </c>
      <c r="O150" s="89">
        <f t="shared" si="39"/>
        <v>10462.562345709632</v>
      </c>
      <c r="P150" s="90">
        <f t="shared" si="34"/>
        <v>0.9499751503536511</v>
      </c>
      <c r="Q150" s="214">
        <v>6227.3194295027097</v>
      </c>
      <c r="R150" s="90">
        <f t="shared" si="40"/>
        <v>3.469216026926978E-2</v>
      </c>
      <c r="S150" s="90">
        <f t="shared" si="40"/>
        <v>2.2454278193328434E-2</v>
      </c>
      <c r="T150" s="92">
        <v>32382</v>
      </c>
      <c r="U150" s="196">
        <v>312549</v>
      </c>
      <c r="V150" s="196">
        <v>9767.4614831713498</v>
      </c>
      <c r="W150" s="203"/>
      <c r="X150" s="89">
        <v>0</v>
      </c>
      <c r="Y150" s="89">
        <f t="shared" si="41"/>
        <v>0</v>
      </c>
    </row>
    <row r="151" spans="2:25" x14ac:dyDescent="0.25">
      <c r="B151" s="86">
        <v>3405</v>
      </c>
      <c r="C151" s="86" t="s">
        <v>168</v>
      </c>
      <c r="D151" s="1">
        <v>286952</v>
      </c>
      <c r="E151" s="86">
        <f t="shared" si="35"/>
        <v>10047.338935574229</v>
      </c>
      <c r="F151" s="87">
        <f t="shared" si="28"/>
        <v>0.91227387714351016</v>
      </c>
      <c r="G151" s="193">
        <f t="shared" si="29"/>
        <v>580.49776855491211</v>
      </c>
      <c r="H151" s="193">
        <f t="shared" si="30"/>
        <v>16579.016269928288</v>
      </c>
      <c r="I151" s="193">
        <f t="shared" si="31"/>
        <v>0</v>
      </c>
      <c r="J151" s="88">
        <f t="shared" si="32"/>
        <v>0</v>
      </c>
      <c r="K151" s="193">
        <f t="shared" si="36"/>
        <v>-141.05189641265699</v>
      </c>
      <c r="L151" s="88">
        <f t="shared" si="33"/>
        <v>-4028.4421615454835</v>
      </c>
      <c r="M151" s="89">
        <f t="shared" si="37"/>
        <v>12550.574108382805</v>
      </c>
      <c r="N151" s="89">
        <f t="shared" si="38"/>
        <v>299502.5741083828</v>
      </c>
      <c r="O151" s="89">
        <f t="shared" si="39"/>
        <v>10486.784807716484</v>
      </c>
      <c r="P151" s="90">
        <f t="shared" si="34"/>
        <v>0.95217449084277428</v>
      </c>
      <c r="Q151" s="214">
        <v>6293.8040597336121</v>
      </c>
      <c r="R151" s="90">
        <f t="shared" si="40"/>
        <v>1.7690201586018073E-2</v>
      </c>
      <c r="S151" s="90">
        <f t="shared" si="40"/>
        <v>1.2879691179361524E-2</v>
      </c>
      <c r="T151" s="92">
        <v>28560</v>
      </c>
      <c r="U151" s="196">
        <v>281964</v>
      </c>
      <c r="V151" s="196">
        <v>9919.5778364116086</v>
      </c>
      <c r="W151" s="203"/>
      <c r="X151" s="89">
        <v>0</v>
      </c>
      <c r="Y151" s="89">
        <f t="shared" si="41"/>
        <v>0</v>
      </c>
    </row>
    <row r="152" spans="2:25" x14ac:dyDescent="0.25">
      <c r="B152" s="86">
        <v>3407</v>
      </c>
      <c r="C152" s="86" t="s">
        <v>169</v>
      </c>
      <c r="D152" s="1">
        <v>281142</v>
      </c>
      <c r="E152" s="86">
        <f t="shared" si="35"/>
        <v>9198.7697542780479</v>
      </c>
      <c r="F152" s="87">
        <f t="shared" si="28"/>
        <v>0.83522586452947978</v>
      </c>
      <c r="G152" s="193">
        <f t="shared" si="29"/>
        <v>1089.6392773326208</v>
      </c>
      <c r="H152" s="193">
        <f t="shared" si="30"/>
        <v>33302.645233116891</v>
      </c>
      <c r="I152" s="193">
        <f t="shared" si="31"/>
        <v>250.1036791998942</v>
      </c>
      <c r="J152" s="88">
        <f t="shared" si="32"/>
        <v>7643.9187473863658</v>
      </c>
      <c r="K152" s="193">
        <f t="shared" si="36"/>
        <v>109.05178278723722</v>
      </c>
      <c r="L152" s="88">
        <f t="shared" si="33"/>
        <v>3332.949637326331</v>
      </c>
      <c r="M152" s="89">
        <f t="shared" si="37"/>
        <v>36635.594870443223</v>
      </c>
      <c r="N152" s="89">
        <f t="shared" si="38"/>
        <v>317777.59487044322</v>
      </c>
      <c r="O152" s="89">
        <f t="shared" si="39"/>
        <v>10397.460814397906</v>
      </c>
      <c r="P152" s="90">
        <f t="shared" si="34"/>
        <v>0.9440640900461853</v>
      </c>
      <c r="Q152" s="214">
        <v>19621.868589085196</v>
      </c>
      <c r="R152" s="90">
        <f t="shared" si="40"/>
        <v>2.1398572944065802E-2</v>
      </c>
      <c r="S152" s="90">
        <f t="shared" si="40"/>
        <v>1.1506416493735568E-2</v>
      </c>
      <c r="T152" s="92">
        <v>30563</v>
      </c>
      <c r="U152" s="196">
        <v>275252</v>
      </c>
      <c r="V152" s="196">
        <v>9094.128919285029</v>
      </c>
      <c r="W152" s="203"/>
      <c r="X152" s="89">
        <v>0</v>
      </c>
      <c r="Y152" s="89">
        <f t="shared" si="41"/>
        <v>0</v>
      </c>
    </row>
    <row r="153" spans="2:25" x14ac:dyDescent="0.25">
      <c r="B153" s="86">
        <v>3411</v>
      </c>
      <c r="C153" s="86" t="s">
        <v>170</v>
      </c>
      <c r="D153" s="1">
        <v>305211</v>
      </c>
      <c r="E153" s="86">
        <f t="shared" si="35"/>
        <v>8603.5517970401688</v>
      </c>
      <c r="F153" s="87">
        <f t="shared" si="28"/>
        <v>0.7811815253191986</v>
      </c>
      <c r="G153" s="193">
        <f t="shared" si="29"/>
        <v>1446.7700516753484</v>
      </c>
      <c r="H153" s="193">
        <f t="shared" si="30"/>
        <v>51324.167583182985</v>
      </c>
      <c r="I153" s="193">
        <f t="shared" si="31"/>
        <v>458.42996423315185</v>
      </c>
      <c r="J153" s="88">
        <f t="shared" si="32"/>
        <v>16262.802981171062</v>
      </c>
      <c r="K153" s="193">
        <f t="shared" si="36"/>
        <v>317.37806782049483</v>
      </c>
      <c r="L153" s="88">
        <f t="shared" si="33"/>
        <v>11258.986955932054</v>
      </c>
      <c r="M153" s="89">
        <f t="shared" si="37"/>
        <v>62583.154539115043</v>
      </c>
      <c r="N153" s="89">
        <f t="shared" si="38"/>
        <v>367794.15453911503</v>
      </c>
      <c r="O153" s="89">
        <f t="shared" si="39"/>
        <v>10367.699916536012</v>
      </c>
      <c r="P153" s="90">
        <f t="shared" si="34"/>
        <v>0.94136187308567132</v>
      </c>
      <c r="Q153" s="214">
        <v>33032.33848273394</v>
      </c>
      <c r="R153" s="90">
        <f t="shared" si="40"/>
        <v>2.3651809940333848E-2</v>
      </c>
      <c r="S153" s="90">
        <f t="shared" si="40"/>
        <v>1.2051865540164313E-2</v>
      </c>
      <c r="T153" s="92">
        <v>35475</v>
      </c>
      <c r="U153" s="196">
        <v>298159</v>
      </c>
      <c r="V153" s="196">
        <v>8501.0977104895501</v>
      </c>
      <c r="W153" s="203"/>
      <c r="X153" s="89">
        <v>0</v>
      </c>
      <c r="Y153" s="89">
        <f t="shared" si="41"/>
        <v>0</v>
      </c>
    </row>
    <row r="154" spans="2:25" x14ac:dyDescent="0.25">
      <c r="B154" s="86">
        <v>3412</v>
      </c>
      <c r="C154" s="86" t="s">
        <v>171</v>
      </c>
      <c r="D154" s="1">
        <v>60670</v>
      </c>
      <c r="E154" s="86">
        <f t="shared" si="35"/>
        <v>7742.4706482899437</v>
      </c>
      <c r="F154" s="87">
        <f t="shared" si="28"/>
        <v>0.70299745656799739</v>
      </c>
      <c r="G154" s="193">
        <f t="shared" si="29"/>
        <v>1963.4187409254835</v>
      </c>
      <c r="H154" s="193">
        <f t="shared" si="30"/>
        <v>15385.349253892089</v>
      </c>
      <c r="I154" s="193">
        <f t="shared" si="31"/>
        <v>759.80836629573059</v>
      </c>
      <c r="J154" s="88">
        <f t="shared" si="32"/>
        <v>5953.8583582933452</v>
      </c>
      <c r="K154" s="193">
        <f t="shared" si="36"/>
        <v>618.75646988307358</v>
      </c>
      <c r="L154" s="88">
        <f t="shared" si="33"/>
        <v>4848.575698003764</v>
      </c>
      <c r="M154" s="89">
        <f t="shared" si="37"/>
        <v>20233.924951895853</v>
      </c>
      <c r="N154" s="89">
        <f t="shared" si="38"/>
        <v>80903.924951895853</v>
      </c>
      <c r="O154" s="89">
        <f t="shared" si="39"/>
        <v>10324.6458590985</v>
      </c>
      <c r="P154" s="90">
        <f t="shared" si="34"/>
        <v>0.93745266964811125</v>
      </c>
      <c r="Q154" s="214">
        <v>11662.454944346808</v>
      </c>
      <c r="R154" s="90">
        <f t="shared" si="40"/>
        <v>1.0543498176124723E-2</v>
      </c>
      <c r="S154" s="90">
        <f t="shared" si="40"/>
        <v>-5.0608616093922934E-3</v>
      </c>
      <c r="T154" s="92">
        <v>7836</v>
      </c>
      <c r="U154" s="196">
        <v>60037</v>
      </c>
      <c r="V154" s="196">
        <v>7781.853532080363</v>
      </c>
      <c r="W154" s="203"/>
      <c r="X154" s="89">
        <v>0</v>
      </c>
      <c r="Y154" s="89">
        <f t="shared" si="41"/>
        <v>0</v>
      </c>
    </row>
    <row r="155" spans="2:25" x14ac:dyDescent="0.25">
      <c r="B155" s="86">
        <v>3413</v>
      </c>
      <c r="C155" s="86" t="s">
        <v>172</v>
      </c>
      <c r="D155" s="1">
        <v>176536</v>
      </c>
      <c r="E155" s="86">
        <f t="shared" si="35"/>
        <v>8266.3420116126617</v>
      </c>
      <c r="F155" s="87">
        <f t="shared" si="28"/>
        <v>0.75056369901362052</v>
      </c>
      <c r="G155" s="193">
        <f t="shared" si="29"/>
        <v>1649.0959229318526</v>
      </c>
      <c r="H155" s="193">
        <f t="shared" si="30"/>
        <v>35218.092530132642</v>
      </c>
      <c r="I155" s="193">
        <f t="shared" si="31"/>
        <v>576.45338913277931</v>
      </c>
      <c r="J155" s="88">
        <f t="shared" si="32"/>
        <v>12310.738578319635</v>
      </c>
      <c r="K155" s="193">
        <f t="shared" si="36"/>
        <v>435.40149272012229</v>
      </c>
      <c r="L155" s="88">
        <f t="shared" si="33"/>
        <v>9298.4342785309309</v>
      </c>
      <c r="M155" s="89">
        <f t="shared" si="37"/>
        <v>44516.526808663577</v>
      </c>
      <c r="N155" s="89">
        <f t="shared" si="38"/>
        <v>221052.52680866356</v>
      </c>
      <c r="O155" s="89">
        <f t="shared" si="39"/>
        <v>10350.839427264636</v>
      </c>
      <c r="P155" s="90">
        <f t="shared" si="34"/>
        <v>0.93983098177039237</v>
      </c>
      <c r="Q155" s="214">
        <v>24981.34683403145</v>
      </c>
      <c r="R155" s="90">
        <f t="shared" si="40"/>
        <v>-8.4475398786789477E-3</v>
      </c>
      <c r="S155" s="90">
        <f t="shared" si="40"/>
        <v>-1.7733477883186403E-2</v>
      </c>
      <c r="T155" s="92">
        <v>21356</v>
      </c>
      <c r="U155" s="196">
        <v>178040</v>
      </c>
      <c r="V155" s="196">
        <v>8415.5795046322546</v>
      </c>
      <c r="W155" s="203"/>
      <c r="X155" s="89">
        <v>0</v>
      </c>
      <c r="Y155" s="89">
        <f t="shared" si="41"/>
        <v>0</v>
      </c>
    </row>
    <row r="156" spans="2:25" x14ac:dyDescent="0.25">
      <c r="B156" s="86">
        <v>3414</v>
      </c>
      <c r="C156" s="86" t="s">
        <v>173</v>
      </c>
      <c r="D156" s="1">
        <v>37611</v>
      </c>
      <c r="E156" s="86">
        <f t="shared" si="35"/>
        <v>7507.1856287425144</v>
      </c>
      <c r="F156" s="87">
        <f t="shared" si="28"/>
        <v>0.68163415048340459</v>
      </c>
      <c r="G156" s="193">
        <f t="shared" si="29"/>
        <v>2104.5897526539411</v>
      </c>
      <c r="H156" s="193">
        <f t="shared" si="30"/>
        <v>10543.994660796245</v>
      </c>
      <c r="I156" s="193">
        <f t="shared" si="31"/>
        <v>842.1581231373309</v>
      </c>
      <c r="J156" s="88">
        <f t="shared" si="32"/>
        <v>4219.2121969180271</v>
      </c>
      <c r="K156" s="193">
        <f t="shared" si="36"/>
        <v>701.10622672467389</v>
      </c>
      <c r="L156" s="88">
        <f t="shared" si="33"/>
        <v>3512.5421958906163</v>
      </c>
      <c r="M156" s="89">
        <f t="shared" si="37"/>
        <v>14056.53685668686</v>
      </c>
      <c r="N156" s="89">
        <f t="shared" si="38"/>
        <v>51667.536856686856</v>
      </c>
      <c r="O156" s="89">
        <f t="shared" si="39"/>
        <v>10312.88160812113</v>
      </c>
      <c r="P156" s="90">
        <f t="shared" si="34"/>
        <v>0.93638450434388165</v>
      </c>
      <c r="Q156" s="214">
        <v>7569.5360478787043</v>
      </c>
      <c r="R156" s="90">
        <f t="shared" si="40"/>
        <v>1.8936931079323798E-2</v>
      </c>
      <c r="S156" s="90">
        <f t="shared" si="40"/>
        <v>2.0157214829119256E-2</v>
      </c>
      <c r="T156" s="92">
        <v>5010</v>
      </c>
      <c r="U156" s="196">
        <v>36912</v>
      </c>
      <c r="V156" s="196">
        <v>7358.8516746411487</v>
      </c>
      <c r="W156" s="203"/>
      <c r="X156" s="89">
        <v>0</v>
      </c>
      <c r="Y156" s="89">
        <f t="shared" si="41"/>
        <v>0</v>
      </c>
    </row>
    <row r="157" spans="2:25" x14ac:dyDescent="0.25">
      <c r="B157" s="86">
        <v>3415</v>
      </c>
      <c r="C157" s="86" t="s">
        <v>174</v>
      </c>
      <c r="D157" s="1">
        <v>69538</v>
      </c>
      <c r="E157" s="86">
        <f t="shared" si="35"/>
        <v>8617.9204362374512</v>
      </c>
      <c r="F157" s="87">
        <f t="shared" si="28"/>
        <v>0.7824861627235733</v>
      </c>
      <c r="G157" s="193">
        <f t="shared" si="29"/>
        <v>1438.148868156979</v>
      </c>
      <c r="H157" s="193">
        <f t="shared" si="30"/>
        <v>11604.423217158665</v>
      </c>
      <c r="I157" s="193">
        <f t="shared" si="31"/>
        <v>453.40094051410301</v>
      </c>
      <c r="J157" s="88">
        <f t="shared" si="32"/>
        <v>3658.4921890082974</v>
      </c>
      <c r="K157" s="193">
        <f t="shared" si="36"/>
        <v>312.349044101446</v>
      </c>
      <c r="L157" s="88">
        <f t="shared" si="33"/>
        <v>2520.3444368545679</v>
      </c>
      <c r="M157" s="89">
        <f t="shared" si="37"/>
        <v>14124.767654013232</v>
      </c>
      <c r="N157" s="89">
        <f t="shared" si="38"/>
        <v>83662.767654013238</v>
      </c>
      <c r="O157" s="89">
        <f t="shared" si="39"/>
        <v>10368.418348495878</v>
      </c>
      <c r="P157" s="90">
        <f t="shared" si="34"/>
        <v>0.94142710495589021</v>
      </c>
      <c r="Q157" s="214">
        <v>8004.7331477711159</v>
      </c>
      <c r="R157" s="90">
        <f t="shared" si="40"/>
        <v>1.8304826616682288E-2</v>
      </c>
      <c r="S157" s="90">
        <f t="shared" si="40"/>
        <v>6.8206601496952285E-3</v>
      </c>
      <c r="T157" s="92">
        <v>8069</v>
      </c>
      <c r="U157" s="196">
        <v>68288</v>
      </c>
      <c r="V157" s="196">
        <v>8559.5387315116568</v>
      </c>
      <c r="W157" s="203"/>
      <c r="X157" s="89">
        <v>0</v>
      </c>
      <c r="Y157" s="89">
        <f t="shared" si="41"/>
        <v>0</v>
      </c>
    </row>
    <row r="158" spans="2:25" x14ac:dyDescent="0.25">
      <c r="B158" s="86">
        <v>3416</v>
      </c>
      <c r="C158" s="86" t="s">
        <v>175</v>
      </c>
      <c r="D158" s="1">
        <v>44103</v>
      </c>
      <c r="E158" s="86">
        <f t="shared" si="35"/>
        <v>7316.35700066357</v>
      </c>
      <c r="F158" s="87">
        <f t="shared" si="28"/>
        <v>0.6643073763471038</v>
      </c>
      <c r="G158" s="193">
        <f t="shared" si="29"/>
        <v>2219.0869295013076</v>
      </c>
      <c r="H158" s="193">
        <f t="shared" si="30"/>
        <v>13376.656011033881</v>
      </c>
      <c r="I158" s="193">
        <f t="shared" si="31"/>
        <v>908.94814296496145</v>
      </c>
      <c r="J158" s="88">
        <f t="shared" si="32"/>
        <v>5479.1394057927873</v>
      </c>
      <c r="K158" s="193">
        <f t="shared" si="36"/>
        <v>767.89624655230443</v>
      </c>
      <c r="L158" s="88">
        <f t="shared" si="33"/>
        <v>4628.8785742172913</v>
      </c>
      <c r="M158" s="89">
        <f t="shared" si="37"/>
        <v>18005.534585251175</v>
      </c>
      <c r="N158" s="89">
        <f t="shared" si="38"/>
        <v>62108.534585251175</v>
      </c>
      <c r="O158" s="89">
        <f t="shared" si="39"/>
        <v>10303.340176717182</v>
      </c>
      <c r="P158" s="90">
        <f t="shared" si="34"/>
        <v>0.93551816563706658</v>
      </c>
      <c r="Q158" s="214">
        <v>9347.8028336552507</v>
      </c>
      <c r="R158" s="90">
        <f t="shared" si="40"/>
        <v>-2.8225806451612902E-2</v>
      </c>
      <c r="S158" s="90">
        <f t="shared" si="40"/>
        <v>-2.7580966243551591E-2</v>
      </c>
      <c r="T158" s="92">
        <v>6028</v>
      </c>
      <c r="U158" s="196">
        <v>45384</v>
      </c>
      <c r="V158" s="196">
        <v>7523.8726790450928</v>
      </c>
      <c r="W158" s="203"/>
      <c r="X158" s="89">
        <v>0</v>
      </c>
      <c r="Y158" s="89">
        <f t="shared" si="41"/>
        <v>0</v>
      </c>
    </row>
    <row r="159" spans="2:25" x14ac:dyDescent="0.25">
      <c r="B159" s="86">
        <v>3417</v>
      </c>
      <c r="C159" s="86" t="s">
        <v>176</v>
      </c>
      <c r="D159" s="1">
        <v>37712</v>
      </c>
      <c r="E159" s="86">
        <f t="shared" si="35"/>
        <v>8248.4689413823271</v>
      </c>
      <c r="F159" s="87">
        <f t="shared" si="28"/>
        <v>0.74894086781622216</v>
      </c>
      <c r="G159" s="193">
        <f t="shared" si="29"/>
        <v>1659.8197650700533</v>
      </c>
      <c r="H159" s="193">
        <f t="shared" si="30"/>
        <v>7588.6959659002841</v>
      </c>
      <c r="I159" s="193">
        <f t="shared" si="31"/>
        <v>582.70896371339643</v>
      </c>
      <c r="J159" s="88">
        <f t="shared" si="32"/>
        <v>2664.1453820976485</v>
      </c>
      <c r="K159" s="193">
        <f t="shared" si="36"/>
        <v>441.65706730073941</v>
      </c>
      <c r="L159" s="88">
        <f t="shared" si="33"/>
        <v>2019.2561116989807</v>
      </c>
      <c r="M159" s="89">
        <f t="shared" si="37"/>
        <v>9607.9520775992642</v>
      </c>
      <c r="N159" s="89">
        <f t="shared" si="38"/>
        <v>47319.952077599264</v>
      </c>
      <c r="O159" s="89">
        <f t="shared" si="39"/>
        <v>10349.945773753119</v>
      </c>
      <c r="P159" s="90">
        <f t="shared" si="34"/>
        <v>0.93974984021052244</v>
      </c>
      <c r="Q159" s="214">
        <v>4373.5413993815237</v>
      </c>
      <c r="R159" s="90">
        <f t="shared" si="40"/>
        <v>7.279606292492817E-2</v>
      </c>
      <c r="S159" s="90">
        <f t="shared" si="40"/>
        <v>6.7164587528996844E-2</v>
      </c>
      <c r="T159" s="92">
        <v>4572</v>
      </c>
      <c r="U159" s="196">
        <v>35153</v>
      </c>
      <c r="V159" s="196">
        <v>7729.3315743183812</v>
      </c>
      <c r="W159" s="203"/>
      <c r="X159" s="89">
        <v>0</v>
      </c>
      <c r="Y159" s="89">
        <f t="shared" si="41"/>
        <v>0</v>
      </c>
    </row>
    <row r="160" spans="2:25" x14ac:dyDescent="0.25">
      <c r="B160" s="86">
        <v>3418</v>
      </c>
      <c r="C160" s="86" t="s">
        <v>177</v>
      </c>
      <c r="D160" s="1">
        <v>53204</v>
      </c>
      <c r="E160" s="86">
        <f t="shared" si="35"/>
        <v>7321.3155359845878</v>
      </c>
      <c r="F160" s="87">
        <f t="shared" si="28"/>
        <v>0.66475759926396405</v>
      </c>
      <c r="G160" s="193">
        <f t="shared" si="29"/>
        <v>2216.1118083086972</v>
      </c>
      <c r="H160" s="193">
        <f t="shared" si="30"/>
        <v>16104.484510979302</v>
      </c>
      <c r="I160" s="193">
        <f t="shared" si="31"/>
        <v>907.2126556026052</v>
      </c>
      <c r="J160" s="88">
        <f t="shared" si="32"/>
        <v>6592.7143682641317</v>
      </c>
      <c r="K160" s="193">
        <f t="shared" si="36"/>
        <v>766.16075918994818</v>
      </c>
      <c r="L160" s="88">
        <f t="shared" si="33"/>
        <v>5567.6902370333528</v>
      </c>
      <c r="M160" s="89">
        <f t="shared" si="37"/>
        <v>21672.174748012654</v>
      </c>
      <c r="N160" s="89">
        <f t="shared" si="38"/>
        <v>74876.174748012651</v>
      </c>
      <c r="O160" s="89">
        <f t="shared" si="39"/>
        <v>10303.588103483233</v>
      </c>
      <c r="P160" s="90">
        <f t="shared" si="34"/>
        <v>0.93554067678290953</v>
      </c>
      <c r="Q160" s="214">
        <v>12245.085640705493</v>
      </c>
      <c r="R160" s="90">
        <f t="shared" si="40"/>
        <v>-1.3352125213263111E-2</v>
      </c>
      <c r="S160" s="90">
        <f t="shared" si="40"/>
        <v>-2.0955301350329004E-2</v>
      </c>
      <c r="T160" s="92">
        <v>7267</v>
      </c>
      <c r="U160" s="196">
        <v>53924</v>
      </c>
      <c r="V160" s="196">
        <v>7478.0196921370134</v>
      </c>
      <c r="W160" s="203"/>
      <c r="X160" s="89">
        <v>0</v>
      </c>
      <c r="Y160" s="89">
        <f t="shared" si="41"/>
        <v>0</v>
      </c>
    </row>
    <row r="161" spans="2:25" x14ac:dyDescent="0.25">
      <c r="B161" s="86">
        <v>3419</v>
      </c>
      <c r="C161" s="86" t="s">
        <v>129</v>
      </c>
      <c r="D161" s="1">
        <v>27405</v>
      </c>
      <c r="E161" s="86">
        <f t="shared" si="35"/>
        <v>7560</v>
      </c>
      <c r="F161" s="87">
        <f t="shared" si="28"/>
        <v>0.68642956661745869</v>
      </c>
      <c r="G161" s="193">
        <f t="shared" si="29"/>
        <v>2072.9011298994496</v>
      </c>
      <c r="H161" s="193">
        <f t="shared" si="30"/>
        <v>7514.266595885505</v>
      </c>
      <c r="I161" s="193">
        <f t="shared" si="31"/>
        <v>823.67309319721096</v>
      </c>
      <c r="J161" s="88">
        <f t="shared" si="32"/>
        <v>2985.8149628398896</v>
      </c>
      <c r="K161" s="193">
        <f t="shared" si="36"/>
        <v>682.62119678455394</v>
      </c>
      <c r="L161" s="88">
        <f t="shared" si="33"/>
        <v>2474.5018383440083</v>
      </c>
      <c r="M161" s="89">
        <f t="shared" si="37"/>
        <v>9988.7684342295142</v>
      </c>
      <c r="N161" s="89">
        <f t="shared" si="38"/>
        <v>37393.768434229511</v>
      </c>
      <c r="O161" s="89">
        <f t="shared" si="39"/>
        <v>10315.522326684002</v>
      </c>
      <c r="P161" s="90">
        <f t="shared" si="34"/>
        <v>0.93662427515058422</v>
      </c>
      <c r="Q161" s="214">
        <v>5793.1883579960686</v>
      </c>
      <c r="R161" s="90">
        <f t="shared" si="40"/>
        <v>-1.2930413485088605E-2</v>
      </c>
      <c r="S161" s="90">
        <f t="shared" si="40"/>
        <v>-2.05546751188589E-2</v>
      </c>
      <c r="T161" s="92">
        <v>3625</v>
      </c>
      <c r="U161" s="196">
        <v>27764</v>
      </c>
      <c r="V161" s="196">
        <v>7718.6544342507641</v>
      </c>
      <c r="W161" s="203"/>
      <c r="X161" s="89">
        <v>0</v>
      </c>
      <c r="Y161" s="89">
        <f t="shared" si="41"/>
        <v>0</v>
      </c>
    </row>
    <row r="162" spans="2:25" x14ac:dyDescent="0.25">
      <c r="B162" s="86">
        <v>3420</v>
      </c>
      <c r="C162" s="86" t="s">
        <v>178</v>
      </c>
      <c r="D162" s="1">
        <v>184187</v>
      </c>
      <c r="E162" s="86">
        <f t="shared" si="35"/>
        <v>8539.8275222551929</v>
      </c>
      <c r="F162" s="87">
        <f t="shared" si="28"/>
        <v>0.77539551654622729</v>
      </c>
      <c r="G162" s="193">
        <f t="shared" si="29"/>
        <v>1485.0046165463339</v>
      </c>
      <c r="H162" s="193">
        <f t="shared" si="30"/>
        <v>32028.579569671328</v>
      </c>
      <c r="I162" s="193">
        <f t="shared" si="31"/>
        <v>480.73346040789346</v>
      </c>
      <c r="J162" s="88">
        <f t="shared" si="32"/>
        <v>10368.459274077446</v>
      </c>
      <c r="K162" s="193">
        <f t="shared" si="36"/>
        <v>339.6815639952365</v>
      </c>
      <c r="L162" s="88">
        <f t="shared" si="33"/>
        <v>7326.2519722492607</v>
      </c>
      <c r="M162" s="89">
        <f t="shared" si="37"/>
        <v>39354.83154192059</v>
      </c>
      <c r="N162" s="89">
        <f t="shared" si="38"/>
        <v>223541.8315419206</v>
      </c>
      <c r="O162" s="89">
        <f t="shared" si="39"/>
        <v>10364.513702796763</v>
      </c>
      <c r="P162" s="90">
        <f t="shared" si="34"/>
        <v>0.94107257264702271</v>
      </c>
      <c r="Q162" s="214">
        <v>22751.478718692182</v>
      </c>
      <c r="R162" s="90">
        <f t="shared" si="40"/>
        <v>7.1467629046369201E-3</v>
      </c>
      <c r="S162" s="90">
        <f t="shared" si="40"/>
        <v>9.3614905697747617E-4</v>
      </c>
      <c r="T162" s="92">
        <v>21568</v>
      </c>
      <c r="U162" s="196">
        <v>182880</v>
      </c>
      <c r="V162" s="196">
        <v>8531.8404478656412</v>
      </c>
      <c r="W162" s="203"/>
      <c r="X162" s="89">
        <v>0</v>
      </c>
      <c r="Y162" s="89">
        <f t="shared" si="41"/>
        <v>0</v>
      </c>
    </row>
    <row r="163" spans="2:25" x14ac:dyDescent="0.25">
      <c r="B163" s="86">
        <v>3421</v>
      </c>
      <c r="C163" s="86" t="s">
        <v>179</v>
      </c>
      <c r="D163" s="1">
        <v>59338</v>
      </c>
      <c r="E163" s="86">
        <f t="shared" si="35"/>
        <v>9015.1929504709806</v>
      </c>
      <c r="F163" s="87">
        <f t="shared" si="28"/>
        <v>0.81855753835510103</v>
      </c>
      <c r="G163" s="193">
        <f t="shared" si="29"/>
        <v>1199.7853596168613</v>
      </c>
      <c r="H163" s="193">
        <f t="shared" si="30"/>
        <v>7896.9872369981822</v>
      </c>
      <c r="I163" s="193">
        <f t="shared" si="31"/>
        <v>314.35556053236775</v>
      </c>
      <c r="J163" s="88">
        <f t="shared" si="32"/>
        <v>2069.0882994240446</v>
      </c>
      <c r="K163" s="193">
        <f t="shared" si="36"/>
        <v>173.30366411971076</v>
      </c>
      <c r="L163" s="88">
        <f t="shared" si="33"/>
        <v>1140.6847172359362</v>
      </c>
      <c r="M163" s="89">
        <f t="shared" si="37"/>
        <v>9037.6719542341179</v>
      </c>
      <c r="N163" s="89">
        <f t="shared" si="38"/>
        <v>68375.671954234116</v>
      </c>
      <c r="O163" s="89">
        <f t="shared" si="39"/>
        <v>10388.281974207554</v>
      </c>
      <c r="P163" s="90">
        <f t="shared" si="34"/>
        <v>0.9432306737374665</v>
      </c>
      <c r="Q163" s="214">
        <v>3856.9319096083118</v>
      </c>
      <c r="R163" s="90">
        <f t="shared" si="40"/>
        <v>3.8394232115357696E-2</v>
      </c>
      <c r="S163" s="90">
        <f t="shared" si="40"/>
        <v>4.1707249264312692E-2</v>
      </c>
      <c r="T163" s="92">
        <v>6582</v>
      </c>
      <c r="U163" s="196">
        <v>57144</v>
      </c>
      <c r="V163" s="196">
        <v>8654.2480690595185</v>
      </c>
      <c r="W163" s="203"/>
      <c r="X163" s="89">
        <v>0</v>
      </c>
      <c r="Y163" s="89">
        <f t="shared" si="41"/>
        <v>0</v>
      </c>
    </row>
    <row r="164" spans="2:25" x14ac:dyDescent="0.25">
      <c r="B164" s="86">
        <v>3422</v>
      </c>
      <c r="C164" s="86" t="s">
        <v>180</v>
      </c>
      <c r="D164" s="1">
        <v>37559</v>
      </c>
      <c r="E164" s="86">
        <f t="shared" si="35"/>
        <v>8915.0249228578214</v>
      </c>
      <c r="F164" s="87">
        <f t="shared" si="28"/>
        <v>0.80946252568533561</v>
      </c>
      <c r="G164" s="193">
        <f t="shared" si="29"/>
        <v>1259.8861761847568</v>
      </c>
      <c r="H164" s="193">
        <f t="shared" si="30"/>
        <v>5307.9004602663808</v>
      </c>
      <c r="I164" s="193">
        <f t="shared" si="31"/>
        <v>349.41437019697349</v>
      </c>
      <c r="J164" s="88">
        <f t="shared" si="32"/>
        <v>1472.0827416398492</v>
      </c>
      <c r="K164" s="193">
        <f t="shared" si="36"/>
        <v>208.36247378431651</v>
      </c>
      <c r="L164" s="88">
        <f t="shared" si="33"/>
        <v>877.83110205332537</v>
      </c>
      <c r="M164" s="89">
        <f t="shared" si="37"/>
        <v>6185.7315623197064</v>
      </c>
      <c r="N164" s="89">
        <f t="shared" si="38"/>
        <v>43744.731562319706</v>
      </c>
      <c r="O164" s="89">
        <f t="shared" si="39"/>
        <v>10383.273572826894</v>
      </c>
      <c r="P164" s="90">
        <f t="shared" si="34"/>
        <v>0.94277592310397818</v>
      </c>
      <c r="Q164" s="214">
        <v>5584.1796360256239</v>
      </c>
      <c r="R164" s="90">
        <f t="shared" si="40"/>
        <v>2.8675503943908852E-2</v>
      </c>
      <c r="S164" s="90">
        <f t="shared" si="40"/>
        <v>2.4280498230405366E-2</v>
      </c>
      <c r="T164" s="92">
        <v>4213</v>
      </c>
      <c r="U164" s="196">
        <v>36512</v>
      </c>
      <c r="V164" s="196">
        <v>8703.6948748510131</v>
      </c>
      <c r="W164" s="203"/>
      <c r="X164" s="89">
        <v>0</v>
      </c>
      <c r="Y164" s="89">
        <f t="shared" si="41"/>
        <v>0</v>
      </c>
    </row>
    <row r="165" spans="2:25" x14ac:dyDescent="0.25">
      <c r="B165" s="86">
        <v>3423</v>
      </c>
      <c r="C165" s="86" t="s">
        <v>181</v>
      </c>
      <c r="D165" s="1">
        <v>17581</v>
      </c>
      <c r="E165" s="86">
        <f t="shared" si="35"/>
        <v>7707.5843928101713</v>
      </c>
      <c r="F165" s="87">
        <f t="shared" si="28"/>
        <v>0.69982986963282734</v>
      </c>
      <c r="G165" s="193">
        <f t="shared" si="29"/>
        <v>1984.3504942133468</v>
      </c>
      <c r="H165" s="193">
        <f t="shared" si="30"/>
        <v>4526.3034773006439</v>
      </c>
      <c r="I165" s="193">
        <f t="shared" si="31"/>
        <v>772.01855571365104</v>
      </c>
      <c r="J165" s="88">
        <f t="shared" si="32"/>
        <v>1760.974325582838</v>
      </c>
      <c r="K165" s="193">
        <f t="shared" si="36"/>
        <v>630.96665930099402</v>
      </c>
      <c r="L165" s="88">
        <f t="shared" si="33"/>
        <v>1439.2349498655672</v>
      </c>
      <c r="M165" s="89">
        <f t="shared" si="37"/>
        <v>5965.5384271662115</v>
      </c>
      <c r="N165" s="89">
        <f t="shared" si="38"/>
        <v>23546.538427166211</v>
      </c>
      <c r="O165" s="89">
        <f t="shared" si="39"/>
        <v>10322.901546324512</v>
      </c>
      <c r="P165" s="90">
        <f t="shared" si="34"/>
        <v>0.93729429030135281</v>
      </c>
      <c r="Q165" s="214">
        <v>3456.4239571280073</v>
      </c>
      <c r="R165" s="90">
        <f t="shared" si="40"/>
        <v>9.5899850694843233E-3</v>
      </c>
      <c r="S165" s="90">
        <f t="shared" si="40"/>
        <v>2.5966499513838118E-2</v>
      </c>
      <c r="T165" s="92">
        <v>2281</v>
      </c>
      <c r="U165" s="196">
        <v>17414</v>
      </c>
      <c r="V165" s="196">
        <v>7512.5107851596204</v>
      </c>
      <c r="W165" s="203"/>
      <c r="X165" s="89">
        <v>0</v>
      </c>
      <c r="Y165" s="89">
        <f t="shared" si="41"/>
        <v>0</v>
      </c>
    </row>
    <row r="166" spans="2:25" x14ac:dyDescent="0.25">
      <c r="B166" s="86">
        <v>3424</v>
      </c>
      <c r="C166" s="86" t="s">
        <v>182</v>
      </c>
      <c r="D166" s="1">
        <v>14752</v>
      </c>
      <c r="E166" s="86">
        <f t="shared" si="35"/>
        <v>8339.1746749576032</v>
      </c>
      <c r="F166" s="87">
        <f t="shared" si="28"/>
        <v>0.75717672725905216</v>
      </c>
      <c r="G166" s="193">
        <f t="shared" si="29"/>
        <v>1605.3963249248877</v>
      </c>
      <c r="H166" s="193">
        <f t="shared" si="30"/>
        <v>2839.9460987921266</v>
      </c>
      <c r="I166" s="193">
        <f t="shared" si="31"/>
        <v>550.96195696204984</v>
      </c>
      <c r="J166" s="88">
        <f t="shared" si="32"/>
        <v>974.65170186586624</v>
      </c>
      <c r="K166" s="193">
        <f t="shared" si="36"/>
        <v>409.91006054939282</v>
      </c>
      <c r="L166" s="88">
        <f t="shared" si="33"/>
        <v>725.13089711187592</v>
      </c>
      <c r="M166" s="89">
        <f t="shared" si="37"/>
        <v>3565.0769959040026</v>
      </c>
      <c r="N166" s="89">
        <f t="shared" si="38"/>
        <v>18317.076995904004</v>
      </c>
      <c r="O166" s="89">
        <f t="shared" si="39"/>
        <v>10354.481060431885</v>
      </c>
      <c r="P166" s="90">
        <f t="shared" si="34"/>
        <v>0.9401616331826641</v>
      </c>
      <c r="Q166" s="214">
        <v>3137.0875187020802</v>
      </c>
      <c r="R166" s="90">
        <f t="shared" si="40"/>
        <v>0.10270593511735686</v>
      </c>
      <c r="S166" s="90">
        <f t="shared" si="40"/>
        <v>7.3408490826505621E-2</v>
      </c>
      <c r="T166" s="92">
        <v>1769</v>
      </c>
      <c r="U166" s="196">
        <v>13378</v>
      </c>
      <c r="V166" s="196">
        <v>7768.8734030197447</v>
      </c>
      <c r="W166" s="203"/>
      <c r="X166" s="89">
        <v>0</v>
      </c>
      <c r="Y166" s="89">
        <f t="shared" si="41"/>
        <v>0</v>
      </c>
    </row>
    <row r="167" spans="2:25" x14ac:dyDescent="0.25">
      <c r="B167" s="86">
        <v>3425</v>
      </c>
      <c r="C167" s="86" t="s">
        <v>183</v>
      </c>
      <c r="D167" s="1">
        <v>9325</v>
      </c>
      <c r="E167" s="86">
        <f t="shared" si="35"/>
        <v>7021.8373493975905</v>
      </c>
      <c r="F167" s="87">
        <f t="shared" si="28"/>
        <v>0.63756571013297259</v>
      </c>
      <c r="G167" s="193">
        <f t="shared" si="29"/>
        <v>2395.7987202608952</v>
      </c>
      <c r="H167" s="193">
        <f t="shared" si="30"/>
        <v>3181.6207005064689</v>
      </c>
      <c r="I167" s="193">
        <f t="shared" si="31"/>
        <v>1012.0300209080542</v>
      </c>
      <c r="J167" s="88">
        <f t="shared" si="32"/>
        <v>1343.9758677658961</v>
      </c>
      <c r="K167" s="193">
        <f t="shared" si="36"/>
        <v>870.9781244953972</v>
      </c>
      <c r="L167" s="88">
        <f t="shared" si="33"/>
        <v>1156.6589493298875</v>
      </c>
      <c r="M167" s="89">
        <f t="shared" si="37"/>
        <v>4338.2796498363568</v>
      </c>
      <c r="N167" s="89">
        <f t="shared" si="38"/>
        <v>13663.279649836357</v>
      </c>
      <c r="O167" s="89">
        <f t="shared" si="39"/>
        <v>10288.614194153883</v>
      </c>
      <c r="P167" s="90">
        <f t="shared" si="34"/>
        <v>0.93418108232635999</v>
      </c>
      <c r="Q167" s="214">
        <v>2262.2148246672486</v>
      </c>
      <c r="R167" s="90">
        <f t="shared" si="40"/>
        <v>2.6643179566222613E-2</v>
      </c>
      <c r="S167" s="90">
        <f t="shared" si="40"/>
        <v>-3.1337421689399882E-2</v>
      </c>
      <c r="T167" s="92">
        <v>1328</v>
      </c>
      <c r="U167" s="196">
        <v>9083</v>
      </c>
      <c r="V167" s="196">
        <v>7249.002394253791</v>
      </c>
      <c r="W167" s="203"/>
      <c r="X167" s="89">
        <v>0</v>
      </c>
      <c r="Y167" s="89">
        <f t="shared" si="41"/>
        <v>0</v>
      </c>
    </row>
    <row r="168" spans="2:25" x14ac:dyDescent="0.25">
      <c r="B168" s="86">
        <v>3426</v>
      </c>
      <c r="C168" s="86" t="s">
        <v>184</v>
      </c>
      <c r="D168" s="1">
        <v>11045</v>
      </c>
      <c r="E168" s="86">
        <f t="shared" si="35"/>
        <v>7102.893890675241</v>
      </c>
      <c r="F168" s="87">
        <f t="shared" si="28"/>
        <v>0.64492544644259264</v>
      </c>
      <c r="G168" s="193">
        <f t="shared" si="29"/>
        <v>2347.1647954943051</v>
      </c>
      <c r="H168" s="193">
        <f t="shared" si="30"/>
        <v>3649.8412569936445</v>
      </c>
      <c r="I168" s="193">
        <f t="shared" si="31"/>
        <v>983.66023146087662</v>
      </c>
      <c r="J168" s="88">
        <f t="shared" si="32"/>
        <v>1529.5916599216632</v>
      </c>
      <c r="K168" s="193">
        <f t="shared" si="36"/>
        <v>842.6083350482196</v>
      </c>
      <c r="L168" s="88">
        <f t="shared" si="33"/>
        <v>1310.2559609999814</v>
      </c>
      <c r="M168" s="89">
        <f t="shared" si="37"/>
        <v>4960.0972179936261</v>
      </c>
      <c r="N168" s="89">
        <f t="shared" si="38"/>
        <v>16005.097217993625</v>
      </c>
      <c r="O168" s="89">
        <f t="shared" si="39"/>
        <v>10292.667021217765</v>
      </c>
      <c r="P168" s="90">
        <f t="shared" si="34"/>
        <v>0.93454906914184099</v>
      </c>
      <c r="Q168" s="214">
        <v>2791.686937016244</v>
      </c>
      <c r="R168" s="90">
        <f t="shared" si="40"/>
        <v>2.9836829836829837E-2</v>
      </c>
      <c r="S168" s="90">
        <f t="shared" si="40"/>
        <v>2.7187731882265507E-2</v>
      </c>
      <c r="T168" s="92">
        <v>1555</v>
      </c>
      <c r="U168" s="196">
        <v>10725</v>
      </c>
      <c r="V168" s="196">
        <v>6914.8936170212774</v>
      </c>
      <c r="W168" s="203"/>
      <c r="X168" s="89">
        <v>0</v>
      </c>
      <c r="Y168" s="89">
        <f t="shared" si="41"/>
        <v>0</v>
      </c>
    </row>
    <row r="169" spans="2:25" x14ac:dyDescent="0.25">
      <c r="B169" s="86">
        <v>3427</v>
      </c>
      <c r="C169" s="86" t="s">
        <v>185</v>
      </c>
      <c r="D169" s="1">
        <v>47841</v>
      </c>
      <c r="E169" s="86">
        <f t="shared" si="35"/>
        <v>8500.5330490405104</v>
      </c>
      <c r="F169" s="87">
        <f t="shared" si="28"/>
        <v>0.77182767418918818</v>
      </c>
      <c r="G169" s="193">
        <f t="shared" si="29"/>
        <v>1508.5813004751435</v>
      </c>
      <c r="H169" s="193">
        <f t="shared" si="30"/>
        <v>8490.2955590741076</v>
      </c>
      <c r="I169" s="193">
        <f t="shared" si="31"/>
        <v>494.48652603303231</v>
      </c>
      <c r="J169" s="88">
        <f t="shared" si="32"/>
        <v>2782.9701685139057</v>
      </c>
      <c r="K169" s="193">
        <f t="shared" si="36"/>
        <v>353.43462962037529</v>
      </c>
      <c r="L169" s="88">
        <f t="shared" si="33"/>
        <v>1989.1300955034719</v>
      </c>
      <c r="M169" s="89">
        <f t="shared" si="37"/>
        <v>10479.425654577579</v>
      </c>
      <c r="N169" s="89">
        <f t="shared" si="38"/>
        <v>58320.425654577579</v>
      </c>
      <c r="O169" s="89">
        <f t="shared" si="39"/>
        <v>10362.548979136031</v>
      </c>
      <c r="P169" s="90">
        <f t="shared" si="34"/>
        <v>0.94089418052917095</v>
      </c>
      <c r="Q169" s="214">
        <v>7370.0634286350023</v>
      </c>
      <c r="R169" s="90">
        <f t="shared" si="40"/>
        <v>9.3037974683544307E-3</v>
      </c>
      <c r="S169" s="90">
        <f t="shared" si="40"/>
        <v>8.7499887542383963E-4</v>
      </c>
      <c r="T169" s="92">
        <v>5628</v>
      </c>
      <c r="U169" s="196">
        <v>47400</v>
      </c>
      <c r="V169" s="196">
        <v>8493.1015946962907</v>
      </c>
      <c r="W169" s="203"/>
      <c r="X169" s="89">
        <v>0</v>
      </c>
      <c r="Y169" s="89">
        <f t="shared" si="41"/>
        <v>0</v>
      </c>
    </row>
    <row r="170" spans="2:25" x14ac:dyDescent="0.25">
      <c r="B170" s="86">
        <v>3428</v>
      </c>
      <c r="C170" s="86" t="s">
        <v>186</v>
      </c>
      <c r="D170" s="1">
        <v>20498</v>
      </c>
      <c r="E170" s="86">
        <f t="shared" si="35"/>
        <v>8222.2222222222208</v>
      </c>
      <c r="F170" s="87">
        <f t="shared" si="28"/>
        <v>0.74655772971328538</v>
      </c>
      <c r="G170" s="193">
        <f t="shared" si="29"/>
        <v>1675.5677965661173</v>
      </c>
      <c r="H170" s="193">
        <f t="shared" si="30"/>
        <v>4177.1905168393305</v>
      </c>
      <c r="I170" s="193">
        <f t="shared" si="31"/>
        <v>591.8953154194337</v>
      </c>
      <c r="J170" s="88">
        <f t="shared" si="32"/>
        <v>1475.5950213406481</v>
      </c>
      <c r="K170" s="193">
        <f t="shared" si="36"/>
        <v>450.84341900677668</v>
      </c>
      <c r="L170" s="88">
        <f t="shared" si="33"/>
        <v>1123.9526435838943</v>
      </c>
      <c r="M170" s="89">
        <f t="shared" si="37"/>
        <v>5301.1431604232248</v>
      </c>
      <c r="N170" s="89">
        <f t="shared" si="38"/>
        <v>25799.143160423224</v>
      </c>
      <c r="O170" s="89">
        <f t="shared" si="39"/>
        <v>10348.633437795115</v>
      </c>
      <c r="P170" s="90">
        <f t="shared" si="34"/>
        <v>0.93963068330537569</v>
      </c>
      <c r="Q170" s="214">
        <v>3673.7558417887471</v>
      </c>
      <c r="R170" s="90">
        <f t="shared" si="40"/>
        <v>2.0867573086309078E-2</v>
      </c>
      <c r="S170" s="90">
        <f t="shared" si="40"/>
        <v>1.2118797416868783E-3</v>
      </c>
      <c r="T170" s="92">
        <v>2493</v>
      </c>
      <c r="U170" s="196">
        <v>20079</v>
      </c>
      <c r="V170" s="196">
        <v>8212.2699386503064</v>
      </c>
      <c r="W170" s="203"/>
      <c r="X170" s="89">
        <v>0</v>
      </c>
      <c r="Y170" s="89">
        <f t="shared" si="41"/>
        <v>0</v>
      </c>
    </row>
    <row r="171" spans="2:25" x14ac:dyDescent="0.25">
      <c r="B171" s="86">
        <v>3429</v>
      </c>
      <c r="C171" s="86" t="s">
        <v>187</v>
      </c>
      <c r="D171" s="1">
        <v>11299</v>
      </c>
      <c r="E171" s="86">
        <f t="shared" si="35"/>
        <v>7438.4463462804479</v>
      </c>
      <c r="F171" s="87">
        <f t="shared" si="28"/>
        <v>0.67539279124133689</v>
      </c>
      <c r="G171" s="193">
        <f t="shared" si="29"/>
        <v>2145.8333221311809</v>
      </c>
      <c r="H171" s="193">
        <f t="shared" si="30"/>
        <v>3259.5208163172638</v>
      </c>
      <c r="I171" s="193">
        <f t="shared" si="31"/>
        <v>866.21687199905421</v>
      </c>
      <c r="J171" s="88">
        <f t="shared" si="32"/>
        <v>1315.7834285665633</v>
      </c>
      <c r="K171" s="193">
        <f t="shared" si="36"/>
        <v>725.16497558639719</v>
      </c>
      <c r="L171" s="88">
        <f t="shared" si="33"/>
        <v>1101.5255979157375</v>
      </c>
      <c r="M171" s="89">
        <f t="shared" si="37"/>
        <v>4361.0464142330011</v>
      </c>
      <c r="N171" s="89">
        <f t="shared" si="38"/>
        <v>15660.046414233002</v>
      </c>
      <c r="O171" s="89">
        <f t="shared" si="39"/>
        <v>10309.444643998026</v>
      </c>
      <c r="P171" s="90">
        <f t="shared" si="34"/>
        <v>0.93607243638177817</v>
      </c>
      <c r="Q171" s="214">
        <v>2277.2003905644206</v>
      </c>
      <c r="R171" s="90">
        <f t="shared" si="40"/>
        <v>2.531760435571688E-2</v>
      </c>
      <c r="S171" s="90">
        <f t="shared" si="40"/>
        <v>3.2742550799372522E-2</v>
      </c>
      <c r="T171" s="92">
        <v>1519</v>
      </c>
      <c r="U171" s="196">
        <v>11020</v>
      </c>
      <c r="V171" s="196">
        <v>7202.6143790849674</v>
      </c>
      <c r="W171" s="203"/>
      <c r="X171" s="89">
        <v>0</v>
      </c>
      <c r="Y171" s="89">
        <f t="shared" si="41"/>
        <v>0</v>
      </c>
    </row>
    <row r="172" spans="2:25" x14ac:dyDescent="0.25">
      <c r="B172" s="86">
        <v>3430</v>
      </c>
      <c r="C172" s="86" t="s">
        <v>188</v>
      </c>
      <c r="D172" s="1">
        <v>15182</v>
      </c>
      <c r="E172" s="86">
        <f t="shared" si="35"/>
        <v>8233.1887201735353</v>
      </c>
      <c r="F172" s="87">
        <f t="shared" si="28"/>
        <v>0.74755346098789277</v>
      </c>
      <c r="G172" s="193">
        <f t="shared" si="29"/>
        <v>1668.9878977953285</v>
      </c>
      <c r="H172" s="193">
        <f t="shared" si="30"/>
        <v>3077.613683534586</v>
      </c>
      <c r="I172" s="193">
        <f t="shared" si="31"/>
        <v>588.05704113647357</v>
      </c>
      <c r="J172" s="88">
        <f t="shared" si="32"/>
        <v>1084.3771838556572</v>
      </c>
      <c r="K172" s="193">
        <f t="shared" si="36"/>
        <v>447.00514472381656</v>
      </c>
      <c r="L172" s="88">
        <f t="shared" si="33"/>
        <v>824.27748687071767</v>
      </c>
      <c r="M172" s="89">
        <f t="shared" si="37"/>
        <v>3901.8911704053035</v>
      </c>
      <c r="N172" s="89">
        <f t="shared" si="38"/>
        <v>19083.891170405303</v>
      </c>
      <c r="O172" s="89">
        <f t="shared" si="39"/>
        <v>10349.18176269268</v>
      </c>
      <c r="P172" s="90">
        <f t="shared" si="34"/>
        <v>0.93968046986910603</v>
      </c>
      <c r="Q172" s="214">
        <v>2180.2886571433792</v>
      </c>
      <c r="R172" s="90">
        <f t="shared" si="40"/>
        <v>-9.1877018782150974E-2</v>
      </c>
      <c r="S172" s="90">
        <f t="shared" si="40"/>
        <v>-8.6459799262955633E-2</v>
      </c>
      <c r="T172" s="92">
        <v>1844</v>
      </c>
      <c r="U172" s="196">
        <v>16718</v>
      </c>
      <c r="V172" s="196">
        <v>9012.3989218328843</v>
      </c>
      <c r="W172" s="203"/>
      <c r="X172" s="89">
        <v>0</v>
      </c>
      <c r="Y172" s="89">
        <f t="shared" si="41"/>
        <v>0</v>
      </c>
    </row>
    <row r="173" spans="2:25" x14ac:dyDescent="0.25">
      <c r="B173" s="86">
        <v>3431</v>
      </c>
      <c r="C173" s="86" t="s">
        <v>189</v>
      </c>
      <c r="D173" s="1">
        <v>19443</v>
      </c>
      <c r="E173" s="86">
        <f t="shared" si="35"/>
        <v>7884.428223844282</v>
      </c>
      <c r="F173" s="87">
        <f t="shared" si="28"/>
        <v>0.71588685829628174</v>
      </c>
      <c r="G173" s="193">
        <f t="shared" si="29"/>
        <v>1878.2441955928805</v>
      </c>
      <c r="H173" s="193">
        <f t="shared" si="30"/>
        <v>4631.7501863320431</v>
      </c>
      <c r="I173" s="193">
        <f t="shared" si="31"/>
        <v>710.12321485171219</v>
      </c>
      <c r="J173" s="88">
        <f t="shared" si="32"/>
        <v>1751.1638478243224</v>
      </c>
      <c r="K173" s="193">
        <f t="shared" si="36"/>
        <v>569.07131843905518</v>
      </c>
      <c r="L173" s="88">
        <f t="shared" si="33"/>
        <v>1403.3298712707101</v>
      </c>
      <c r="M173" s="89">
        <f t="shared" si="37"/>
        <v>6035.0800576027532</v>
      </c>
      <c r="N173" s="89">
        <f t="shared" si="38"/>
        <v>25478.080057602754</v>
      </c>
      <c r="O173" s="89">
        <f t="shared" si="39"/>
        <v>10331.743737876219</v>
      </c>
      <c r="P173" s="90">
        <f t="shared" si="34"/>
        <v>0.93809713973452558</v>
      </c>
      <c r="Q173" s="214">
        <v>3469.1034319498767</v>
      </c>
      <c r="R173" s="90">
        <f t="shared" si="40"/>
        <v>2.3800747722605445E-2</v>
      </c>
      <c r="S173" s="90">
        <f t="shared" si="40"/>
        <v>3.7086077782266157E-2</v>
      </c>
      <c r="T173" s="92">
        <v>2466</v>
      </c>
      <c r="U173" s="196">
        <v>18991</v>
      </c>
      <c r="V173" s="196">
        <v>7602.4819855884707</v>
      </c>
      <c r="W173" s="203"/>
      <c r="X173" s="89">
        <v>0</v>
      </c>
      <c r="Y173" s="89">
        <f t="shared" si="41"/>
        <v>0</v>
      </c>
    </row>
    <row r="174" spans="2:25" x14ac:dyDescent="0.25">
      <c r="B174" s="86">
        <v>3432</v>
      </c>
      <c r="C174" s="86" t="s">
        <v>190</v>
      </c>
      <c r="D174" s="1">
        <v>16883</v>
      </c>
      <c r="E174" s="86">
        <f t="shared" si="35"/>
        <v>8587.4872838250249</v>
      </c>
      <c r="F174" s="87">
        <f t="shared" si="28"/>
        <v>0.77972290668901445</v>
      </c>
      <c r="G174" s="193">
        <f t="shared" si="29"/>
        <v>1456.4087596044349</v>
      </c>
      <c r="H174" s="193">
        <f t="shared" si="30"/>
        <v>2863.2996213823189</v>
      </c>
      <c r="I174" s="193">
        <f t="shared" si="31"/>
        <v>464.05254385845222</v>
      </c>
      <c r="J174" s="88">
        <f t="shared" si="32"/>
        <v>912.32730122571706</v>
      </c>
      <c r="K174" s="193">
        <f t="shared" si="36"/>
        <v>323.00064744579527</v>
      </c>
      <c r="L174" s="88">
        <f t="shared" si="33"/>
        <v>635.01927287843341</v>
      </c>
      <c r="M174" s="89">
        <f t="shared" si="37"/>
        <v>3498.3188942607521</v>
      </c>
      <c r="N174" s="89">
        <f t="shared" si="38"/>
        <v>20381.318894260752</v>
      </c>
      <c r="O174" s="89">
        <f t="shared" si="39"/>
        <v>10366.896690875255</v>
      </c>
      <c r="P174" s="90">
        <f t="shared" si="34"/>
        <v>0.94128894215416214</v>
      </c>
      <c r="Q174" s="214">
        <v>2322.179175674557</v>
      </c>
      <c r="R174" s="90">
        <f t="shared" si="40"/>
        <v>2.6821554555406885E-2</v>
      </c>
      <c r="S174" s="90">
        <f t="shared" si="40"/>
        <v>3.7267348599714055E-2</v>
      </c>
      <c r="T174" s="92">
        <v>1966</v>
      </c>
      <c r="U174" s="196">
        <v>16442</v>
      </c>
      <c r="V174" s="196">
        <v>8278.9526686807658</v>
      </c>
      <c r="W174" s="203"/>
      <c r="X174" s="89">
        <v>0</v>
      </c>
      <c r="Y174" s="89">
        <f t="shared" si="41"/>
        <v>0</v>
      </c>
    </row>
    <row r="175" spans="2:25" x14ac:dyDescent="0.25">
      <c r="B175" s="86">
        <v>3433</v>
      </c>
      <c r="C175" s="86" t="s">
        <v>191</v>
      </c>
      <c r="D175" s="1">
        <v>21566</v>
      </c>
      <c r="E175" s="86">
        <f t="shared" si="35"/>
        <v>10044.713553795993</v>
      </c>
      <c r="F175" s="87">
        <f t="shared" si="28"/>
        <v>0.91203549887945723</v>
      </c>
      <c r="G175" s="193">
        <f t="shared" si="29"/>
        <v>582.07299762185392</v>
      </c>
      <c r="H175" s="193">
        <f t="shared" si="30"/>
        <v>1249.7107258941203</v>
      </c>
      <c r="I175" s="193">
        <f t="shared" si="31"/>
        <v>0</v>
      </c>
      <c r="J175" s="88">
        <f t="shared" si="32"/>
        <v>0</v>
      </c>
      <c r="K175" s="193">
        <f t="shared" si="36"/>
        <v>-141.05189641265699</v>
      </c>
      <c r="L175" s="88">
        <f t="shared" si="33"/>
        <v>-302.83842159797456</v>
      </c>
      <c r="M175" s="89">
        <f t="shared" si="37"/>
        <v>946.87230429614578</v>
      </c>
      <c r="N175" s="89">
        <f t="shared" si="38"/>
        <v>22512.872304296146</v>
      </c>
      <c r="O175" s="89">
        <f t="shared" si="39"/>
        <v>10485.734655005192</v>
      </c>
      <c r="P175" s="90">
        <f t="shared" si="34"/>
        <v>0.95207913953715329</v>
      </c>
      <c r="Q175" s="214">
        <v>2301.0527491683515</v>
      </c>
      <c r="R175" s="90">
        <f t="shared" si="40"/>
        <v>0.13505263157894737</v>
      </c>
      <c r="S175" s="90">
        <f t="shared" si="40"/>
        <v>0.13716730811658856</v>
      </c>
      <c r="T175" s="92">
        <v>2147</v>
      </c>
      <c r="U175" s="196">
        <v>19000</v>
      </c>
      <c r="V175" s="196">
        <v>8833.1008833100877</v>
      </c>
      <c r="W175" s="203"/>
      <c r="X175" s="89">
        <v>0</v>
      </c>
      <c r="Y175" s="89">
        <f t="shared" si="41"/>
        <v>0</v>
      </c>
    </row>
    <row r="176" spans="2:25" x14ac:dyDescent="0.25">
      <c r="B176" s="86">
        <v>3434</v>
      </c>
      <c r="C176" s="86" t="s">
        <v>192</v>
      </c>
      <c r="D176" s="1">
        <v>17618</v>
      </c>
      <c r="E176" s="86">
        <f t="shared" si="35"/>
        <v>7964.7377938517184</v>
      </c>
      <c r="F176" s="87">
        <f t="shared" si="28"/>
        <v>0.72317877143589004</v>
      </c>
      <c r="G176" s="193">
        <f t="shared" si="29"/>
        <v>1830.0584535884186</v>
      </c>
      <c r="H176" s="193">
        <f t="shared" si="30"/>
        <v>4048.0892993375824</v>
      </c>
      <c r="I176" s="193">
        <f t="shared" si="31"/>
        <v>682.01486534910953</v>
      </c>
      <c r="J176" s="88">
        <f t="shared" si="32"/>
        <v>1508.6168821522303</v>
      </c>
      <c r="K176" s="193">
        <f t="shared" si="36"/>
        <v>540.96296893645251</v>
      </c>
      <c r="L176" s="88">
        <f t="shared" si="33"/>
        <v>1196.6100872874331</v>
      </c>
      <c r="M176" s="89">
        <f t="shared" si="37"/>
        <v>5244.6993866250159</v>
      </c>
      <c r="N176" s="89">
        <f t="shared" si="38"/>
        <v>22862.699386625016</v>
      </c>
      <c r="O176" s="89">
        <f t="shared" si="39"/>
        <v>10335.759216376589</v>
      </c>
      <c r="P176" s="90">
        <f t="shared" si="34"/>
        <v>0.9384617353915059</v>
      </c>
      <c r="Q176" s="214">
        <v>3806.5789097620136</v>
      </c>
      <c r="R176" s="90">
        <f t="shared" si="40"/>
        <v>-1.8167632634864022E-2</v>
      </c>
      <c r="S176" s="90">
        <f t="shared" si="40"/>
        <v>-1.8611498985390607E-2</v>
      </c>
      <c r="T176" s="92">
        <v>2212</v>
      </c>
      <c r="U176" s="196">
        <v>17944</v>
      </c>
      <c r="V176" s="196">
        <v>8115.7847127996374</v>
      </c>
      <c r="W176" s="203"/>
      <c r="X176" s="89">
        <v>0</v>
      </c>
      <c r="Y176" s="89">
        <f t="shared" si="41"/>
        <v>0</v>
      </c>
    </row>
    <row r="177" spans="2:25" x14ac:dyDescent="0.25">
      <c r="B177" s="86">
        <v>3435</v>
      </c>
      <c r="C177" s="86" t="s">
        <v>193</v>
      </c>
      <c r="D177" s="1">
        <v>28790</v>
      </c>
      <c r="E177" s="86">
        <f t="shared" si="35"/>
        <v>8151.1891279728206</v>
      </c>
      <c r="F177" s="87">
        <f t="shared" si="28"/>
        <v>0.74010809795387889</v>
      </c>
      <c r="G177" s="193">
        <f t="shared" si="29"/>
        <v>1718.1876531157573</v>
      </c>
      <c r="H177" s="193">
        <f t="shared" si="30"/>
        <v>6068.6387908048546</v>
      </c>
      <c r="I177" s="193">
        <f t="shared" si="31"/>
        <v>616.75689840672374</v>
      </c>
      <c r="J177" s="88">
        <f t="shared" si="32"/>
        <v>2178.3853651725481</v>
      </c>
      <c r="K177" s="193">
        <f t="shared" si="36"/>
        <v>475.70500199406672</v>
      </c>
      <c r="L177" s="88">
        <f t="shared" si="33"/>
        <v>1680.1900670430437</v>
      </c>
      <c r="M177" s="89">
        <f t="shared" si="37"/>
        <v>7748.8288578478987</v>
      </c>
      <c r="N177" s="89">
        <f t="shared" si="38"/>
        <v>36538.828857847897</v>
      </c>
      <c r="O177" s="89">
        <f t="shared" si="39"/>
        <v>10345.081783082644</v>
      </c>
      <c r="P177" s="90">
        <f t="shared" si="34"/>
        <v>0.93930820171740526</v>
      </c>
      <c r="Q177" s="214">
        <v>5910.8689463288538</v>
      </c>
      <c r="R177" s="90">
        <f t="shared" si="40"/>
        <v>6.0092790338021944E-2</v>
      </c>
      <c r="S177" s="90">
        <f t="shared" si="40"/>
        <v>7.7801022113204138E-2</v>
      </c>
      <c r="T177" s="92">
        <v>3532</v>
      </c>
      <c r="U177" s="196">
        <v>27158</v>
      </c>
      <c r="V177" s="196">
        <v>7562.7958785853525</v>
      </c>
      <c r="W177" s="203"/>
      <c r="X177" s="89">
        <v>0</v>
      </c>
      <c r="Y177" s="89">
        <f t="shared" si="41"/>
        <v>0</v>
      </c>
    </row>
    <row r="178" spans="2:25" x14ac:dyDescent="0.25">
      <c r="B178" s="86">
        <v>3436</v>
      </c>
      <c r="C178" s="86" t="s">
        <v>194</v>
      </c>
      <c r="D178" s="1">
        <v>55619</v>
      </c>
      <c r="E178" s="86">
        <f t="shared" si="35"/>
        <v>9951.5118983718021</v>
      </c>
      <c r="F178" s="87">
        <f t="shared" si="28"/>
        <v>0.90357301581849736</v>
      </c>
      <c r="G178" s="193">
        <f t="shared" si="29"/>
        <v>637.99399087636846</v>
      </c>
      <c r="H178" s="193">
        <f t="shared" si="30"/>
        <v>3565.7484150080236</v>
      </c>
      <c r="I178" s="193">
        <f t="shared" si="31"/>
        <v>0</v>
      </c>
      <c r="J178" s="88">
        <f t="shared" si="32"/>
        <v>0</v>
      </c>
      <c r="K178" s="193">
        <f t="shared" si="36"/>
        <v>-141.05189641265699</v>
      </c>
      <c r="L178" s="88">
        <f t="shared" si="33"/>
        <v>-788.3390490503399</v>
      </c>
      <c r="M178" s="89">
        <f t="shared" si="37"/>
        <v>2777.4093659576838</v>
      </c>
      <c r="N178" s="89">
        <f t="shared" si="38"/>
        <v>58396.409365957683</v>
      </c>
      <c r="O178" s="89">
        <f t="shared" si="39"/>
        <v>10448.453992835513</v>
      </c>
      <c r="P178" s="90">
        <f t="shared" si="34"/>
        <v>0.94869414631276916</v>
      </c>
      <c r="Q178" s="214">
        <v>4610.3936726138345</v>
      </c>
      <c r="R178" s="90">
        <f t="shared" si="40"/>
        <v>0.11129093488381386</v>
      </c>
      <c r="S178" s="90">
        <f t="shared" si="40"/>
        <v>0.11904551467634719</v>
      </c>
      <c r="T178" s="92">
        <v>5589</v>
      </c>
      <c r="U178" s="196">
        <v>50049</v>
      </c>
      <c r="V178" s="196">
        <v>8892.8571428571431</v>
      </c>
      <c r="W178" s="203"/>
      <c r="X178" s="89">
        <v>0</v>
      </c>
      <c r="Y178" s="89">
        <f t="shared" si="41"/>
        <v>0</v>
      </c>
    </row>
    <row r="179" spans="2:25" x14ac:dyDescent="0.25">
      <c r="B179" s="86">
        <v>3437</v>
      </c>
      <c r="C179" s="86" t="s">
        <v>195</v>
      </c>
      <c r="D179" s="1">
        <v>40482</v>
      </c>
      <c r="E179" s="86">
        <f t="shared" si="35"/>
        <v>7271.780132926172</v>
      </c>
      <c r="F179" s="87">
        <f t="shared" si="28"/>
        <v>0.66025990544734903</v>
      </c>
      <c r="G179" s="193">
        <f t="shared" si="29"/>
        <v>2245.8330501437463</v>
      </c>
      <c r="H179" s="193">
        <f t="shared" si="30"/>
        <v>12502.552590150235</v>
      </c>
      <c r="I179" s="193">
        <f t="shared" si="31"/>
        <v>924.5500466730507</v>
      </c>
      <c r="J179" s="88">
        <f t="shared" si="32"/>
        <v>5146.9701098288733</v>
      </c>
      <c r="K179" s="193">
        <f t="shared" si="36"/>
        <v>783.49815026039369</v>
      </c>
      <c r="L179" s="88">
        <f t="shared" si="33"/>
        <v>4361.7342024996115</v>
      </c>
      <c r="M179" s="89">
        <f t="shared" si="37"/>
        <v>16864.286792649847</v>
      </c>
      <c r="N179" s="89">
        <f t="shared" si="38"/>
        <v>57346.286792649844</v>
      </c>
      <c r="O179" s="89">
        <f t="shared" si="39"/>
        <v>10301.111333330311</v>
      </c>
      <c r="P179" s="90">
        <f t="shared" si="34"/>
        <v>0.93531579209207871</v>
      </c>
      <c r="Q179" s="214">
        <v>10608.443169369406</v>
      </c>
      <c r="R179" s="90">
        <f t="shared" si="40"/>
        <v>2.3274239873229672E-3</v>
      </c>
      <c r="S179" s="90">
        <f t="shared" si="40"/>
        <v>-4.1543053576642494E-3</v>
      </c>
      <c r="T179" s="92">
        <v>5567</v>
      </c>
      <c r="U179" s="196">
        <v>40388</v>
      </c>
      <c r="V179" s="196">
        <v>7302.1153498463209</v>
      </c>
      <c r="W179" s="203"/>
      <c r="X179" s="89">
        <v>0</v>
      </c>
      <c r="Y179" s="89">
        <f t="shared" si="41"/>
        <v>0</v>
      </c>
    </row>
    <row r="180" spans="2:25" x14ac:dyDescent="0.25">
      <c r="B180" s="86">
        <v>3438</v>
      </c>
      <c r="C180" s="86" t="s">
        <v>196</v>
      </c>
      <c r="D180" s="1">
        <v>30098</v>
      </c>
      <c r="E180" s="86">
        <f t="shared" si="35"/>
        <v>9289.5061728395049</v>
      </c>
      <c r="F180" s="87">
        <f t="shared" si="28"/>
        <v>0.84346451009423662</v>
      </c>
      <c r="G180" s="193">
        <f t="shared" si="29"/>
        <v>1035.1974261957469</v>
      </c>
      <c r="H180" s="193">
        <f t="shared" si="30"/>
        <v>3354.0396608742194</v>
      </c>
      <c r="I180" s="193">
        <f t="shared" si="31"/>
        <v>218.34593270338428</v>
      </c>
      <c r="J180" s="88">
        <f t="shared" si="32"/>
        <v>707.44082195896499</v>
      </c>
      <c r="K180" s="193">
        <f t="shared" si="36"/>
        <v>77.294036290727291</v>
      </c>
      <c r="L180" s="88">
        <f t="shared" si="33"/>
        <v>250.43267758195643</v>
      </c>
      <c r="M180" s="89">
        <f t="shared" si="37"/>
        <v>3604.4723384561757</v>
      </c>
      <c r="N180" s="89">
        <f t="shared" si="38"/>
        <v>33702.472338456173</v>
      </c>
      <c r="O180" s="89">
        <f t="shared" si="39"/>
        <v>10401.997635325981</v>
      </c>
      <c r="P180" s="90">
        <f t="shared" si="34"/>
        <v>0.9444760223244234</v>
      </c>
      <c r="Q180" s="214">
        <v>3702.1849799959737</v>
      </c>
      <c r="R180" s="90">
        <f t="shared" si="40"/>
        <v>0.16776596570187011</v>
      </c>
      <c r="S180" s="90">
        <f t="shared" si="40"/>
        <v>0.10433176509584259</v>
      </c>
      <c r="T180" s="92">
        <v>3240</v>
      </c>
      <c r="U180" s="196">
        <v>25774</v>
      </c>
      <c r="V180" s="196">
        <v>8411.8798955613565</v>
      </c>
      <c r="W180" s="203"/>
      <c r="X180" s="89">
        <v>0</v>
      </c>
      <c r="Y180" s="89">
        <f t="shared" si="41"/>
        <v>0</v>
      </c>
    </row>
    <row r="181" spans="2:25" x14ac:dyDescent="0.25">
      <c r="B181" s="86">
        <v>3439</v>
      </c>
      <c r="C181" s="86" t="s">
        <v>197</v>
      </c>
      <c r="D181" s="1">
        <v>39671</v>
      </c>
      <c r="E181" s="86">
        <f t="shared" si="35"/>
        <v>8983.4692028985501</v>
      </c>
      <c r="F181" s="87">
        <f t="shared" si="28"/>
        <v>0.81567709942684374</v>
      </c>
      <c r="G181" s="193">
        <f t="shared" si="29"/>
        <v>1218.8196081603196</v>
      </c>
      <c r="H181" s="193">
        <f t="shared" si="30"/>
        <v>5382.307389635972</v>
      </c>
      <c r="I181" s="193">
        <f t="shared" si="31"/>
        <v>325.45887218271844</v>
      </c>
      <c r="J181" s="88">
        <f t="shared" si="32"/>
        <v>1437.2263795588844</v>
      </c>
      <c r="K181" s="193">
        <f t="shared" si="36"/>
        <v>184.40697577006145</v>
      </c>
      <c r="L181" s="88">
        <f t="shared" si="33"/>
        <v>814.34120500059134</v>
      </c>
      <c r="M181" s="89">
        <f t="shared" si="37"/>
        <v>6196.6485946365628</v>
      </c>
      <c r="N181" s="89">
        <f t="shared" si="38"/>
        <v>45867.648594636565</v>
      </c>
      <c r="O181" s="89">
        <f t="shared" si="39"/>
        <v>10386.695786828932</v>
      </c>
      <c r="P181" s="90">
        <f t="shared" si="34"/>
        <v>0.94308665179105367</v>
      </c>
      <c r="Q181" s="214">
        <v>2403.1330314236247</v>
      </c>
      <c r="R181" s="90">
        <f t="shared" si="40"/>
        <v>-1.2250080920249982E-2</v>
      </c>
      <c r="S181" s="90">
        <f t="shared" si="40"/>
        <v>-1.9184013776108792E-2</v>
      </c>
      <c r="T181" s="92">
        <v>4416</v>
      </c>
      <c r="U181" s="196">
        <v>40163</v>
      </c>
      <c r="V181" s="196">
        <v>9159.1790193842644</v>
      </c>
      <c r="W181" s="203"/>
      <c r="X181" s="89">
        <v>0</v>
      </c>
      <c r="Y181" s="89">
        <f t="shared" si="41"/>
        <v>0</v>
      </c>
    </row>
    <row r="182" spans="2:25" x14ac:dyDescent="0.25">
      <c r="B182" s="86">
        <v>3440</v>
      </c>
      <c r="C182" s="86" t="s">
        <v>198</v>
      </c>
      <c r="D182" s="1">
        <v>52424</v>
      </c>
      <c r="E182" s="86">
        <f t="shared" si="35"/>
        <v>10157.721371827165</v>
      </c>
      <c r="F182" s="87">
        <f t="shared" si="28"/>
        <v>0.92229633321219828</v>
      </c>
      <c r="G182" s="193">
        <f t="shared" si="29"/>
        <v>514.26830680315072</v>
      </c>
      <c r="H182" s="193">
        <f t="shared" si="30"/>
        <v>2654.1387314110607</v>
      </c>
      <c r="I182" s="193">
        <f t="shared" si="31"/>
        <v>0</v>
      </c>
      <c r="J182" s="88">
        <f t="shared" si="32"/>
        <v>0</v>
      </c>
      <c r="K182" s="193">
        <f t="shared" si="36"/>
        <v>-141.05189641265699</v>
      </c>
      <c r="L182" s="88">
        <f t="shared" si="33"/>
        <v>-727.96883738572262</v>
      </c>
      <c r="M182" s="89">
        <f t="shared" si="37"/>
        <v>1926.1698940253382</v>
      </c>
      <c r="N182" s="89">
        <f t="shared" si="38"/>
        <v>54350.169894025341</v>
      </c>
      <c r="O182" s="89">
        <f t="shared" si="39"/>
        <v>10530.937782217659</v>
      </c>
      <c r="P182" s="90">
        <f t="shared" si="34"/>
        <v>0.95618347327024966</v>
      </c>
      <c r="Q182" s="214">
        <v>1615.0124072928979</v>
      </c>
      <c r="R182" s="90">
        <f t="shared" si="40"/>
        <v>6.3000588032524285E-2</v>
      </c>
      <c r="S182" s="90">
        <f t="shared" si="40"/>
        <v>4.672912001187518E-2</v>
      </c>
      <c r="T182" s="92">
        <v>5161</v>
      </c>
      <c r="U182" s="196">
        <v>49317</v>
      </c>
      <c r="V182" s="196">
        <v>9704.250295159387</v>
      </c>
      <c r="W182" s="203"/>
      <c r="X182" s="89">
        <v>0</v>
      </c>
      <c r="Y182" s="89">
        <f t="shared" si="41"/>
        <v>0</v>
      </c>
    </row>
    <row r="183" spans="2:25" x14ac:dyDescent="0.25">
      <c r="B183" s="86">
        <v>3441</v>
      </c>
      <c r="C183" s="86" t="s">
        <v>199</v>
      </c>
      <c r="D183" s="1">
        <v>54636</v>
      </c>
      <c r="E183" s="86">
        <f t="shared" si="35"/>
        <v>8914.3416544297597</v>
      </c>
      <c r="F183" s="87">
        <f t="shared" si="28"/>
        <v>0.80940048657806607</v>
      </c>
      <c r="G183" s="193">
        <f t="shared" si="29"/>
        <v>1260.2961372415939</v>
      </c>
      <c r="H183" s="193">
        <f t="shared" si="30"/>
        <v>7724.355025153729</v>
      </c>
      <c r="I183" s="193">
        <f t="shared" si="31"/>
        <v>349.65351414679503</v>
      </c>
      <c r="J183" s="88">
        <f t="shared" si="32"/>
        <v>2143.0263882057066</v>
      </c>
      <c r="K183" s="193">
        <f t="shared" si="36"/>
        <v>208.60161773413805</v>
      </c>
      <c r="L183" s="88">
        <f t="shared" si="33"/>
        <v>1278.5193150925322</v>
      </c>
      <c r="M183" s="89">
        <f t="shared" si="37"/>
        <v>9002.8743402462605</v>
      </c>
      <c r="N183" s="89">
        <f t="shared" si="38"/>
        <v>63638.874340246257</v>
      </c>
      <c r="O183" s="89">
        <f t="shared" si="39"/>
        <v>10383.239409405493</v>
      </c>
      <c r="P183" s="90">
        <f t="shared" si="34"/>
        <v>0.94277282114861483</v>
      </c>
      <c r="Q183" s="214">
        <v>4204.8470334228714</v>
      </c>
      <c r="R183" s="90">
        <f t="shared" si="40"/>
        <v>1.6086738204608431E-2</v>
      </c>
      <c r="S183" s="90">
        <f t="shared" si="40"/>
        <v>7.7975659236114913E-3</v>
      </c>
      <c r="T183" s="92">
        <v>6129</v>
      </c>
      <c r="U183" s="196">
        <v>53771</v>
      </c>
      <c r="V183" s="196">
        <v>8845.3693041618681</v>
      </c>
      <c r="W183" s="203"/>
      <c r="X183" s="89">
        <v>0</v>
      </c>
      <c r="Y183" s="89">
        <f t="shared" si="41"/>
        <v>0</v>
      </c>
    </row>
    <row r="184" spans="2:25" x14ac:dyDescent="0.25">
      <c r="B184" s="86">
        <v>3442</v>
      </c>
      <c r="C184" s="86" t="s">
        <v>200</v>
      </c>
      <c r="D184" s="1">
        <v>126920</v>
      </c>
      <c r="E184" s="86">
        <f t="shared" si="35"/>
        <v>8520.4081632653069</v>
      </c>
      <c r="F184" s="87">
        <f t="shared" si="28"/>
        <v>0.77363228609974366</v>
      </c>
      <c r="G184" s="193">
        <f t="shared" si="29"/>
        <v>1496.6562319402656</v>
      </c>
      <c r="H184" s="193">
        <f t="shared" si="30"/>
        <v>22294.191230982196</v>
      </c>
      <c r="I184" s="193">
        <f t="shared" si="31"/>
        <v>487.53023605435351</v>
      </c>
      <c r="J184" s="88">
        <f t="shared" si="32"/>
        <v>7262.2503962656501</v>
      </c>
      <c r="K184" s="193">
        <f t="shared" si="36"/>
        <v>346.47833964169649</v>
      </c>
      <c r="L184" s="88">
        <f t="shared" si="33"/>
        <v>5161.1413473027105</v>
      </c>
      <c r="M184" s="89">
        <f t="shared" si="37"/>
        <v>27455.332578284906</v>
      </c>
      <c r="N184" s="89">
        <f t="shared" si="38"/>
        <v>154375.3325782849</v>
      </c>
      <c r="O184" s="89">
        <f t="shared" si="39"/>
        <v>10363.542734847268</v>
      </c>
      <c r="P184" s="90">
        <f t="shared" si="34"/>
        <v>0.94098441112469844</v>
      </c>
      <c r="Q184" s="214">
        <v>14649.555442954304</v>
      </c>
      <c r="R184" s="90">
        <f t="shared" si="40"/>
        <v>1.009527414978863E-3</v>
      </c>
      <c r="S184" s="90">
        <f t="shared" si="40"/>
        <v>-3.627264837413117E-3</v>
      </c>
      <c r="T184" s="92">
        <v>14896</v>
      </c>
      <c r="U184" s="196">
        <v>126792</v>
      </c>
      <c r="V184" s="196">
        <v>8551.4264517434403</v>
      </c>
      <c r="W184" s="203"/>
      <c r="X184" s="89">
        <v>0</v>
      </c>
      <c r="Y184" s="89">
        <f t="shared" si="41"/>
        <v>0</v>
      </c>
    </row>
    <row r="185" spans="2:25" x14ac:dyDescent="0.25">
      <c r="B185" s="86">
        <v>3443</v>
      </c>
      <c r="C185" s="86" t="s">
        <v>201</v>
      </c>
      <c r="D185" s="1">
        <v>111071</v>
      </c>
      <c r="E185" s="86">
        <f t="shared" si="35"/>
        <v>8146.0212687935464</v>
      </c>
      <c r="F185" s="87">
        <f t="shared" si="28"/>
        <v>0.73963886894107866</v>
      </c>
      <c r="G185" s="193">
        <f t="shared" si="29"/>
        <v>1721.288368623322</v>
      </c>
      <c r="H185" s="193">
        <f t="shared" si="30"/>
        <v>23469.766906178997</v>
      </c>
      <c r="I185" s="193">
        <f t="shared" si="31"/>
        <v>618.56564911946975</v>
      </c>
      <c r="J185" s="88">
        <f t="shared" si="32"/>
        <v>8434.1426257439707</v>
      </c>
      <c r="K185" s="193">
        <f t="shared" si="36"/>
        <v>477.51375270681274</v>
      </c>
      <c r="L185" s="88">
        <f t="shared" si="33"/>
        <v>6510.900018157392</v>
      </c>
      <c r="M185" s="89">
        <f t="shared" si="37"/>
        <v>29980.666924336387</v>
      </c>
      <c r="N185" s="89">
        <f t="shared" si="38"/>
        <v>141051.6669243364</v>
      </c>
      <c r="O185" s="89">
        <f t="shared" si="39"/>
        <v>10344.823390123682</v>
      </c>
      <c r="P185" s="90">
        <f t="shared" si="34"/>
        <v>0.93928474026676534</v>
      </c>
      <c r="Q185" s="214">
        <v>17064.766968627962</v>
      </c>
      <c r="R185" s="90">
        <f t="shared" si="40"/>
        <v>-2.9980701045734031E-3</v>
      </c>
      <c r="S185" s="90">
        <f t="shared" si="40"/>
        <v>-7.6046796816479694E-3</v>
      </c>
      <c r="T185" s="92">
        <v>13635</v>
      </c>
      <c r="U185" s="196">
        <v>111405</v>
      </c>
      <c r="V185" s="196">
        <v>8208.4438549955794</v>
      </c>
      <c r="W185" s="203"/>
      <c r="X185" s="89">
        <v>0</v>
      </c>
      <c r="Y185" s="89">
        <f t="shared" si="41"/>
        <v>0</v>
      </c>
    </row>
    <row r="186" spans="2:25" x14ac:dyDescent="0.25">
      <c r="B186" s="86">
        <v>3446</v>
      </c>
      <c r="C186" s="86" t="s">
        <v>202</v>
      </c>
      <c r="D186" s="1">
        <v>123373</v>
      </c>
      <c r="E186" s="86">
        <f t="shared" si="35"/>
        <v>9092.9392688679254</v>
      </c>
      <c r="F186" s="87">
        <f t="shared" si="28"/>
        <v>0.82561671449839702</v>
      </c>
      <c r="G186" s="193">
        <f t="shared" si="29"/>
        <v>1153.1375685786945</v>
      </c>
      <c r="H186" s="193">
        <f t="shared" si="30"/>
        <v>15645.770530475727</v>
      </c>
      <c r="I186" s="193">
        <f t="shared" si="31"/>
        <v>287.14434909343709</v>
      </c>
      <c r="J186" s="88">
        <f t="shared" si="32"/>
        <v>3895.9745284997543</v>
      </c>
      <c r="K186" s="193">
        <f t="shared" si="36"/>
        <v>146.0924526807801</v>
      </c>
      <c r="L186" s="88">
        <f t="shared" si="33"/>
        <v>1982.1823979728242</v>
      </c>
      <c r="M186" s="89">
        <f t="shared" si="37"/>
        <v>17627.952928448551</v>
      </c>
      <c r="N186" s="89">
        <f t="shared" si="38"/>
        <v>141000.95292844856</v>
      </c>
      <c r="O186" s="89">
        <f t="shared" si="39"/>
        <v>10392.1692901274</v>
      </c>
      <c r="P186" s="90">
        <f t="shared" si="34"/>
        <v>0.94358363254463129</v>
      </c>
      <c r="Q186" s="214">
        <v>9858.4406182870625</v>
      </c>
      <c r="R186" s="90">
        <f t="shared" si="40"/>
        <v>-6.7230430274753763E-4</v>
      </c>
      <c r="S186" s="90">
        <f t="shared" si="40"/>
        <v>4.1151588620757856E-3</v>
      </c>
      <c r="T186" s="92">
        <v>13568</v>
      </c>
      <c r="U186" s="196">
        <v>123456</v>
      </c>
      <c r="V186" s="196">
        <v>9055.6737328541039</v>
      </c>
      <c r="W186" s="203"/>
      <c r="X186" s="89">
        <v>0</v>
      </c>
      <c r="Y186" s="89">
        <f t="shared" si="41"/>
        <v>0</v>
      </c>
    </row>
    <row r="187" spans="2:25" x14ac:dyDescent="0.25">
      <c r="B187" s="86">
        <v>3447</v>
      </c>
      <c r="C187" s="86" t="s">
        <v>203</v>
      </c>
      <c r="D187" s="1">
        <v>41599</v>
      </c>
      <c r="E187" s="86">
        <f t="shared" si="35"/>
        <v>7476.4557872034502</v>
      </c>
      <c r="F187" s="87">
        <f t="shared" si="28"/>
        <v>0.67884395579955759</v>
      </c>
      <c r="G187" s="193">
        <f t="shared" si="29"/>
        <v>2123.0276575773796</v>
      </c>
      <c r="H187" s="193">
        <f t="shared" si="30"/>
        <v>11812.525886760541</v>
      </c>
      <c r="I187" s="193">
        <f t="shared" si="31"/>
        <v>852.91356767600337</v>
      </c>
      <c r="J187" s="88">
        <f t="shared" si="32"/>
        <v>4745.6110905492824</v>
      </c>
      <c r="K187" s="193">
        <f t="shared" si="36"/>
        <v>711.86167126334635</v>
      </c>
      <c r="L187" s="88">
        <f t="shared" si="33"/>
        <v>3960.7983389092592</v>
      </c>
      <c r="M187" s="89">
        <f t="shared" si="37"/>
        <v>15773.324225669799</v>
      </c>
      <c r="N187" s="89">
        <f t="shared" si="38"/>
        <v>57372.324225669799</v>
      </c>
      <c r="O187" s="89">
        <f t="shared" si="39"/>
        <v>10311.345116044176</v>
      </c>
      <c r="P187" s="90">
        <f t="shared" si="34"/>
        <v>0.93624499460968924</v>
      </c>
      <c r="Q187" s="214">
        <v>9145.7151238317583</v>
      </c>
      <c r="R187" s="90">
        <f t="shared" si="40"/>
        <v>-6.163843562606016E-3</v>
      </c>
      <c r="S187" s="90">
        <f t="shared" si="40"/>
        <v>-1.1343794773368951E-2</v>
      </c>
      <c r="T187" s="92">
        <v>5564</v>
      </c>
      <c r="U187" s="196">
        <v>41857</v>
      </c>
      <c r="V187" s="196">
        <v>7562.2402890695575</v>
      </c>
      <c r="W187" s="203"/>
      <c r="X187" s="89">
        <v>0</v>
      </c>
      <c r="Y187" s="89">
        <f t="shared" si="41"/>
        <v>0</v>
      </c>
    </row>
    <row r="188" spans="2:25" x14ac:dyDescent="0.25">
      <c r="B188" s="86">
        <v>3448</v>
      </c>
      <c r="C188" s="86" t="s">
        <v>204</v>
      </c>
      <c r="D188" s="1">
        <v>51195</v>
      </c>
      <c r="E188" s="86">
        <f t="shared" si="35"/>
        <v>7843.572851233338</v>
      </c>
      <c r="F188" s="87">
        <f t="shared" si="28"/>
        <v>0.71217729007996888</v>
      </c>
      <c r="G188" s="193">
        <f t="shared" si="29"/>
        <v>1902.7574191594467</v>
      </c>
      <c r="H188" s="193">
        <f t="shared" si="30"/>
        <v>12419.297674853709</v>
      </c>
      <c r="I188" s="193">
        <f t="shared" si="31"/>
        <v>724.42259526554267</v>
      </c>
      <c r="J188" s="88">
        <f t="shared" si="32"/>
        <v>4728.3062792981964</v>
      </c>
      <c r="K188" s="193">
        <f t="shared" si="36"/>
        <v>583.37069885288565</v>
      </c>
      <c r="L188" s="88">
        <f t="shared" si="33"/>
        <v>3807.6605514127846</v>
      </c>
      <c r="M188" s="89">
        <f t="shared" si="37"/>
        <v>16226.958226266494</v>
      </c>
      <c r="N188" s="89">
        <f t="shared" si="38"/>
        <v>67421.958226266492</v>
      </c>
      <c r="O188" s="89">
        <f t="shared" si="39"/>
        <v>10329.70096924567</v>
      </c>
      <c r="P188" s="90">
        <f t="shared" si="34"/>
        <v>0.93791166132370984</v>
      </c>
      <c r="Q188" s="214">
        <v>11863.767741418022</v>
      </c>
      <c r="R188" s="90">
        <f t="shared" si="40"/>
        <v>-7.7899855907780979E-2</v>
      </c>
      <c r="S188" s="90">
        <f t="shared" si="40"/>
        <v>-7.0836119550402213E-2</v>
      </c>
      <c r="T188" s="92">
        <v>6527</v>
      </c>
      <c r="U188" s="196">
        <v>55520</v>
      </c>
      <c r="V188" s="196">
        <v>8441.5386954538535</v>
      </c>
      <c r="W188" s="203"/>
      <c r="X188" s="89">
        <v>0</v>
      </c>
      <c r="Y188" s="89">
        <f t="shared" si="41"/>
        <v>0</v>
      </c>
    </row>
    <row r="189" spans="2:25" x14ac:dyDescent="0.25">
      <c r="B189" s="86">
        <v>3449</v>
      </c>
      <c r="C189" s="86" t="s">
        <v>205</v>
      </c>
      <c r="D189" s="1">
        <v>26119</v>
      </c>
      <c r="E189" s="86">
        <f t="shared" si="35"/>
        <v>9113.3984647592461</v>
      </c>
      <c r="F189" s="87">
        <f t="shared" si="28"/>
        <v>0.82747435960011939</v>
      </c>
      <c r="G189" s="193">
        <f t="shared" si="29"/>
        <v>1140.8620510439021</v>
      </c>
      <c r="H189" s="193">
        <f t="shared" si="30"/>
        <v>3269.7106382918232</v>
      </c>
      <c r="I189" s="193">
        <f t="shared" si="31"/>
        <v>279.98363053147483</v>
      </c>
      <c r="J189" s="88">
        <f t="shared" si="32"/>
        <v>802.43308510320696</v>
      </c>
      <c r="K189" s="193">
        <f t="shared" si="36"/>
        <v>138.93173411881784</v>
      </c>
      <c r="L189" s="88">
        <f t="shared" si="33"/>
        <v>398.17834998453191</v>
      </c>
      <c r="M189" s="89">
        <f t="shared" si="37"/>
        <v>3667.8889882763551</v>
      </c>
      <c r="N189" s="89">
        <f t="shared" si="38"/>
        <v>29786.888988276354</v>
      </c>
      <c r="O189" s="89">
        <f t="shared" si="39"/>
        <v>10393.192249921967</v>
      </c>
      <c r="P189" s="90">
        <f t="shared" si="34"/>
        <v>0.94367651479971748</v>
      </c>
      <c r="Q189" s="214">
        <v>3230.2683804532253</v>
      </c>
      <c r="R189" s="90">
        <f t="shared" si="40"/>
        <v>0.42144217687074831</v>
      </c>
      <c r="S189" s="90">
        <f t="shared" si="40"/>
        <v>0.43284942392867831</v>
      </c>
      <c r="T189" s="92">
        <v>2866</v>
      </c>
      <c r="U189" s="196">
        <v>18375</v>
      </c>
      <c r="V189" s="196">
        <v>6360.3322949117337</v>
      </c>
      <c r="W189" s="203"/>
      <c r="X189" s="89">
        <v>0</v>
      </c>
      <c r="Y189" s="89">
        <f t="shared" si="41"/>
        <v>0</v>
      </c>
    </row>
    <row r="190" spans="2:25" x14ac:dyDescent="0.25">
      <c r="B190" s="86">
        <v>3450</v>
      </c>
      <c r="C190" s="86" t="s">
        <v>206</v>
      </c>
      <c r="D190" s="1">
        <v>9975</v>
      </c>
      <c r="E190" s="86">
        <f t="shared" si="35"/>
        <v>8050.8474576271192</v>
      </c>
      <c r="F190" s="87">
        <f t="shared" si="28"/>
        <v>0.73099731894738795</v>
      </c>
      <c r="G190" s="193">
        <f t="shared" si="29"/>
        <v>1778.3926553231781</v>
      </c>
      <c r="H190" s="193">
        <f t="shared" si="30"/>
        <v>2203.4284999454176</v>
      </c>
      <c r="I190" s="193">
        <f t="shared" si="31"/>
        <v>651.87648302771925</v>
      </c>
      <c r="J190" s="88">
        <f t="shared" si="32"/>
        <v>807.6749624713442</v>
      </c>
      <c r="K190" s="193">
        <f t="shared" si="36"/>
        <v>510.82458661506223</v>
      </c>
      <c r="L190" s="88">
        <f t="shared" si="33"/>
        <v>632.91166281606206</v>
      </c>
      <c r="M190" s="89">
        <f t="shared" si="37"/>
        <v>2836.3401627614794</v>
      </c>
      <c r="N190" s="89">
        <f t="shared" si="38"/>
        <v>12811.34016276148</v>
      </c>
      <c r="O190" s="89">
        <f t="shared" si="39"/>
        <v>10340.064699565361</v>
      </c>
      <c r="P190" s="90">
        <f t="shared" si="34"/>
        <v>0.9388526627670809</v>
      </c>
      <c r="Q190" s="214">
        <v>1319.3328070502409</v>
      </c>
      <c r="R190" s="90">
        <f t="shared" si="40"/>
        <v>2.2447724477244774E-2</v>
      </c>
      <c r="S190" s="90">
        <f t="shared" si="40"/>
        <v>3.6476466459579811E-2</v>
      </c>
      <c r="T190" s="92">
        <v>1239</v>
      </c>
      <c r="U190" s="196">
        <v>9756</v>
      </c>
      <c r="V190" s="196">
        <v>7767.5159235668798</v>
      </c>
      <c r="W190" s="203"/>
      <c r="X190" s="89">
        <v>0</v>
      </c>
      <c r="Y190" s="89">
        <f t="shared" si="41"/>
        <v>0</v>
      </c>
    </row>
    <row r="191" spans="2:25" x14ac:dyDescent="0.25">
      <c r="B191" s="86">
        <v>3451</v>
      </c>
      <c r="C191" s="86" t="s">
        <v>207</v>
      </c>
      <c r="D191" s="1">
        <v>59285</v>
      </c>
      <c r="E191" s="86">
        <f t="shared" si="35"/>
        <v>9261.8340884236823</v>
      </c>
      <c r="F191" s="87">
        <f t="shared" si="28"/>
        <v>0.84095195230151776</v>
      </c>
      <c r="G191" s="193">
        <f t="shared" si="29"/>
        <v>1051.8006768452403</v>
      </c>
      <c r="H191" s="193">
        <f t="shared" si="30"/>
        <v>6732.5761324863834</v>
      </c>
      <c r="I191" s="193">
        <f t="shared" si="31"/>
        <v>228.03116224892219</v>
      </c>
      <c r="J191" s="88">
        <f t="shared" si="32"/>
        <v>1459.6274695553509</v>
      </c>
      <c r="K191" s="193">
        <f t="shared" si="36"/>
        <v>86.979265836265199</v>
      </c>
      <c r="L191" s="88">
        <f t="shared" si="33"/>
        <v>556.75428061793343</v>
      </c>
      <c r="M191" s="89">
        <f t="shared" si="37"/>
        <v>7289.3304131043169</v>
      </c>
      <c r="N191" s="89">
        <f t="shared" si="38"/>
        <v>66574.330413104311</v>
      </c>
      <c r="O191" s="89">
        <f t="shared" si="39"/>
        <v>10400.614031105189</v>
      </c>
      <c r="P191" s="90">
        <f t="shared" si="34"/>
        <v>0.94435039443478741</v>
      </c>
      <c r="Q191" s="214">
        <v>4753.9898288366485</v>
      </c>
      <c r="R191" s="90">
        <f t="shared" si="40"/>
        <v>2.0430995903473442E-2</v>
      </c>
      <c r="S191" s="90">
        <f t="shared" si="40"/>
        <v>1.2938376499089044E-2</v>
      </c>
      <c r="T191" s="92">
        <v>6401</v>
      </c>
      <c r="U191" s="196">
        <v>58098</v>
      </c>
      <c r="V191" s="196">
        <v>9143.5316336166197</v>
      </c>
      <c r="W191" s="203"/>
      <c r="X191" s="89">
        <v>0</v>
      </c>
      <c r="Y191" s="89">
        <f t="shared" si="41"/>
        <v>0</v>
      </c>
    </row>
    <row r="192" spans="2:25" x14ac:dyDescent="0.25">
      <c r="B192" s="86">
        <v>3452</v>
      </c>
      <c r="C192" s="86" t="s">
        <v>208</v>
      </c>
      <c r="D192" s="1">
        <v>21912</v>
      </c>
      <c r="E192" s="86">
        <f t="shared" si="35"/>
        <v>10479.196556671448</v>
      </c>
      <c r="F192" s="87">
        <f t="shared" si="28"/>
        <v>0.95148549615015177</v>
      </c>
      <c r="G192" s="193">
        <f t="shared" si="29"/>
        <v>321.38319589658096</v>
      </c>
      <c r="H192" s="193">
        <f t="shared" si="30"/>
        <v>672.0122626197508</v>
      </c>
      <c r="I192" s="193">
        <f t="shared" si="31"/>
        <v>0</v>
      </c>
      <c r="J192" s="88">
        <f t="shared" si="32"/>
        <v>0</v>
      </c>
      <c r="K192" s="193">
        <f t="shared" si="36"/>
        <v>-141.05189641265699</v>
      </c>
      <c r="L192" s="88">
        <f t="shared" si="33"/>
        <v>-294.93951539886575</v>
      </c>
      <c r="M192" s="89">
        <f t="shared" si="37"/>
        <v>377.07274722088505</v>
      </c>
      <c r="N192" s="89">
        <f t="shared" si="38"/>
        <v>22289.072747220886</v>
      </c>
      <c r="O192" s="89">
        <f t="shared" si="39"/>
        <v>10659.527856155373</v>
      </c>
      <c r="P192" s="90">
        <f t="shared" si="34"/>
        <v>0.96785913844543114</v>
      </c>
      <c r="Q192" s="214">
        <v>162.28136865906941</v>
      </c>
      <c r="R192" s="90">
        <f t="shared" si="40"/>
        <v>4.5968781326077617E-2</v>
      </c>
      <c r="S192" s="90">
        <f t="shared" si="40"/>
        <v>5.5973265126422575E-2</v>
      </c>
      <c r="T192" s="92">
        <v>2091</v>
      </c>
      <c r="U192" s="196">
        <v>20949</v>
      </c>
      <c r="V192" s="196">
        <v>9923.7328280435813</v>
      </c>
      <c r="W192" s="203"/>
      <c r="X192" s="89">
        <v>0</v>
      </c>
      <c r="Y192" s="89">
        <f t="shared" si="41"/>
        <v>0</v>
      </c>
    </row>
    <row r="193" spans="2:28" x14ac:dyDescent="0.25">
      <c r="B193" s="86">
        <v>3453</v>
      </c>
      <c r="C193" s="86" t="s">
        <v>209</v>
      </c>
      <c r="D193" s="1">
        <v>32635</v>
      </c>
      <c r="E193" s="86">
        <f t="shared" si="35"/>
        <v>9916.4387724096032</v>
      </c>
      <c r="F193" s="87">
        <f t="shared" si="28"/>
        <v>0.90038846149916507</v>
      </c>
      <c r="G193" s="193">
        <f t="shared" si="29"/>
        <v>659.0378664536878</v>
      </c>
      <c r="H193" s="193">
        <f t="shared" si="30"/>
        <v>2168.8936184990866</v>
      </c>
      <c r="I193" s="193">
        <f t="shared" si="31"/>
        <v>0</v>
      </c>
      <c r="J193" s="88">
        <f t="shared" si="32"/>
        <v>0</v>
      </c>
      <c r="K193" s="193">
        <f t="shared" si="36"/>
        <v>-141.05189641265699</v>
      </c>
      <c r="L193" s="88">
        <f t="shared" si="33"/>
        <v>-464.2017910940541</v>
      </c>
      <c r="M193" s="89">
        <f t="shared" si="37"/>
        <v>1704.6918274050327</v>
      </c>
      <c r="N193" s="89">
        <f t="shared" si="38"/>
        <v>34339.691827405033</v>
      </c>
      <c r="O193" s="89">
        <f t="shared" si="39"/>
        <v>10434.424742450632</v>
      </c>
      <c r="P193" s="90">
        <f t="shared" si="34"/>
        <v>0.94742032458503611</v>
      </c>
      <c r="Q193" s="214">
        <v>373.07180509213163</v>
      </c>
      <c r="R193" s="90">
        <f t="shared" si="40"/>
        <v>3.3734558124802028E-2</v>
      </c>
      <c r="S193" s="90">
        <f t="shared" si="40"/>
        <v>2.1484285330251322E-2</v>
      </c>
      <c r="T193" s="92">
        <v>3291</v>
      </c>
      <c r="U193" s="196">
        <v>31570</v>
      </c>
      <c r="V193" s="196">
        <v>9707.8720787207858</v>
      </c>
      <c r="W193" s="203"/>
      <c r="X193" s="89">
        <v>0</v>
      </c>
      <c r="Y193" s="89">
        <f t="shared" si="41"/>
        <v>0</v>
      </c>
    </row>
    <row r="194" spans="2:28" x14ac:dyDescent="0.25">
      <c r="B194" s="86">
        <v>3454</v>
      </c>
      <c r="C194" s="86" t="s">
        <v>210</v>
      </c>
      <c r="D194" s="1">
        <v>18059</v>
      </c>
      <c r="E194" s="86">
        <f t="shared" si="35"/>
        <v>11038.508557457213</v>
      </c>
      <c r="F194" s="87">
        <f t="shared" si="28"/>
        <v>1.0022696620632889</v>
      </c>
      <c r="G194" s="193">
        <f t="shared" si="29"/>
        <v>-14.204004574878127</v>
      </c>
      <c r="H194" s="193">
        <f t="shared" si="30"/>
        <v>-23.237751484500617</v>
      </c>
      <c r="I194" s="193">
        <f t="shared" si="31"/>
        <v>0</v>
      </c>
      <c r="J194" s="88">
        <f t="shared" si="32"/>
        <v>0</v>
      </c>
      <c r="K194" s="193">
        <f t="shared" si="36"/>
        <v>-141.05189641265699</v>
      </c>
      <c r="L194" s="88">
        <f t="shared" si="33"/>
        <v>-230.76090253110684</v>
      </c>
      <c r="M194" s="89">
        <f t="shared" si="37"/>
        <v>-253.99865401560746</v>
      </c>
      <c r="N194" s="89">
        <f t="shared" si="38"/>
        <v>17805.001345984394</v>
      </c>
      <c r="O194" s="89">
        <f t="shared" si="39"/>
        <v>10883.25265646968</v>
      </c>
      <c r="P194" s="90">
        <f t="shared" si="34"/>
        <v>0.98817280481068603</v>
      </c>
      <c r="Q194" s="214">
        <v>955.16390202115406</v>
      </c>
      <c r="R194" s="90">
        <f t="shared" si="40"/>
        <v>0.19834107498341075</v>
      </c>
      <c r="S194" s="90">
        <f t="shared" si="40"/>
        <v>0.16244944131948225</v>
      </c>
      <c r="T194" s="92">
        <v>1636</v>
      </c>
      <c r="U194" s="196">
        <v>15070</v>
      </c>
      <c r="V194" s="196">
        <v>9495.9042218021423</v>
      </c>
      <c r="W194" s="203"/>
      <c r="X194" s="89">
        <v>0</v>
      </c>
      <c r="Y194" s="89">
        <f t="shared" si="41"/>
        <v>0</v>
      </c>
    </row>
    <row r="195" spans="2:28" ht="32.1" customHeight="1" x14ac:dyDescent="0.25">
      <c r="B195" s="86">
        <v>3801</v>
      </c>
      <c r="C195" s="86" t="s">
        <v>211</v>
      </c>
      <c r="D195" s="1">
        <v>242765</v>
      </c>
      <c r="E195" s="86">
        <f t="shared" si="35"/>
        <v>8769.7781952171081</v>
      </c>
      <c r="F195" s="87">
        <f t="shared" si="28"/>
        <v>0.796274476967476</v>
      </c>
      <c r="G195" s="193">
        <f t="shared" si="29"/>
        <v>1347.0342127691849</v>
      </c>
      <c r="H195" s="193">
        <f t="shared" si="30"/>
        <v>37288.601077876578</v>
      </c>
      <c r="I195" s="193">
        <f t="shared" si="31"/>
        <v>400.25072487122316</v>
      </c>
      <c r="J195" s="88">
        <f t="shared" si="32"/>
        <v>11079.740565885199</v>
      </c>
      <c r="K195" s="193">
        <f t="shared" si="36"/>
        <v>259.19882845856614</v>
      </c>
      <c r="L195" s="88">
        <f t="shared" si="33"/>
        <v>7175.141969390028</v>
      </c>
      <c r="M195" s="89">
        <f t="shared" si="37"/>
        <v>44463.743047266602</v>
      </c>
      <c r="N195" s="89">
        <f t="shared" si="38"/>
        <v>287228.74304726662</v>
      </c>
      <c r="O195" s="89">
        <f t="shared" si="39"/>
        <v>10376.01123644486</v>
      </c>
      <c r="P195" s="90">
        <f t="shared" si="34"/>
        <v>0.94211652066808527</v>
      </c>
      <c r="Q195" s="214">
        <v>25058.635524426805</v>
      </c>
      <c r="R195" s="93">
        <f t="shared" si="40"/>
        <v>9.9343947216247817E-3</v>
      </c>
      <c r="S195" s="93">
        <f t="shared" si="40"/>
        <v>3.3673767659174064E-3</v>
      </c>
      <c r="T195" s="92">
        <v>27682</v>
      </c>
      <c r="U195" s="196">
        <v>240377</v>
      </c>
      <c r="V195" s="196">
        <v>8740.3461566431524</v>
      </c>
      <c r="W195" s="203"/>
      <c r="X195" s="89">
        <v>0</v>
      </c>
      <c r="Y195" s="89">
        <f t="shared" si="41"/>
        <v>0</v>
      </c>
      <c r="Z195" s="194"/>
      <c r="AB195" s="45"/>
    </row>
    <row r="196" spans="2:28" x14ac:dyDescent="0.25">
      <c r="B196" s="86">
        <v>3802</v>
      </c>
      <c r="C196" s="86" t="s">
        <v>212</v>
      </c>
      <c r="D196" s="1">
        <v>250721</v>
      </c>
      <c r="E196" s="86">
        <f t="shared" si="35"/>
        <v>9567.3128291231023</v>
      </c>
      <c r="F196" s="87">
        <f t="shared" si="28"/>
        <v>0.86868867711489728</v>
      </c>
      <c r="G196" s="193">
        <f t="shared" si="29"/>
        <v>868.51343242558835</v>
      </c>
      <c r="H196" s="193">
        <f t="shared" si="30"/>
        <v>22760.263010144969</v>
      </c>
      <c r="I196" s="193">
        <f t="shared" si="31"/>
        <v>121.11360300412515</v>
      </c>
      <c r="J196" s="88">
        <f t="shared" si="32"/>
        <v>3173.9030803261035</v>
      </c>
      <c r="K196" s="193">
        <f t="shared" si="36"/>
        <v>-19.938293408531834</v>
      </c>
      <c r="L196" s="88">
        <f t="shared" si="33"/>
        <v>-522.50291706398525</v>
      </c>
      <c r="M196" s="89">
        <f t="shared" si="37"/>
        <v>22237.760093080982</v>
      </c>
      <c r="N196" s="89">
        <f t="shared" si="38"/>
        <v>272958.76009308099</v>
      </c>
      <c r="O196" s="89">
        <f t="shared" si="39"/>
        <v>10415.887968140158</v>
      </c>
      <c r="P196" s="90">
        <f t="shared" si="34"/>
        <v>0.94573723067545612</v>
      </c>
      <c r="Q196" s="214">
        <v>9843.2871199020319</v>
      </c>
      <c r="R196" s="93">
        <f t="shared" si="40"/>
        <v>3.3206545703300464E-2</v>
      </c>
      <c r="S196" s="94">
        <f t="shared" si="40"/>
        <v>1.2507719614075362E-2</v>
      </c>
      <c r="T196" s="92">
        <v>26206</v>
      </c>
      <c r="U196" s="196">
        <v>242663</v>
      </c>
      <c r="V196" s="196">
        <v>9449.1258128577556</v>
      </c>
      <c r="W196" s="203"/>
      <c r="X196" s="89">
        <v>0</v>
      </c>
      <c r="Y196" s="89">
        <f t="shared" si="41"/>
        <v>0</v>
      </c>
      <c r="Z196" s="1"/>
      <c r="AA196" s="1"/>
    </row>
    <row r="197" spans="2:28" x14ac:dyDescent="0.25">
      <c r="B197" s="86">
        <v>3803</v>
      </c>
      <c r="C197" s="86" t="s">
        <v>213</v>
      </c>
      <c r="D197" s="1">
        <v>602628</v>
      </c>
      <c r="E197" s="86">
        <f t="shared" si="35"/>
        <v>10290.602961015009</v>
      </c>
      <c r="F197" s="87">
        <f t="shared" si="28"/>
        <v>0.9343616575081839</v>
      </c>
      <c r="G197" s="193">
        <f t="shared" si="29"/>
        <v>434.53935329044435</v>
      </c>
      <c r="H197" s="193">
        <f t="shared" si="30"/>
        <v>25447.059068041712</v>
      </c>
      <c r="I197" s="193">
        <f t="shared" si="31"/>
        <v>0</v>
      </c>
      <c r="J197" s="88">
        <f t="shared" si="32"/>
        <v>0</v>
      </c>
      <c r="K197" s="193">
        <f t="shared" si="36"/>
        <v>-141.05189641265699</v>
      </c>
      <c r="L197" s="88">
        <f t="shared" si="33"/>
        <v>-8260.1401058216052</v>
      </c>
      <c r="M197" s="89">
        <f t="shared" si="37"/>
        <v>17186.918962220108</v>
      </c>
      <c r="N197" s="89">
        <f t="shared" si="38"/>
        <v>619814.91896222008</v>
      </c>
      <c r="O197" s="89">
        <f t="shared" si="39"/>
        <v>10584.090417892798</v>
      </c>
      <c r="P197" s="90">
        <f t="shared" si="34"/>
        <v>0.96100960298864391</v>
      </c>
      <c r="Q197" s="214">
        <v>3461.9822327561706</v>
      </c>
      <c r="R197" s="93">
        <f t="shared" si="40"/>
        <v>3.0179119071958752E-2</v>
      </c>
      <c r="S197" s="93">
        <f t="shared" si="40"/>
        <v>1.6686395513136283E-2</v>
      </c>
      <c r="T197" s="92">
        <v>58561</v>
      </c>
      <c r="U197" s="196">
        <v>584974</v>
      </c>
      <c r="V197" s="196">
        <v>10121.708135792644</v>
      </c>
      <c r="W197" s="203"/>
      <c r="X197" s="89">
        <v>0</v>
      </c>
      <c r="Y197" s="89">
        <f t="shared" si="41"/>
        <v>0</v>
      </c>
      <c r="Z197" s="1"/>
      <c r="AA197" s="1"/>
    </row>
    <row r="198" spans="2:28" x14ac:dyDescent="0.25">
      <c r="B198" s="86">
        <v>3804</v>
      </c>
      <c r="C198" s="86" t="s">
        <v>214</v>
      </c>
      <c r="D198" s="1">
        <v>617717</v>
      </c>
      <c r="E198" s="86">
        <f t="shared" si="35"/>
        <v>9420.1512794705213</v>
      </c>
      <c r="F198" s="87">
        <f t="shared" si="28"/>
        <v>0.85532676722722867</v>
      </c>
      <c r="G198" s="193">
        <f t="shared" si="29"/>
        <v>956.81036221713691</v>
      </c>
      <c r="H198" s="193">
        <f t="shared" si="30"/>
        <v>62741.882692026535</v>
      </c>
      <c r="I198" s="193">
        <f t="shared" si="31"/>
        <v>172.62014538252851</v>
      </c>
      <c r="J198" s="88">
        <f t="shared" si="32"/>
        <v>11319.393413313923</v>
      </c>
      <c r="K198" s="193">
        <f t="shared" si="36"/>
        <v>31.568248969871519</v>
      </c>
      <c r="L198" s="88">
        <f t="shared" si="33"/>
        <v>2070.056357950355</v>
      </c>
      <c r="M198" s="89">
        <f t="shared" si="37"/>
        <v>64811.939049976892</v>
      </c>
      <c r="N198" s="89">
        <f t="shared" si="38"/>
        <v>682528.93904997688</v>
      </c>
      <c r="O198" s="89">
        <f t="shared" si="39"/>
        <v>10408.52989065753</v>
      </c>
      <c r="P198" s="90">
        <f t="shared" si="34"/>
        <v>0.94506913518107283</v>
      </c>
      <c r="Q198" s="214">
        <v>27731.219361995645</v>
      </c>
      <c r="R198" s="93">
        <f t="shared" si="40"/>
        <v>2.9015540588939844E-2</v>
      </c>
      <c r="S198" s="93">
        <f t="shared" si="40"/>
        <v>1.9113615952473684E-2</v>
      </c>
      <c r="T198" s="92">
        <v>65574</v>
      </c>
      <c r="U198" s="196">
        <v>600299</v>
      </c>
      <c r="V198" s="196">
        <v>9243.4750473492149</v>
      </c>
      <c r="W198" s="203"/>
      <c r="X198" s="89">
        <v>0</v>
      </c>
      <c r="Y198" s="89">
        <f t="shared" si="41"/>
        <v>0</v>
      </c>
    </row>
    <row r="199" spans="2:28" x14ac:dyDescent="0.25">
      <c r="B199" s="86">
        <v>3805</v>
      </c>
      <c r="C199" s="86" t="s">
        <v>215</v>
      </c>
      <c r="D199" s="1">
        <v>443641</v>
      </c>
      <c r="E199" s="86">
        <f t="shared" si="35"/>
        <v>9195.3944368445063</v>
      </c>
      <c r="F199" s="87">
        <f t="shared" ref="F199:F262" si="42">E199/E$364</f>
        <v>0.83491939393647685</v>
      </c>
      <c r="G199" s="193">
        <f t="shared" ref="G199:G262" si="43">($E$364+$Y$364-E199-Y199)*0.6</f>
        <v>1091.6644677927459</v>
      </c>
      <c r="H199" s="193">
        <f t="shared" ref="H199:H262" si="44">G199*T199/1000</f>
        <v>52668.443913128816</v>
      </c>
      <c r="I199" s="193">
        <f t="shared" ref="I199:I262" si="45">IF(E199+Y199&lt;(E$364+Y$364)*0.9,((E$364+Y$364)*0.9-E199-Y199)*0.35,0)</f>
        <v>251.28504030163376</v>
      </c>
      <c r="J199" s="88">
        <f t="shared" ref="J199:J262" si="46">I199*T199/1000</f>
        <v>12123.498054392623</v>
      </c>
      <c r="K199" s="193">
        <f t="shared" si="36"/>
        <v>110.23314388897677</v>
      </c>
      <c r="L199" s="88">
        <f t="shared" ref="L199:L262" si="47">K199*T199/1000</f>
        <v>5318.3082600675725</v>
      </c>
      <c r="M199" s="89">
        <f t="shared" si="37"/>
        <v>57986.752173196386</v>
      </c>
      <c r="N199" s="89">
        <f t="shared" si="38"/>
        <v>501627.75217319641</v>
      </c>
      <c r="O199" s="89">
        <f t="shared" si="39"/>
        <v>10397.292048526229</v>
      </c>
      <c r="P199" s="90">
        <f t="shared" ref="P199:P262" si="48">O199/O$364</f>
        <v>0.94404876651653524</v>
      </c>
      <c r="Q199" s="214">
        <v>28503.078336518087</v>
      </c>
      <c r="R199" s="93">
        <f t="shared" si="40"/>
        <v>1.245799376648935E-3</v>
      </c>
      <c r="S199" s="93">
        <f t="shared" si="40"/>
        <v>-8.4873241964482458E-3</v>
      </c>
      <c r="T199" s="92">
        <v>48246</v>
      </c>
      <c r="U199" s="196">
        <v>443089</v>
      </c>
      <c r="V199" s="196">
        <v>9274.1067877849182</v>
      </c>
      <c r="W199" s="203"/>
      <c r="X199" s="89">
        <v>0</v>
      </c>
      <c r="Y199" s="89">
        <f t="shared" si="41"/>
        <v>0</v>
      </c>
    </row>
    <row r="200" spans="2:28" x14ac:dyDescent="0.25">
      <c r="B200" s="86">
        <v>3806</v>
      </c>
      <c r="C200" s="86" t="s">
        <v>216</v>
      </c>
      <c r="D200" s="1">
        <v>353252</v>
      </c>
      <c r="E200" s="86">
        <f t="shared" ref="E200:E263" si="49">D200/T200*1000</f>
        <v>9532.9231433506047</v>
      </c>
      <c r="F200" s="87">
        <f t="shared" si="42"/>
        <v>0.86556617749837272</v>
      </c>
      <c r="G200" s="193">
        <f t="shared" si="43"/>
        <v>889.14724388908689</v>
      </c>
      <c r="H200" s="193">
        <f t="shared" si="44"/>
        <v>32948.240269554008</v>
      </c>
      <c r="I200" s="193">
        <f t="shared" si="45"/>
        <v>133.14999302449931</v>
      </c>
      <c r="J200" s="88">
        <f t="shared" si="46"/>
        <v>4934.0061415158461</v>
      </c>
      <c r="K200" s="193">
        <f t="shared" ref="K200:K263" si="50">I200+J$366</f>
        <v>-7.9019033881576775</v>
      </c>
      <c r="L200" s="88">
        <f t="shared" si="47"/>
        <v>-292.81293195157093</v>
      </c>
      <c r="M200" s="89">
        <f t="shared" ref="M200:M263" si="51">+H200+L200</f>
        <v>32655.427337602436</v>
      </c>
      <c r="N200" s="89">
        <f t="shared" ref="N200:N263" si="52">D200+M200</f>
        <v>385907.42733760242</v>
      </c>
      <c r="O200" s="89">
        <f t="shared" ref="O200:O263" si="53">N200/T200*1000</f>
        <v>10414.168483851534</v>
      </c>
      <c r="P200" s="90">
        <f t="shared" si="48"/>
        <v>0.94558110569463005</v>
      </c>
      <c r="Q200" s="214">
        <v>16959.418481076507</v>
      </c>
      <c r="R200" s="93">
        <f t="shared" ref="R200:S263" si="54">(D200-U200)/U200</f>
        <v>3.0040261901111321E-3</v>
      </c>
      <c r="S200" s="93">
        <f t="shared" si="54"/>
        <v>-8.689025928685503E-3</v>
      </c>
      <c r="T200" s="92">
        <v>37056</v>
      </c>
      <c r="U200" s="196">
        <v>352194</v>
      </c>
      <c r="V200" s="196">
        <v>9616.4809960681523</v>
      </c>
      <c r="W200" s="203"/>
      <c r="X200" s="89">
        <v>0</v>
      </c>
      <c r="Y200" s="89">
        <f t="shared" ref="Y200:Y263" si="55">X200*1000/T200</f>
        <v>0</v>
      </c>
    </row>
    <row r="201" spans="2:28" x14ac:dyDescent="0.25">
      <c r="B201" s="86">
        <v>3807</v>
      </c>
      <c r="C201" s="86" t="s">
        <v>217</v>
      </c>
      <c r="D201" s="1">
        <v>493331</v>
      </c>
      <c r="E201" s="86">
        <f t="shared" si="49"/>
        <v>8821.4541163006943</v>
      </c>
      <c r="F201" s="87">
        <f t="shared" si="42"/>
        <v>0.80096652460159823</v>
      </c>
      <c r="G201" s="193">
        <f t="shared" si="43"/>
        <v>1316.028660119033</v>
      </c>
      <c r="H201" s="193">
        <f t="shared" si="44"/>
        <v>73597.586788496803</v>
      </c>
      <c r="I201" s="193">
        <f t="shared" si="45"/>
        <v>382.16415249196797</v>
      </c>
      <c r="J201" s="88">
        <f t="shared" si="46"/>
        <v>21372.148063960816</v>
      </c>
      <c r="K201" s="193">
        <f t="shared" si="50"/>
        <v>241.11225607931098</v>
      </c>
      <c r="L201" s="88">
        <f t="shared" si="47"/>
        <v>13483.961808979386</v>
      </c>
      <c r="M201" s="89">
        <f t="shared" si="51"/>
        <v>87081.548597476183</v>
      </c>
      <c r="N201" s="89">
        <f t="shared" si="52"/>
        <v>580412.54859747621</v>
      </c>
      <c r="O201" s="89">
        <f t="shared" si="53"/>
        <v>10378.595032499039</v>
      </c>
      <c r="P201" s="90">
        <f t="shared" si="48"/>
        <v>0.94235112304979141</v>
      </c>
      <c r="Q201" s="214">
        <v>47725.706215881924</v>
      </c>
      <c r="R201" s="93">
        <f t="shared" si="54"/>
        <v>1.1222091895336237E-3</v>
      </c>
      <c r="S201" s="93">
        <f t="shared" si="54"/>
        <v>-6.2352979268546094E-3</v>
      </c>
      <c r="T201" s="92">
        <v>55924</v>
      </c>
      <c r="U201" s="196">
        <v>492778</v>
      </c>
      <c r="V201" s="196">
        <v>8876.8036315817917</v>
      </c>
      <c r="W201" s="203"/>
      <c r="X201" s="89">
        <v>0</v>
      </c>
      <c r="Y201" s="89">
        <f t="shared" si="55"/>
        <v>0</v>
      </c>
    </row>
    <row r="202" spans="2:28" x14ac:dyDescent="0.25">
      <c r="B202" s="86">
        <v>3808</v>
      </c>
      <c r="C202" s="86" t="s">
        <v>218</v>
      </c>
      <c r="D202" s="1">
        <v>119852</v>
      </c>
      <c r="E202" s="86">
        <f t="shared" si="49"/>
        <v>9201.689059500959</v>
      </c>
      <c r="F202" s="87">
        <f t="shared" si="42"/>
        <v>0.83549093032564214</v>
      </c>
      <c r="G202" s="193">
        <f t="shared" si="43"/>
        <v>1087.8876941988742</v>
      </c>
      <c r="H202" s="193">
        <f t="shared" si="44"/>
        <v>14169.737216940335</v>
      </c>
      <c r="I202" s="193">
        <f t="shared" si="45"/>
        <v>249.08192237187529</v>
      </c>
      <c r="J202" s="88">
        <f t="shared" si="46"/>
        <v>3244.2920388936759</v>
      </c>
      <c r="K202" s="193">
        <f t="shared" si="50"/>
        <v>108.03002595921831</v>
      </c>
      <c r="L202" s="88">
        <f t="shared" si="47"/>
        <v>1407.0910881188183</v>
      </c>
      <c r="M202" s="89">
        <f t="shared" si="51"/>
        <v>15576.828305059153</v>
      </c>
      <c r="N202" s="89">
        <f t="shared" si="52"/>
        <v>135428.82830505914</v>
      </c>
      <c r="O202" s="89">
        <f t="shared" si="53"/>
        <v>10397.606779659052</v>
      </c>
      <c r="P202" s="90">
        <f t="shared" si="48"/>
        <v>0.94407734333599358</v>
      </c>
      <c r="Q202" s="214">
        <v>10772.164375972083</v>
      </c>
      <c r="R202" s="93">
        <f t="shared" si="54"/>
        <v>5.2718489240228372E-2</v>
      </c>
      <c r="S202" s="94">
        <f t="shared" si="54"/>
        <v>5.3041780906789696E-2</v>
      </c>
      <c r="T202" s="92">
        <v>13025</v>
      </c>
      <c r="U202" s="196">
        <v>113850</v>
      </c>
      <c r="V202" s="196">
        <v>8738.1994013354815</v>
      </c>
      <c r="W202" s="203"/>
      <c r="X202" s="89">
        <v>0</v>
      </c>
      <c r="Y202" s="89">
        <f t="shared" si="55"/>
        <v>0</v>
      </c>
      <c r="Z202" s="1"/>
    </row>
    <row r="203" spans="2:28" x14ac:dyDescent="0.25">
      <c r="B203" s="86">
        <v>3811</v>
      </c>
      <c r="C203" s="86" t="s">
        <v>219</v>
      </c>
      <c r="D203" s="1">
        <v>287957</v>
      </c>
      <c r="E203" s="86">
        <f t="shared" si="49"/>
        <v>10553.287400131936</v>
      </c>
      <c r="F203" s="87">
        <f t="shared" si="42"/>
        <v>0.95821276408228206</v>
      </c>
      <c r="G203" s="193">
        <f t="shared" si="43"/>
        <v>276.92868982028813</v>
      </c>
      <c r="H203" s="193">
        <f t="shared" si="44"/>
        <v>7556.2762304363823</v>
      </c>
      <c r="I203" s="193">
        <f t="shared" si="45"/>
        <v>0</v>
      </c>
      <c r="J203" s="88">
        <f t="shared" si="46"/>
        <v>0</v>
      </c>
      <c r="K203" s="193">
        <f t="shared" si="50"/>
        <v>-141.05189641265699</v>
      </c>
      <c r="L203" s="88">
        <f t="shared" si="47"/>
        <v>-3848.7420455157585</v>
      </c>
      <c r="M203" s="89">
        <f t="shared" si="51"/>
        <v>3707.5341849206238</v>
      </c>
      <c r="N203" s="89">
        <f t="shared" si="52"/>
        <v>291664.5341849206</v>
      </c>
      <c r="O203" s="89">
        <f t="shared" si="53"/>
        <v>10689.164193539567</v>
      </c>
      <c r="P203" s="90">
        <f t="shared" si="48"/>
        <v>0.97055004561828306</v>
      </c>
      <c r="Q203" s="214">
        <v>-3134.6165075223612</v>
      </c>
      <c r="R203" s="93">
        <f t="shared" si="54"/>
        <v>2.0093168251943957E-2</v>
      </c>
      <c r="S203" s="93">
        <f t="shared" si="54"/>
        <v>1.556955638657394E-2</v>
      </c>
      <c r="T203" s="92">
        <v>27286</v>
      </c>
      <c r="U203" s="196">
        <v>282285</v>
      </c>
      <c r="V203" s="196">
        <v>10391.49641082275</v>
      </c>
      <c r="W203" s="203"/>
      <c r="X203" s="89">
        <v>0</v>
      </c>
      <c r="Y203" s="89">
        <f t="shared" si="55"/>
        <v>0</v>
      </c>
    </row>
    <row r="204" spans="2:28" x14ac:dyDescent="0.25">
      <c r="B204" s="86">
        <v>3812</v>
      </c>
      <c r="C204" s="86" t="s">
        <v>220</v>
      </c>
      <c r="D204" s="1">
        <v>24552</v>
      </c>
      <c r="E204" s="86">
        <f t="shared" si="49"/>
        <v>10337.684210526315</v>
      </c>
      <c r="F204" s="87">
        <f t="shared" si="42"/>
        <v>0.93863652016663013</v>
      </c>
      <c r="G204" s="193">
        <f t="shared" si="43"/>
        <v>406.29060358366075</v>
      </c>
      <c r="H204" s="193">
        <f t="shared" si="44"/>
        <v>964.94018351119428</v>
      </c>
      <c r="I204" s="193">
        <f t="shared" si="45"/>
        <v>0</v>
      </c>
      <c r="J204" s="88">
        <f t="shared" si="46"/>
        <v>0</v>
      </c>
      <c r="K204" s="193">
        <f t="shared" si="50"/>
        <v>-141.05189641265699</v>
      </c>
      <c r="L204" s="88">
        <f t="shared" si="47"/>
        <v>-334.99825398006033</v>
      </c>
      <c r="M204" s="89">
        <f t="shared" si="51"/>
        <v>629.94192953113395</v>
      </c>
      <c r="N204" s="89">
        <f t="shared" si="52"/>
        <v>25181.941929531135</v>
      </c>
      <c r="O204" s="89">
        <f t="shared" si="53"/>
        <v>10602.92291769732</v>
      </c>
      <c r="P204" s="90">
        <f t="shared" si="48"/>
        <v>0.96271954805202242</v>
      </c>
      <c r="Q204" s="214">
        <v>-732.77087903560653</v>
      </c>
      <c r="R204" s="93">
        <f t="shared" si="54"/>
        <v>0.22064233866958338</v>
      </c>
      <c r="S204" s="93">
        <f t="shared" si="54"/>
        <v>0.20727951727783214</v>
      </c>
      <c r="T204" s="92">
        <v>2375</v>
      </c>
      <c r="U204" s="196">
        <v>20114</v>
      </c>
      <c r="V204" s="196">
        <v>8562.7926777352059</v>
      </c>
      <c r="W204" s="203"/>
      <c r="X204" s="89">
        <v>0</v>
      </c>
      <c r="Y204" s="89">
        <f t="shared" si="55"/>
        <v>0</v>
      </c>
    </row>
    <row r="205" spans="2:28" x14ac:dyDescent="0.25">
      <c r="B205" s="86">
        <v>3813</v>
      </c>
      <c r="C205" s="86" t="s">
        <v>221</v>
      </c>
      <c r="D205" s="1">
        <v>137243</v>
      </c>
      <c r="E205" s="86">
        <f t="shared" si="49"/>
        <v>9684.0953993790572</v>
      </c>
      <c r="F205" s="87">
        <f t="shared" si="42"/>
        <v>0.87929224974575293</v>
      </c>
      <c r="G205" s="193">
        <f t="shared" si="43"/>
        <v>798.44389027201544</v>
      </c>
      <c r="H205" s="193">
        <f t="shared" si="44"/>
        <v>11315.546812935003</v>
      </c>
      <c r="I205" s="193">
        <f t="shared" si="45"/>
        <v>80.239703414540955</v>
      </c>
      <c r="J205" s="88">
        <f t="shared" si="46"/>
        <v>1137.1570767908743</v>
      </c>
      <c r="K205" s="193">
        <f t="shared" si="50"/>
        <v>-60.812192998116032</v>
      </c>
      <c r="L205" s="88">
        <f t="shared" si="47"/>
        <v>-861.83039916930045</v>
      </c>
      <c r="M205" s="89">
        <f t="shared" si="51"/>
        <v>10453.716413765702</v>
      </c>
      <c r="N205" s="89">
        <f t="shared" si="52"/>
        <v>147696.71641376571</v>
      </c>
      <c r="O205" s="89">
        <f t="shared" si="53"/>
        <v>10421.727096652956</v>
      </c>
      <c r="P205" s="90">
        <f t="shared" si="48"/>
        <v>0.94626740930699893</v>
      </c>
      <c r="Q205" s="214">
        <v>5657.8871198676579</v>
      </c>
      <c r="R205" s="93">
        <f t="shared" si="54"/>
        <v>9.8822663723325977E-3</v>
      </c>
      <c r="S205" s="93">
        <f t="shared" si="54"/>
        <v>1.6162246774982984E-3</v>
      </c>
      <c r="T205" s="92">
        <v>14172</v>
      </c>
      <c r="U205" s="196">
        <v>135900</v>
      </c>
      <c r="V205" s="196">
        <v>9668.4689812179859</v>
      </c>
      <c r="W205" s="203"/>
      <c r="X205" s="89">
        <v>0</v>
      </c>
      <c r="Y205" s="89">
        <f t="shared" si="55"/>
        <v>0</v>
      </c>
    </row>
    <row r="206" spans="2:28" x14ac:dyDescent="0.25">
      <c r="B206" s="86">
        <v>3814</v>
      </c>
      <c r="C206" s="86" t="s">
        <v>222</v>
      </c>
      <c r="D206" s="1">
        <v>99169</v>
      </c>
      <c r="E206" s="86">
        <f t="shared" si="49"/>
        <v>9523.5762988571969</v>
      </c>
      <c r="F206" s="87">
        <f t="shared" si="42"/>
        <v>0.86471750680857762</v>
      </c>
      <c r="G206" s="193">
        <f t="shared" si="43"/>
        <v>894.75535058513162</v>
      </c>
      <c r="H206" s="193">
        <f t="shared" si="44"/>
        <v>9317.0874656429751</v>
      </c>
      <c r="I206" s="193">
        <f t="shared" si="45"/>
        <v>136.42138859719205</v>
      </c>
      <c r="J206" s="88">
        <f t="shared" si="46"/>
        <v>1420.555919462561</v>
      </c>
      <c r="K206" s="193">
        <f t="shared" si="50"/>
        <v>-4.6305078154649379</v>
      </c>
      <c r="L206" s="88">
        <f t="shared" si="47"/>
        <v>-48.217477882436398</v>
      </c>
      <c r="M206" s="89">
        <f t="shared" si="51"/>
        <v>9268.8699877605395</v>
      </c>
      <c r="N206" s="89">
        <f t="shared" si="52"/>
        <v>108437.86998776054</v>
      </c>
      <c r="O206" s="89">
        <f t="shared" si="53"/>
        <v>10413.701141626865</v>
      </c>
      <c r="P206" s="90">
        <f t="shared" si="48"/>
        <v>0.94553867216014043</v>
      </c>
      <c r="Q206" s="214">
        <v>1080.4960611898141</v>
      </c>
      <c r="R206" s="93">
        <f t="shared" si="54"/>
        <v>9.7487826471890221E-2</v>
      </c>
      <c r="S206" s="93">
        <f t="shared" si="54"/>
        <v>9.0953278767937767E-2</v>
      </c>
      <c r="T206" s="92">
        <v>10413</v>
      </c>
      <c r="U206" s="196">
        <v>90360</v>
      </c>
      <c r="V206" s="196">
        <v>8729.5913438315129</v>
      </c>
      <c r="W206" s="203"/>
      <c r="X206" s="89">
        <v>0</v>
      </c>
      <c r="Y206" s="89">
        <f t="shared" si="55"/>
        <v>0</v>
      </c>
    </row>
    <row r="207" spans="2:28" x14ac:dyDescent="0.25">
      <c r="B207" s="86">
        <v>3815</v>
      </c>
      <c r="C207" s="86" t="s">
        <v>223</v>
      </c>
      <c r="D207" s="1">
        <v>32395</v>
      </c>
      <c r="E207" s="86">
        <f t="shared" si="49"/>
        <v>7918.6018088486926</v>
      </c>
      <c r="F207" s="87">
        <f t="shared" si="42"/>
        <v>0.71898973648997788</v>
      </c>
      <c r="G207" s="193">
        <f t="shared" si="43"/>
        <v>1857.740044590234</v>
      </c>
      <c r="H207" s="193">
        <f t="shared" si="44"/>
        <v>7600.0145224186472</v>
      </c>
      <c r="I207" s="193">
        <f t="shared" si="45"/>
        <v>698.16246010016857</v>
      </c>
      <c r="J207" s="88">
        <f t="shared" si="46"/>
        <v>2856.1826242697894</v>
      </c>
      <c r="K207" s="193">
        <f t="shared" si="50"/>
        <v>557.11056368751156</v>
      </c>
      <c r="L207" s="88">
        <f t="shared" si="47"/>
        <v>2279.1393160456096</v>
      </c>
      <c r="M207" s="89">
        <f t="shared" si="51"/>
        <v>9879.1538384642572</v>
      </c>
      <c r="N207" s="89">
        <f t="shared" si="52"/>
        <v>42274.153838464255</v>
      </c>
      <c r="O207" s="89">
        <f t="shared" si="53"/>
        <v>10333.452417126438</v>
      </c>
      <c r="P207" s="90">
        <f t="shared" si="48"/>
        <v>0.93825228364421032</v>
      </c>
      <c r="Q207" s="214">
        <v>5315.8447648446627</v>
      </c>
      <c r="R207" s="93">
        <f t="shared" si="54"/>
        <v>3.8900647809633766E-2</v>
      </c>
      <c r="S207" s="93">
        <f t="shared" si="54"/>
        <v>3.9408543506436376E-2</v>
      </c>
      <c r="T207" s="92">
        <v>4091</v>
      </c>
      <c r="U207" s="196">
        <v>31182</v>
      </c>
      <c r="V207" s="196">
        <v>7618.3728316638162</v>
      </c>
      <c r="W207" s="203"/>
      <c r="X207" s="89">
        <v>0</v>
      </c>
      <c r="Y207" s="89">
        <f t="shared" si="55"/>
        <v>0</v>
      </c>
    </row>
    <row r="208" spans="2:28" x14ac:dyDescent="0.25">
      <c r="B208" s="86">
        <v>3816</v>
      </c>
      <c r="C208" s="86" t="s">
        <v>224</v>
      </c>
      <c r="D208" s="1">
        <v>56182</v>
      </c>
      <c r="E208" s="86">
        <f t="shared" si="49"/>
        <v>8565.6350053361803</v>
      </c>
      <c r="F208" s="87">
        <f t="shared" si="42"/>
        <v>0.77773877308415973</v>
      </c>
      <c r="G208" s="193">
        <f t="shared" si="43"/>
        <v>1469.5201266977415</v>
      </c>
      <c r="H208" s="193">
        <f t="shared" si="44"/>
        <v>9638.582511010487</v>
      </c>
      <c r="I208" s="193">
        <f t="shared" si="45"/>
        <v>471.70084132954787</v>
      </c>
      <c r="J208" s="88">
        <f t="shared" si="46"/>
        <v>3093.8858182805047</v>
      </c>
      <c r="K208" s="193">
        <f t="shared" si="50"/>
        <v>330.64894491689085</v>
      </c>
      <c r="L208" s="88">
        <f t="shared" si="47"/>
        <v>2168.7264297098873</v>
      </c>
      <c r="M208" s="89">
        <f t="shared" si="51"/>
        <v>11807.308940720373</v>
      </c>
      <c r="N208" s="89">
        <f t="shared" si="52"/>
        <v>67989.308940720366</v>
      </c>
      <c r="O208" s="89">
        <f t="shared" si="53"/>
        <v>10365.804076950812</v>
      </c>
      <c r="P208" s="90">
        <f t="shared" si="48"/>
        <v>0.94118973547391926</v>
      </c>
      <c r="Q208" s="214">
        <v>7077.6168938196352</v>
      </c>
      <c r="R208" s="93">
        <f t="shared" si="54"/>
        <v>4.9581527424899116E-2</v>
      </c>
      <c r="S208" s="93">
        <f t="shared" si="54"/>
        <v>3.918012488142926E-2</v>
      </c>
      <c r="T208" s="92">
        <v>6559</v>
      </c>
      <c r="U208" s="196">
        <v>53528</v>
      </c>
      <c r="V208" s="196">
        <v>8242.6855558977531</v>
      </c>
      <c r="W208" s="203"/>
      <c r="X208" s="89">
        <v>0</v>
      </c>
      <c r="Y208" s="89">
        <f t="shared" si="55"/>
        <v>0</v>
      </c>
    </row>
    <row r="209" spans="2:27" x14ac:dyDescent="0.25">
      <c r="B209" s="86">
        <v>3817</v>
      </c>
      <c r="C209" s="86" t="s">
        <v>225</v>
      </c>
      <c r="D209" s="1">
        <v>85893</v>
      </c>
      <c r="E209" s="86">
        <f t="shared" si="49"/>
        <v>8001.2109920819739</v>
      </c>
      <c r="F209" s="87">
        <f t="shared" si="42"/>
        <v>0.72649044890339631</v>
      </c>
      <c r="G209" s="193">
        <f t="shared" si="43"/>
        <v>1808.1745346502653</v>
      </c>
      <c r="H209" s="193">
        <f t="shared" si="44"/>
        <v>19410.753629470597</v>
      </c>
      <c r="I209" s="193">
        <f t="shared" si="45"/>
        <v>669.24924596852009</v>
      </c>
      <c r="J209" s="88">
        <f t="shared" si="46"/>
        <v>7184.3906554720634</v>
      </c>
      <c r="K209" s="193">
        <f t="shared" si="50"/>
        <v>528.19734955586307</v>
      </c>
      <c r="L209" s="88">
        <f t="shared" si="47"/>
        <v>5670.1985474821895</v>
      </c>
      <c r="M209" s="89">
        <f t="shared" si="51"/>
        <v>25080.952176952786</v>
      </c>
      <c r="N209" s="89">
        <f t="shared" si="52"/>
        <v>110973.95217695279</v>
      </c>
      <c r="O209" s="89">
        <f t="shared" si="53"/>
        <v>10337.582876288103</v>
      </c>
      <c r="P209" s="90">
        <f t="shared" si="48"/>
        <v>0.9386273192648813</v>
      </c>
      <c r="Q209" s="214">
        <v>14014.056282231119</v>
      </c>
      <c r="R209" s="93">
        <f t="shared" si="54"/>
        <v>3.1177967729542837E-2</v>
      </c>
      <c r="S209" s="94">
        <f t="shared" si="54"/>
        <v>1.2350684853437478E-2</v>
      </c>
      <c r="T209" s="92">
        <v>10735</v>
      </c>
      <c r="U209" s="196">
        <v>83296</v>
      </c>
      <c r="V209" s="196">
        <v>7903.5961666192234</v>
      </c>
      <c r="W209" s="203"/>
      <c r="X209" s="89">
        <v>0</v>
      </c>
      <c r="Y209" s="89">
        <f t="shared" si="55"/>
        <v>0</v>
      </c>
      <c r="Z209" s="1"/>
      <c r="AA209" s="1"/>
    </row>
    <row r="210" spans="2:27" x14ac:dyDescent="0.25">
      <c r="B210" s="86">
        <v>3818</v>
      </c>
      <c r="C210" s="86" t="s">
        <v>226</v>
      </c>
      <c r="D210" s="1">
        <v>76830</v>
      </c>
      <c r="E210" s="86">
        <f t="shared" si="49"/>
        <v>13853.227551388387</v>
      </c>
      <c r="F210" s="87">
        <f t="shared" si="42"/>
        <v>1.2578392836445198</v>
      </c>
      <c r="G210" s="193">
        <f t="shared" si="43"/>
        <v>-1703.0354009335824</v>
      </c>
      <c r="H210" s="193">
        <f t="shared" si="44"/>
        <v>-9445.034333577647</v>
      </c>
      <c r="I210" s="193">
        <f t="shared" si="45"/>
        <v>0</v>
      </c>
      <c r="J210" s="88">
        <f t="shared" si="46"/>
        <v>0</v>
      </c>
      <c r="K210" s="193">
        <f t="shared" si="50"/>
        <v>-141.05189641265699</v>
      </c>
      <c r="L210" s="88">
        <f t="shared" si="47"/>
        <v>-782.27381750459563</v>
      </c>
      <c r="M210" s="89">
        <f t="shared" si="51"/>
        <v>-10227.308151082243</v>
      </c>
      <c r="N210" s="89">
        <f t="shared" si="52"/>
        <v>66602.691848917762</v>
      </c>
      <c r="O210" s="89">
        <f t="shared" si="53"/>
        <v>12009.14025404215</v>
      </c>
      <c r="P210" s="90">
        <f t="shared" si="48"/>
        <v>1.0904006534431783</v>
      </c>
      <c r="Q210" s="214">
        <v>2214.8656482942133</v>
      </c>
      <c r="R210" s="90">
        <f t="shared" si="54"/>
        <v>4.1168398353264067E-3</v>
      </c>
      <c r="S210" s="90">
        <f t="shared" si="54"/>
        <v>-2.0389431712371712E-3</v>
      </c>
      <c r="T210" s="92">
        <v>5546</v>
      </c>
      <c r="U210" s="196">
        <v>76515</v>
      </c>
      <c r="V210" s="196">
        <v>13881.531204644412</v>
      </c>
      <c r="W210" s="203"/>
      <c r="X210" s="89">
        <v>0</v>
      </c>
      <c r="Y210" s="89">
        <f t="shared" si="55"/>
        <v>0</v>
      </c>
    </row>
    <row r="211" spans="2:27" x14ac:dyDescent="0.25">
      <c r="B211" s="86">
        <v>3819</v>
      </c>
      <c r="C211" s="86" t="s">
        <v>227</v>
      </c>
      <c r="D211" s="1">
        <v>16714</v>
      </c>
      <c r="E211" s="86">
        <f t="shared" si="49"/>
        <v>10525.188916876574</v>
      </c>
      <c r="F211" s="87">
        <f t="shared" si="42"/>
        <v>0.95566149031461189</v>
      </c>
      <c r="G211" s="193">
        <f t="shared" si="43"/>
        <v>293.78777977350546</v>
      </c>
      <c r="H211" s="193">
        <f t="shared" si="44"/>
        <v>466.53499428032666</v>
      </c>
      <c r="I211" s="193">
        <f t="shared" si="45"/>
        <v>0</v>
      </c>
      <c r="J211" s="88">
        <f t="shared" si="46"/>
        <v>0</v>
      </c>
      <c r="K211" s="193">
        <f t="shared" si="50"/>
        <v>-141.05189641265699</v>
      </c>
      <c r="L211" s="88">
        <f t="shared" si="47"/>
        <v>-223.9904115032993</v>
      </c>
      <c r="M211" s="89">
        <f t="shared" si="51"/>
        <v>242.54458277702736</v>
      </c>
      <c r="N211" s="89">
        <f t="shared" si="52"/>
        <v>16956.544582777027</v>
      </c>
      <c r="O211" s="89">
        <f t="shared" si="53"/>
        <v>10677.924800237422</v>
      </c>
      <c r="P211" s="90">
        <f t="shared" si="48"/>
        <v>0.96952953611121506</v>
      </c>
      <c r="Q211" s="214">
        <v>941.38843301320037</v>
      </c>
      <c r="R211" s="90">
        <f t="shared" si="54"/>
        <v>1.6666666666666666E-2</v>
      </c>
      <c r="S211" s="90">
        <f t="shared" si="54"/>
        <v>2.0990764063768049E-5</v>
      </c>
      <c r="T211" s="92">
        <v>1588</v>
      </c>
      <c r="U211" s="196">
        <v>16440</v>
      </c>
      <c r="V211" s="196">
        <v>10524.967989756722</v>
      </c>
      <c r="W211" s="203"/>
      <c r="X211" s="89">
        <v>0</v>
      </c>
      <c r="Y211" s="89">
        <f t="shared" si="55"/>
        <v>0</v>
      </c>
    </row>
    <row r="212" spans="2:27" x14ac:dyDescent="0.25">
      <c r="B212" s="86">
        <v>3820</v>
      </c>
      <c r="C212" s="86" t="s">
        <v>228</v>
      </c>
      <c r="D212" s="1">
        <v>29017</v>
      </c>
      <c r="E212" s="86">
        <f t="shared" si="49"/>
        <v>9873.0860837019409</v>
      </c>
      <c r="F212" s="87">
        <f t="shared" si="42"/>
        <v>0.89645214307042143</v>
      </c>
      <c r="G212" s="193">
        <f t="shared" si="43"/>
        <v>685.04947967828514</v>
      </c>
      <c r="H212" s="193">
        <f t="shared" si="44"/>
        <v>2013.3604207744802</v>
      </c>
      <c r="I212" s="193">
        <f t="shared" si="45"/>
        <v>14.092963901531673</v>
      </c>
      <c r="J212" s="88">
        <f t="shared" si="46"/>
        <v>41.419220906601588</v>
      </c>
      <c r="K212" s="193">
        <f t="shared" si="50"/>
        <v>-126.95893251112531</v>
      </c>
      <c r="L212" s="88">
        <f t="shared" si="47"/>
        <v>-373.13230265019729</v>
      </c>
      <c r="M212" s="89">
        <f t="shared" si="51"/>
        <v>1640.2281181242829</v>
      </c>
      <c r="N212" s="89">
        <f t="shared" si="52"/>
        <v>30657.228118124283</v>
      </c>
      <c r="O212" s="89">
        <f t="shared" si="53"/>
        <v>10431.1766308691</v>
      </c>
      <c r="P212" s="90">
        <f t="shared" si="48"/>
        <v>0.94712540397323242</v>
      </c>
      <c r="Q212" s="214">
        <v>1805.6672087062177</v>
      </c>
      <c r="R212" s="90">
        <f t="shared" si="54"/>
        <v>3.832391039862592E-2</v>
      </c>
      <c r="S212" s="90">
        <f t="shared" si="54"/>
        <v>2.0659332133933454E-2</v>
      </c>
      <c r="T212" s="92">
        <v>2939</v>
      </c>
      <c r="U212" s="196">
        <v>27946</v>
      </c>
      <c r="V212" s="196">
        <v>9673.2433367947397</v>
      </c>
      <c r="W212" s="203"/>
      <c r="X212" s="89">
        <v>0</v>
      </c>
      <c r="Y212" s="89">
        <f t="shared" si="55"/>
        <v>0</v>
      </c>
    </row>
    <row r="213" spans="2:27" x14ac:dyDescent="0.25">
      <c r="B213" s="86">
        <v>3821</v>
      </c>
      <c r="C213" s="86" t="s">
        <v>229</v>
      </c>
      <c r="D213" s="1">
        <v>23248</v>
      </c>
      <c r="E213" s="86">
        <f t="shared" si="49"/>
        <v>9578.9039967037497</v>
      </c>
      <c r="F213" s="87">
        <f t="shared" si="42"/>
        <v>0.86974112686872984</v>
      </c>
      <c r="G213" s="193">
        <f t="shared" si="43"/>
        <v>861.55873187719988</v>
      </c>
      <c r="H213" s="193">
        <f t="shared" si="44"/>
        <v>2091.0030422659643</v>
      </c>
      <c r="I213" s="193">
        <f t="shared" si="45"/>
        <v>117.05669435089857</v>
      </c>
      <c r="J213" s="88">
        <f t="shared" si="46"/>
        <v>284.09659718963087</v>
      </c>
      <c r="K213" s="193">
        <f t="shared" si="50"/>
        <v>-23.99520206175842</v>
      </c>
      <c r="L213" s="88">
        <f t="shared" si="47"/>
        <v>-58.236355403887686</v>
      </c>
      <c r="M213" s="89">
        <f t="shared" si="51"/>
        <v>2032.7666868620765</v>
      </c>
      <c r="N213" s="89">
        <f t="shared" si="52"/>
        <v>25280.766686862076</v>
      </c>
      <c r="O213" s="89">
        <f t="shared" si="53"/>
        <v>10416.467526519191</v>
      </c>
      <c r="P213" s="90">
        <f t="shared" si="48"/>
        <v>0.9457898531631479</v>
      </c>
      <c r="Q213" s="214">
        <v>1594.6062489043882</v>
      </c>
      <c r="R213" s="90">
        <f t="shared" si="54"/>
        <v>1.7952535248270427E-2</v>
      </c>
      <c r="S213" s="90">
        <f t="shared" si="54"/>
        <v>2.8438243275137613E-2</v>
      </c>
      <c r="T213" s="92">
        <v>2427</v>
      </c>
      <c r="U213" s="196">
        <v>22838</v>
      </c>
      <c r="V213" s="196">
        <v>9314.0293637846662</v>
      </c>
      <c r="W213" s="203"/>
      <c r="X213" s="89">
        <v>0</v>
      </c>
      <c r="Y213" s="89">
        <f t="shared" si="55"/>
        <v>0</v>
      </c>
    </row>
    <row r="214" spans="2:27" x14ac:dyDescent="0.25">
      <c r="B214" s="86">
        <v>3822</v>
      </c>
      <c r="C214" s="86" t="s">
        <v>230</v>
      </c>
      <c r="D214" s="1">
        <v>14801</v>
      </c>
      <c r="E214" s="86">
        <f t="shared" si="49"/>
        <v>10264.216366158113</v>
      </c>
      <c r="F214" s="87">
        <f t="shared" si="42"/>
        <v>0.93196581903303444</v>
      </c>
      <c r="G214" s="193">
        <f t="shared" si="43"/>
        <v>450.37131020458219</v>
      </c>
      <c r="H214" s="193">
        <f t="shared" si="44"/>
        <v>649.43542931500747</v>
      </c>
      <c r="I214" s="193">
        <f t="shared" si="45"/>
        <v>0</v>
      </c>
      <c r="J214" s="88">
        <f t="shared" si="46"/>
        <v>0</v>
      </c>
      <c r="K214" s="193">
        <f t="shared" si="50"/>
        <v>-141.05189641265699</v>
      </c>
      <c r="L214" s="88">
        <f t="shared" si="47"/>
        <v>-203.39683462705136</v>
      </c>
      <c r="M214" s="89">
        <f t="shared" si="51"/>
        <v>446.03859468795611</v>
      </c>
      <c r="N214" s="89">
        <f t="shared" si="52"/>
        <v>15247.038594687956</v>
      </c>
      <c r="O214" s="89">
        <f t="shared" si="53"/>
        <v>10573.535779950038</v>
      </c>
      <c r="P214" s="90">
        <f t="shared" si="48"/>
        <v>0.96005126759858406</v>
      </c>
      <c r="Q214" s="214">
        <v>1106.963048114002</v>
      </c>
      <c r="R214" s="90">
        <f t="shared" si="54"/>
        <v>7.0077561573003129E-3</v>
      </c>
      <c r="S214" s="90">
        <f t="shared" si="54"/>
        <v>-1.2545792505948328E-2</v>
      </c>
      <c r="T214" s="92">
        <v>1442</v>
      </c>
      <c r="U214" s="196">
        <v>14698</v>
      </c>
      <c r="V214" s="196">
        <v>10394.625176803394</v>
      </c>
      <c r="W214" s="203"/>
      <c r="X214" s="89">
        <v>0</v>
      </c>
      <c r="Y214" s="89">
        <f t="shared" si="55"/>
        <v>0</v>
      </c>
    </row>
    <row r="215" spans="2:27" x14ac:dyDescent="0.25">
      <c r="B215" s="86">
        <v>3823</v>
      </c>
      <c r="C215" s="86" t="s">
        <v>231</v>
      </c>
      <c r="D215" s="1">
        <v>12398</v>
      </c>
      <c r="E215" s="86">
        <f t="shared" si="49"/>
        <v>10129.084967320261</v>
      </c>
      <c r="F215" s="87">
        <f t="shared" si="42"/>
        <v>0.91969621750648978</v>
      </c>
      <c r="G215" s="193">
        <f t="shared" si="43"/>
        <v>531.45014950729308</v>
      </c>
      <c r="H215" s="193">
        <f t="shared" si="44"/>
        <v>650.49498299692675</v>
      </c>
      <c r="I215" s="193">
        <f t="shared" si="45"/>
        <v>0</v>
      </c>
      <c r="J215" s="88">
        <f t="shared" si="46"/>
        <v>0</v>
      </c>
      <c r="K215" s="193">
        <f t="shared" si="50"/>
        <v>-141.05189641265699</v>
      </c>
      <c r="L215" s="88">
        <f t="shared" si="47"/>
        <v>-172.64752120909213</v>
      </c>
      <c r="M215" s="89">
        <f t="shared" si="51"/>
        <v>477.84746178783462</v>
      </c>
      <c r="N215" s="89">
        <f t="shared" si="52"/>
        <v>12875.847461787835</v>
      </c>
      <c r="O215" s="89">
        <f t="shared" si="53"/>
        <v>10519.483220414899</v>
      </c>
      <c r="P215" s="90">
        <f t="shared" si="48"/>
        <v>0.95514342698796628</v>
      </c>
      <c r="Q215" s="214">
        <v>1283.3744597028692</v>
      </c>
      <c r="R215" s="90">
        <f t="shared" si="54"/>
        <v>-3.4198021344550911E-2</v>
      </c>
      <c r="S215" s="90">
        <f t="shared" si="54"/>
        <v>-5.4713422851937948E-2</v>
      </c>
      <c r="T215" s="92">
        <v>1224</v>
      </c>
      <c r="U215" s="196">
        <v>12837</v>
      </c>
      <c r="V215" s="196">
        <v>10715.358931552588</v>
      </c>
      <c r="W215" s="203"/>
      <c r="X215" s="89">
        <v>0</v>
      </c>
      <c r="Y215" s="89">
        <f t="shared" si="55"/>
        <v>0</v>
      </c>
    </row>
    <row r="216" spans="2:27" x14ac:dyDescent="0.25">
      <c r="B216" s="86">
        <v>3824</v>
      </c>
      <c r="C216" s="86" t="s">
        <v>232</v>
      </c>
      <c r="D216" s="1">
        <v>31265</v>
      </c>
      <c r="E216" s="86">
        <f t="shared" si="49"/>
        <v>14224.294813466788</v>
      </c>
      <c r="F216" s="87">
        <f t="shared" si="42"/>
        <v>1.2915312862760546</v>
      </c>
      <c r="G216" s="193">
        <f t="shared" si="43"/>
        <v>-1925.6757581806228</v>
      </c>
      <c r="H216" s="193">
        <f t="shared" si="44"/>
        <v>-4232.6353164810089</v>
      </c>
      <c r="I216" s="193">
        <f t="shared" si="45"/>
        <v>0</v>
      </c>
      <c r="J216" s="88">
        <f t="shared" si="46"/>
        <v>0</v>
      </c>
      <c r="K216" s="193">
        <f t="shared" si="50"/>
        <v>-141.05189641265699</v>
      </c>
      <c r="L216" s="88">
        <f t="shared" si="47"/>
        <v>-310.03206831502007</v>
      </c>
      <c r="M216" s="89">
        <f t="shared" si="51"/>
        <v>-4542.6673847960292</v>
      </c>
      <c r="N216" s="89">
        <f t="shared" si="52"/>
        <v>26722.33261520397</v>
      </c>
      <c r="O216" s="89">
        <f t="shared" si="53"/>
        <v>12157.567158873508</v>
      </c>
      <c r="P216" s="90">
        <f t="shared" si="48"/>
        <v>1.1038774544957921</v>
      </c>
      <c r="Q216" s="214">
        <v>1551.176684989302</v>
      </c>
      <c r="R216" s="90">
        <f t="shared" si="54"/>
        <v>-2.4766836145856078E-2</v>
      </c>
      <c r="S216" s="90">
        <f t="shared" si="54"/>
        <v>-5.0500923272125568E-2</v>
      </c>
      <c r="T216" s="92">
        <v>2198</v>
      </c>
      <c r="U216" s="196">
        <v>32059</v>
      </c>
      <c r="V216" s="196">
        <v>14980.841121495327</v>
      </c>
      <c r="W216" s="203"/>
      <c r="X216" s="89">
        <v>0</v>
      </c>
      <c r="Y216" s="89">
        <f t="shared" si="55"/>
        <v>0</v>
      </c>
    </row>
    <row r="217" spans="2:27" x14ac:dyDescent="0.25">
      <c r="B217" s="86">
        <v>3825</v>
      </c>
      <c r="C217" s="86" t="s">
        <v>233</v>
      </c>
      <c r="D217" s="1">
        <v>59241</v>
      </c>
      <c r="E217" s="86">
        <f t="shared" si="49"/>
        <v>15459.55114822547</v>
      </c>
      <c r="F217" s="87">
        <f t="shared" si="42"/>
        <v>1.4036895495736568</v>
      </c>
      <c r="G217" s="193">
        <f t="shared" si="43"/>
        <v>-2666.8295590358321</v>
      </c>
      <c r="H217" s="193">
        <f t="shared" si="44"/>
        <v>-10219.290870225308</v>
      </c>
      <c r="I217" s="193">
        <f t="shared" si="45"/>
        <v>0</v>
      </c>
      <c r="J217" s="88">
        <f t="shared" si="46"/>
        <v>0</v>
      </c>
      <c r="K217" s="193">
        <f t="shared" si="50"/>
        <v>-141.05189641265699</v>
      </c>
      <c r="L217" s="88">
        <f t="shared" si="47"/>
        <v>-540.51086705330158</v>
      </c>
      <c r="M217" s="89">
        <f t="shared" si="51"/>
        <v>-10759.801737278609</v>
      </c>
      <c r="N217" s="89">
        <f t="shared" si="52"/>
        <v>48481.198262721387</v>
      </c>
      <c r="O217" s="89">
        <f t="shared" si="53"/>
        <v>12651.669692776981</v>
      </c>
      <c r="P217" s="90">
        <f t="shared" si="48"/>
        <v>1.1487407598148329</v>
      </c>
      <c r="Q217" s="214">
        <v>678.04160913512897</v>
      </c>
      <c r="R217" s="90">
        <f t="shared" si="54"/>
        <v>2.6191342306293199E-2</v>
      </c>
      <c r="S217" s="90">
        <f t="shared" si="54"/>
        <v>5.5711091753994826E-3</v>
      </c>
      <c r="T217" s="92">
        <v>3832</v>
      </c>
      <c r="U217" s="196">
        <v>57729</v>
      </c>
      <c r="V217" s="196">
        <v>15373.901464713716</v>
      </c>
      <c r="W217" s="203"/>
      <c r="X217" s="89">
        <v>0</v>
      </c>
      <c r="Y217" s="89">
        <f t="shared" si="55"/>
        <v>0</v>
      </c>
    </row>
    <row r="218" spans="2:27" ht="28.5" customHeight="1" x14ac:dyDescent="0.25">
      <c r="B218" s="86">
        <v>4201</v>
      </c>
      <c r="C218" s="86" t="s">
        <v>234</v>
      </c>
      <c r="D218" s="1">
        <v>58616</v>
      </c>
      <c r="E218" s="86">
        <f t="shared" si="49"/>
        <v>8612.400822803409</v>
      </c>
      <c r="F218" s="87">
        <f t="shared" si="42"/>
        <v>0.78198499528211496</v>
      </c>
      <c r="G218" s="193">
        <f t="shared" si="43"/>
        <v>1441.4606362174043</v>
      </c>
      <c r="H218" s="193">
        <f t="shared" si="44"/>
        <v>9810.5810900956549</v>
      </c>
      <c r="I218" s="193">
        <f t="shared" si="45"/>
        <v>455.33280521601779</v>
      </c>
      <c r="J218" s="88">
        <f t="shared" si="46"/>
        <v>3098.9950723002171</v>
      </c>
      <c r="K218" s="193">
        <f t="shared" si="50"/>
        <v>314.28090880336083</v>
      </c>
      <c r="L218" s="88">
        <f t="shared" si="47"/>
        <v>2138.9958653156737</v>
      </c>
      <c r="M218" s="89">
        <f t="shared" si="51"/>
        <v>11949.576955411329</v>
      </c>
      <c r="N218" s="89">
        <f t="shared" si="52"/>
        <v>70565.576955411321</v>
      </c>
      <c r="O218" s="89">
        <f t="shared" si="53"/>
        <v>10368.142367824174</v>
      </c>
      <c r="P218" s="90">
        <f t="shared" si="48"/>
        <v>0.9414020465838171</v>
      </c>
      <c r="Q218" s="214">
        <v>6580.2259764196506</v>
      </c>
      <c r="R218" s="90">
        <f t="shared" si="54"/>
        <v>1.1999102225445002E-2</v>
      </c>
      <c r="S218" s="90">
        <f t="shared" si="54"/>
        <v>1.4419561399312824E-3</v>
      </c>
      <c r="T218" s="92">
        <v>6806</v>
      </c>
      <c r="U218" s="196">
        <v>57921</v>
      </c>
      <c r="V218" s="196">
        <v>8600</v>
      </c>
      <c r="W218" s="203"/>
      <c r="X218" s="89">
        <v>0</v>
      </c>
      <c r="Y218" s="89">
        <f t="shared" si="55"/>
        <v>0</v>
      </c>
    </row>
    <row r="219" spans="2:27" x14ac:dyDescent="0.25">
      <c r="B219" s="86">
        <v>4202</v>
      </c>
      <c r="C219" s="86" t="s">
        <v>235</v>
      </c>
      <c r="D219" s="1">
        <v>223298</v>
      </c>
      <c r="E219" s="86">
        <f t="shared" si="49"/>
        <v>9081.9538780656439</v>
      </c>
      <c r="F219" s="87">
        <f t="shared" si="42"/>
        <v>0.82461926779898786</v>
      </c>
      <c r="G219" s="193">
        <f t="shared" si="43"/>
        <v>1159.7288030600632</v>
      </c>
      <c r="H219" s="193">
        <f t="shared" si="44"/>
        <v>28514.252080837774</v>
      </c>
      <c r="I219" s="193">
        <f t="shared" si="45"/>
        <v>290.98923587423559</v>
      </c>
      <c r="J219" s="88">
        <f t="shared" si="46"/>
        <v>7154.5523424398307</v>
      </c>
      <c r="K219" s="193">
        <f t="shared" si="50"/>
        <v>149.9373394615786</v>
      </c>
      <c r="L219" s="88">
        <f t="shared" si="47"/>
        <v>3686.5093653418335</v>
      </c>
      <c r="M219" s="89">
        <f t="shared" si="51"/>
        <v>32200.761446179607</v>
      </c>
      <c r="N219" s="89">
        <f t="shared" si="52"/>
        <v>255498.76144617962</v>
      </c>
      <c r="O219" s="89">
        <f t="shared" si="53"/>
        <v>10391.620020587286</v>
      </c>
      <c r="P219" s="90">
        <f t="shared" si="48"/>
        <v>0.94353376020966084</v>
      </c>
      <c r="Q219" s="214">
        <v>16082.401878082574</v>
      </c>
      <c r="R219" s="90">
        <f t="shared" si="54"/>
        <v>-8.0097728177843807E-4</v>
      </c>
      <c r="S219" s="90">
        <f t="shared" si="54"/>
        <v>-2.3965391116300312E-2</v>
      </c>
      <c r="T219" s="92">
        <v>24587</v>
      </c>
      <c r="U219" s="196">
        <v>223477</v>
      </c>
      <c r="V219" s="196">
        <v>9304.9506599492033</v>
      </c>
      <c r="W219" s="203"/>
      <c r="X219" s="89">
        <v>0</v>
      </c>
      <c r="Y219" s="89">
        <f t="shared" si="55"/>
        <v>0</v>
      </c>
    </row>
    <row r="220" spans="2:27" x14ac:dyDescent="0.25">
      <c r="B220" s="86">
        <v>4203</v>
      </c>
      <c r="C220" s="86" t="s">
        <v>236</v>
      </c>
      <c r="D220" s="1">
        <v>410703</v>
      </c>
      <c r="E220" s="86">
        <f t="shared" si="49"/>
        <v>8949.5325880891687</v>
      </c>
      <c r="F220" s="87">
        <f t="shared" si="42"/>
        <v>0.81259573754905712</v>
      </c>
      <c r="G220" s="193">
        <f t="shared" si="43"/>
        <v>1239.1815770459484</v>
      </c>
      <c r="H220" s="193">
        <f t="shared" si="44"/>
        <v>56867.281752215618</v>
      </c>
      <c r="I220" s="193">
        <f t="shared" si="45"/>
        <v>337.33668736600191</v>
      </c>
      <c r="J220" s="88">
        <f t="shared" si="46"/>
        <v>15480.717919913193</v>
      </c>
      <c r="K220" s="193">
        <f t="shared" si="50"/>
        <v>196.28479095334492</v>
      </c>
      <c r="L220" s="88">
        <f t="shared" si="47"/>
        <v>9007.7053416399522</v>
      </c>
      <c r="M220" s="89">
        <f t="shared" si="51"/>
        <v>65874.987093855569</v>
      </c>
      <c r="N220" s="89">
        <f t="shared" si="52"/>
        <v>476577.98709385557</v>
      </c>
      <c r="O220" s="89">
        <f t="shared" si="53"/>
        <v>10384.998956088461</v>
      </c>
      <c r="P220" s="90">
        <f t="shared" si="48"/>
        <v>0.94293258369716415</v>
      </c>
      <c r="Q220" s="214">
        <v>32400.662589461324</v>
      </c>
      <c r="R220" s="90">
        <f t="shared" si="54"/>
        <v>2.3038754128742022E-2</v>
      </c>
      <c r="S220" s="90">
        <f t="shared" si="54"/>
        <v>1.4522905616459037E-2</v>
      </c>
      <c r="T220" s="92">
        <v>45891</v>
      </c>
      <c r="U220" s="196">
        <v>401454</v>
      </c>
      <c r="V220" s="196">
        <v>8821.4199389131827</v>
      </c>
      <c r="W220" s="203"/>
      <c r="X220" s="89">
        <v>0</v>
      </c>
      <c r="Y220" s="89">
        <f t="shared" si="55"/>
        <v>0</v>
      </c>
    </row>
    <row r="221" spans="2:27" x14ac:dyDescent="0.25">
      <c r="B221" s="86">
        <v>4204</v>
      </c>
      <c r="C221" s="86" t="s">
        <v>237</v>
      </c>
      <c r="D221" s="1">
        <v>1082954</v>
      </c>
      <c r="E221" s="86">
        <f t="shared" si="49"/>
        <v>9370.6270712734367</v>
      </c>
      <c r="F221" s="87">
        <f t="shared" si="42"/>
        <v>0.85083008987672637</v>
      </c>
      <c r="G221" s="193">
        <f t="shared" si="43"/>
        <v>986.52488713538764</v>
      </c>
      <c r="H221" s="193">
        <f t="shared" si="44"/>
        <v>114011.69468134962</v>
      </c>
      <c r="I221" s="193">
        <f t="shared" si="45"/>
        <v>189.95361825150812</v>
      </c>
      <c r="J221" s="88">
        <f t="shared" si="46"/>
        <v>21952.749707708543</v>
      </c>
      <c r="K221" s="193">
        <f t="shared" si="50"/>
        <v>48.901721838851131</v>
      </c>
      <c r="L221" s="88">
        <f t="shared" si="47"/>
        <v>5651.5230911941862</v>
      </c>
      <c r="M221" s="89">
        <f t="shared" si="51"/>
        <v>119663.21777254381</v>
      </c>
      <c r="N221" s="89">
        <f t="shared" si="52"/>
        <v>1202617.2177725439</v>
      </c>
      <c r="O221" s="89">
        <f t="shared" si="53"/>
        <v>10406.053680247678</v>
      </c>
      <c r="P221" s="90">
        <f t="shared" si="48"/>
        <v>0.94484430131354791</v>
      </c>
      <c r="Q221" s="214">
        <v>61163.948246965068</v>
      </c>
      <c r="R221" s="90">
        <f t="shared" si="54"/>
        <v>2.5841310859223587E-2</v>
      </c>
      <c r="S221" s="90">
        <f t="shared" si="54"/>
        <v>9.5796725176777366E-3</v>
      </c>
      <c r="T221" s="92">
        <v>115569</v>
      </c>
      <c r="U221" s="196">
        <v>1055674</v>
      </c>
      <c r="V221" s="196">
        <v>9281.7113164581442</v>
      </c>
      <c r="W221" s="203"/>
      <c r="X221" s="89">
        <v>0</v>
      </c>
      <c r="Y221" s="89">
        <f t="shared" si="55"/>
        <v>0</v>
      </c>
      <c r="Z221" s="1"/>
      <c r="AA221" s="1"/>
    </row>
    <row r="222" spans="2:27" x14ac:dyDescent="0.25">
      <c r="B222" s="86">
        <v>4205</v>
      </c>
      <c r="C222" s="86" t="s">
        <v>238</v>
      </c>
      <c r="D222" s="1">
        <v>199702</v>
      </c>
      <c r="E222" s="86">
        <f t="shared" si="49"/>
        <v>8505.5581583542735</v>
      </c>
      <c r="F222" s="87">
        <f t="shared" si="42"/>
        <v>0.77228394186226379</v>
      </c>
      <c r="G222" s="193">
        <f t="shared" si="43"/>
        <v>1505.5662348868857</v>
      </c>
      <c r="H222" s="193">
        <f t="shared" si="44"/>
        <v>35349.189628909182</v>
      </c>
      <c r="I222" s="193">
        <f t="shared" si="45"/>
        <v>492.72773777321521</v>
      </c>
      <c r="J222" s="88">
        <f t="shared" si="46"/>
        <v>11568.75455517732</v>
      </c>
      <c r="K222" s="193">
        <f t="shared" si="50"/>
        <v>351.67584136055825</v>
      </c>
      <c r="L222" s="88">
        <f t="shared" si="47"/>
        <v>8256.9970793045468</v>
      </c>
      <c r="M222" s="89">
        <f t="shared" si="51"/>
        <v>43606.186708213732</v>
      </c>
      <c r="N222" s="89">
        <f t="shared" si="52"/>
        <v>243308.18670821373</v>
      </c>
      <c r="O222" s="89">
        <f t="shared" si="53"/>
        <v>10362.800234601718</v>
      </c>
      <c r="P222" s="90">
        <f t="shared" si="48"/>
        <v>0.94091699391282468</v>
      </c>
      <c r="Q222" s="214">
        <v>25050.143726176477</v>
      </c>
      <c r="R222" s="90">
        <f t="shared" si="54"/>
        <v>1.419122551010686E-3</v>
      </c>
      <c r="S222" s="90">
        <f t="shared" si="54"/>
        <v>-1.2741239844616786E-2</v>
      </c>
      <c r="T222" s="92">
        <v>23479</v>
      </c>
      <c r="U222" s="196">
        <v>199419</v>
      </c>
      <c r="V222" s="196">
        <v>8615.3281202747658</v>
      </c>
      <c r="W222" s="203"/>
      <c r="X222" s="89">
        <v>0</v>
      </c>
      <c r="Y222" s="89">
        <f t="shared" si="55"/>
        <v>0</v>
      </c>
      <c r="Z222" s="1"/>
      <c r="AA222" s="1"/>
    </row>
    <row r="223" spans="2:27" x14ac:dyDescent="0.25">
      <c r="B223" s="86">
        <v>4206</v>
      </c>
      <c r="C223" s="86" t="s">
        <v>239</v>
      </c>
      <c r="D223" s="1">
        <v>85456</v>
      </c>
      <c r="E223" s="86">
        <f t="shared" si="49"/>
        <v>8666.9371196754564</v>
      </c>
      <c r="F223" s="87">
        <f t="shared" si="42"/>
        <v>0.78693675806343777</v>
      </c>
      <c r="G223" s="193">
        <f t="shared" si="43"/>
        <v>1408.7388580941758</v>
      </c>
      <c r="H223" s="193">
        <f t="shared" si="44"/>
        <v>13890.165140808573</v>
      </c>
      <c r="I223" s="193">
        <f t="shared" si="45"/>
        <v>436.2451013108012</v>
      </c>
      <c r="J223" s="88">
        <f t="shared" si="46"/>
        <v>4301.3766989244996</v>
      </c>
      <c r="K223" s="193">
        <f t="shared" si="50"/>
        <v>295.19320489814424</v>
      </c>
      <c r="L223" s="88">
        <f t="shared" si="47"/>
        <v>2910.6050002957022</v>
      </c>
      <c r="M223" s="89">
        <f t="shared" si="51"/>
        <v>16800.770141104276</v>
      </c>
      <c r="N223" s="89">
        <f t="shared" si="52"/>
        <v>102256.77014110428</v>
      </c>
      <c r="O223" s="89">
        <f t="shared" si="53"/>
        <v>10370.869182667777</v>
      </c>
      <c r="P223" s="90">
        <f t="shared" si="48"/>
        <v>0.94164963472288332</v>
      </c>
      <c r="Q223" s="214">
        <v>9457.3763337493019</v>
      </c>
      <c r="R223" s="90">
        <f t="shared" si="54"/>
        <v>2.1174896037474307E-2</v>
      </c>
      <c r="S223" s="90">
        <f t="shared" si="54"/>
        <v>-3.4741531772234623E-3</v>
      </c>
      <c r="T223" s="92">
        <v>9860</v>
      </c>
      <c r="U223" s="196">
        <v>83684</v>
      </c>
      <c r="V223" s="196">
        <v>8697.1523591768873</v>
      </c>
      <c r="W223" s="203"/>
      <c r="X223" s="89">
        <v>0</v>
      </c>
      <c r="Y223" s="89">
        <f t="shared" si="55"/>
        <v>0</v>
      </c>
    </row>
    <row r="224" spans="2:27" x14ac:dyDescent="0.25">
      <c r="B224" s="86">
        <v>4207</v>
      </c>
      <c r="C224" s="86" t="s">
        <v>240</v>
      </c>
      <c r="D224" s="1">
        <v>84442</v>
      </c>
      <c r="E224" s="86">
        <f t="shared" si="49"/>
        <v>9162.5434027777792</v>
      </c>
      <c r="F224" s="87">
        <f t="shared" si="42"/>
        <v>0.83193660014317539</v>
      </c>
      <c r="G224" s="193">
        <f t="shared" si="43"/>
        <v>1111.3750882327822</v>
      </c>
      <c r="H224" s="193">
        <f t="shared" si="44"/>
        <v>10242.43281315332</v>
      </c>
      <c r="I224" s="193">
        <f t="shared" si="45"/>
        <v>262.78290222498828</v>
      </c>
      <c r="J224" s="88">
        <f t="shared" si="46"/>
        <v>2421.8072269054919</v>
      </c>
      <c r="K224" s="193">
        <f t="shared" si="50"/>
        <v>121.73100581233129</v>
      </c>
      <c r="L224" s="88">
        <f t="shared" si="47"/>
        <v>1121.8729495664452</v>
      </c>
      <c r="M224" s="89">
        <f t="shared" si="51"/>
        <v>11364.305762719765</v>
      </c>
      <c r="N224" s="89">
        <f t="shared" si="52"/>
        <v>95806.30576271977</v>
      </c>
      <c r="O224" s="89">
        <f t="shared" si="53"/>
        <v>10395.649496822891</v>
      </c>
      <c r="P224" s="90">
        <f t="shared" si="48"/>
        <v>0.94389962682687001</v>
      </c>
      <c r="Q224" s="214">
        <v>6757.9058916666772</v>
      </c>
      <c r="R224" s="90">
        <f t="shared" si="54"/>
        <v>-8.0934089814521156E-3</v>
      </c>
      <c r="S224" s="90">
        <f t="shared" si="54"/>
        <v>-2.6175039546894333E-2</v>
      </c>
      <c r="T224" s="92">
        <v>9216</v>
      </c>
      <c r="U224" s="196">
        <v>85131</v>
      </c>
      <c r="V224" s="196">
        <v>9408.8196286472157</v>
      </c>
      <c r="W224" s="203"/>
      <c r="X224" s="89">
        <v>0</v>
      </c>
      <c r="Y224" s="89">
        <f t="shared" si="55"/>
        <v>0</v>
      </c>
    </row>
    <row r="225" spans="2:27" x14ac:dyDescent="0.25">
      <c r="B225" s="86">
        <v>4211</v>
      </c>
      <c r="C225" s="86" t="s">
        <v>241</v>
      </c>
      <c r="D225" s="1">
        <v>18090</v>
      </c>
      <c r="E225" s="86">
        <f t="shared" si="49"/>
        <v>7472.1189591078064</v>
      </c>
      <c r="F225" s="87">
        <f t="shared" si="42"/>
        <v>0.67845018238286614</v>
      </c>
      <c r="G225" s="193">
        <f t="shared" si="43"/>
        <v>2125.6297544347658</v>
      </c>
      <c r="H225" s="193">
        <f t="shared" si="44"/>
        <v>5146.1496354865685</v>
      </c>
      <c r="I225" s="193">
        <f t="shared" si="45"/>
        <v>854.43145750947872</v>
      </c>
      <c r="J225" s="88">
        <f t="shared" si="46"/>
        <v>2068.5785586304482</v>
      </c>
      <c r="K225" s="193">
        <f t="shared" si="50"/>
        <v>713.3795610968217</v>
      </c>
      <c r="L225" s="88">
        <f t="shared" si="47"/>
        <v>1727.0919174154053</v>
      </c>
      <c r="M225" s="89">
        <f t="shared" si="51"/>
        <v>6873.2415529019736</v>
      </c>
      <c r="N225" s="89">
        <f t="shared" si="52"/>
        <v>24963.241552901975</v>
      </c>
      <c r="O225" s="89">
        <f t="shared" si="53"/>
        <v>10311.128274639394</v>
      </c>
      <c r="P225" s="90">
        <f t="shared" si="48"/>
        <v>0.93622530593885467</v>
      </c>
      <c r="Q225" s="214">
        <v>4369.9827488850979</v>
      </c>
      <c r="R225" s="90">
        <f t="shared" si="54"/>
        <v>-2.7631942525559546E-4</v>
      </c>
      <c r="S225" s="90">
        <f t="shared" si="54"/>
        <v>2.2013105142108967E-3</v>
      </c>
      <c r="T225" s="92">
        <v>2421</v>
      </c>
      <c r="U225" s="196">
        <v>18095</v>
      </c>
      <c r="V225" s="196">
        <v>7455.7066337041615</v>
      </c>
      <c r="W225" s="203"/>
      <c r="X225" s="89">
        <v>0</v>
      </c>
      <c r="Y225" s="89">
        <f t="shared" si="55"/>
        <v>0</v>
      </c>
    </row>
    <row r="226" spans="2:27" x14ac:dyDescent="0.25">
      <c r="B226" s="86">
        <v>4212</v>
      </c>
      <c r="C226" s="86" t="s">
        <v>242</v>
      </c>
      <c r="D226" s="1">
        <v>16817</v>
      </c>
      <c r="E226" s="86">
        <f t="shared" si="49"/>
        <v>7847.4101726551562</v>
      </c>
      <c r="F226" s="87">
        <f t="shared" si="42"/>
        <v>0.71252570950861316</v>
      </c>
      <c r="G226" s="193">
        <f t="shared" si="43"/>
        <v>1900.4550263063559</v>
      </c>
      <c r="H226" s="193">
        <f t="shared" si="44"/>
        <v>4072.6751213745206</v>
      </c>
      <c r="I226" s="193">
        <f t="shared" si="45"/>
        <v>723.07953276790624</v>
      </c>
      <c r="J226" s="88">
        <f t="shared" si="46"/>
        <v>1549.5594387216231</v>
      </c>
      <c r="K226" s="193">
        <f t="shared" si="50"/>
        <v>582.02763635524923</v>
      </c>
      <c r="L226" s="88">
        <f t="shared" si="47"/>
        <v>1247.2852247092992</v>
      </c>
      <c r="M226" s="89">
        <f t="shared" si="51"/>
        <v>5319.9603460838198</v>
      </c>
      <c r="N226" s="89">
        <f t="shared" si="52"/>
        <v>22136.960346083819</v>
      </c>
      <c r="O226" s="89">
        <f t="shared" si="53"/>
        <v>10329.892835316761</v>
      </c>
      <c r="P226" s="90">
        <f t="shared" si="48"/>
        <v>0.93792908229514205</v>
      </c>
      <c r="Q226" s="214">
        <v>2792.5338623960197</v>
      </c>
      <c r="R226" s="90">
        <f t="shared" si="54"/>
        <v>2.8877332517589477E-2</v>
      </c>
      <c r="S226" s="90">
        <f t="shared" si="54"/>
        <v>2.3116003544089259E-2</v>
      </c>
      <c r="T226" s="92">
        <v>2143</v>
      </c>
      <c r="U226" s="196">
        <v>16345</v>
      </c>
      <c r="V226" s="196">
        <v>7670.1079305490375</v>
      </c>
      <c r="W226" s="203"/>
      <c r="X226" s="89">
        <v>0</v>
      </c>
      <c r="Y226" s="89">
        <f t="shared" si="55"/>
        <v>0</v>
      </c>
    </row>
    <row r="227" spans="2:27" x14ac:dyDescent="0.25">
      <c r="B227" s="86">
        <v>4213</v>
      </c>
      <c r="C227" s="86" t="s">
        <v>243</v>
      </c>
      <c r="D227" s="1">
        <v>51534</v>
      </c>
      <c r="E227" s="86">
        <f t="shared" si="49"/>
        <v>8333.4411384217328</v>
      </c>
      <c r="F227" s="87">
        <f t="shared" si="42"/>
        <v>0.7566561361215518</v>
      </c>
      <c r="G227" s="193">
        <f t="shared" si="43"/>
        <v>1608.8364468464099</v>
      </c>
      <c r="H227" s="193">
        <f t="shared" si="44"/>
        <v>9949.0445872982</v>
      </c>
      <c r="I227" s="193">
        <f t="shared" si="45"/>
        <v>552.96869474960442</v>
      </c>
      <c r="J227" s="88">
        <f t="shared" si="46"/>
        <v>3419.5584083315539</v>
      </c>
      <c r="K227" s="193">
        <f t="shared" si="50"/>
        <v>411.91679833694741</v>
      </c>
      <c r="L227" s="88">
        <f t="shared" si="47"/>
        <v>2547.2934809156827</v>
      </c>
      <c r="M227" s="89">
        <f t="shared" si="51"/>
        <v>12496.338068213883</v>
      </c>
      <c r="N227" s="89">
        <f t="shared" si="52"/>
        <v>64030.338068213881</v>
      </c>
      <c r="O227" s="89">
        <f t="shared" si="53"/>
        <v>10354.19438360509</v>
      </c>
      <c r="P227" s="90">
        <f t="shared" si="48"/>
        <v>0.94013560362578896</v>
      </c>
      <c r="Q227" s="214">
        <v>7959.0112016131561</v>
      </c>
      <c r="R227" s="90">
        <f t="shared" si="54"/>
        <v>-1.8362604289687227E-2</v>
      </c>
      <c r="S227" s="90">
        <f t="shared" si="54"/>
        <v>-2.9315544183608884E-2</v>
      </c>
      <c r="T227" s="92">
        <v>6184</v>
      </c>
      <c r="U227" s="196">
        <v>52498</v>
      </c>
      <c r="V227" s="196">
        <v>8585.1185609157801</v>
      </c>
      <c r="W227" s="203"/>
      <c r="X227" s="89">
        <v>0</v>
      </c>
      <c r="Y227" s="89">
        <f t="shared" si="55"/>
        <v>0</v>
      </c>
    </row>
    <row r="228" spans="2:27" x14ac:dyDescent="0.25">
      <c r="B228" s="86">
        <v>4214</v>
      </c>
      <c r="C228" s="86" t="s">
        <v>244</v>
      </c>
      <c r="D228" s="1">
        <v>51398</v>
      </c>
      <c r="E228" s="86">
        <f t="shared" si="49"/>
        <v>8324.9109167476508</v>
      </c>
      <c r="F228" s="87">
        <f t="shared" si="42"/>
        <v>0.75588161279259802</v>
      </c>
      <c r="G228" s="193">
        <f t="shared" si="43"/>
        <v>1613.9545798508591</v>
      </c>
      <c r="H228" s="193">
        <f t="shared" si="44"/>
        <v>9964.5555759992039</v>
      </c>
      <c r="I228" s="193">
        <f t="shared" si="45"/>
        <v>555.95427233553312</v>
      </c>
      <c r="J228" s="88">
        <f t="shared" si="46"/>
        <v>3432.4616773995813</v>
      </c>
      <c r="K228" s="193">
        <f t="shared" si="50"/>
        <v>414.9023759228761</v>
      </c>
      <c r="L228" s="88">
        <f t="shared" si="47"/>
        <v>2561.6072689478369</v>
      </c>
      <c r="M228" s="89">
        <f t="shared" si="51"/>
        <v>12526.162844947041</v>
      </c>
      <c r="N228" s="89">
        <f t="shared" si="52"/>
        <v>63924.162844947045</v>
      </c>
      <c r="O228" s="89">
        <f t="shared" si="53"/>
        <v>10353.767872521388</v>
      </c>
      <c r="P228" s="90">
        <f t="shared" si="48"/>
        <v>0.94009687745934145</v>
      </c>
      <c r="Q228" s="214">
        <v>9176.8677164876481</v>
      </c>
      <c r="R228" s="90">
        <f t="shared" si="54"/>
        <v>3.8133710361543123E-2</v>
      </c>
      <c r="S228" s="90">
        <f t="shared" si="54"/>
        <v>2.5354610590328782E-2</v>
      </c>
      <c r="T228" s="92">
        <v>6174</v>
      </c>
      <c r="U228" s="196">
        <v>49510</v>
      </c>
      <c r="V228" s="196">
        <v>8119.0554280091828</v>
      </c>
      <c r="W228" s="203"/>
      <c r="X228" s="89">
        <v>0</v>
      </c>
      <c r="Y228" s="89">
        <f t="shared" si="55"/>
        <v>0</v>
      </c>
    </row>
    <row r="229" spans="2:27" x14ac:dyDescent="0.25">
      <c r="B229" s="86">
        <v>4215</v>
      </c>
      <c r="C229" s="86" t="s">
        <v>245</v>
      </c>
      <c r="D229" s="1">
        <v>112450</v>
      </c>
      <c r="E229" s="86">
        <f t="shared" si="49"/>
        <v>9847.6223837463876</v>
      </c>
      <c r="F229" s="87">
        <f t="shared" si="42"/>
        <v>0.89414010120203946</v>
      </c>
      <c r="G229" s="193">
        <f t="shared" si="43"/>
        <v>700.32769965161708</v>
      </c>
      <c r="H229" s="193">
        <f t="shared" si="44"/>
        <v>7997.0420023218148</v>
      </c>
      <c r="I229" s="193">
        <f t="shared" si="45"/>
        <v>23.005258885975309</v>
      </c>
      <c r="J229" s="88">
        <f t="shared" si="46"/>
        <v>262.69705121895203</v>
      </c>
      <c r="K229" s="193">
        <f t="shared" si="50"/>
        <v>-118.04663752668168</v>
      </c>
      <c r="L229" s="88">
        <f t="shared" si="47"/>
        <v>-1347.9745539171781</v>
      </c>
      <c r="M229" s="89">
        <f t="shared" si="51"/>
        <v>6649.0674484046367</v>
      </c>
      <c r="N229" s="89">
        <f t="shared" si="52"/>
        <v>119099.06744840463</v>
      </c>
      <c r="O229" s="89">
        <f t="shared" si="53"/>
        <v>10429.903445871323</v>
      </c>
      <c r="P229" s="90">
        <f t="shared" si="48"/>
        <v>0.94700980187981332</v>
      </c>
      <c r="Q229" s="214">
        <v>663.4506648157485</v>
      </c>
      <c r="R229" s="90">
        <f t="shared" si="54"/>
        <v>2.340777953730501E-2</v>
      </c>
      <c r="S229" s="90">
        <f t="shared" si="54"/>
        <v>1.0860525913062701E-2</v>
      </c>
      <c r="T229" s="92">
        <v>11419</v>
      </c>
      <c r="U229" s="196">
        <v>109878</v>
      </c>
      <c r="V229" s="196">
        <v>9741.8210834293823</v>
      </c>
      <c r="W229" s="203"/>
      <c r="X229" s="89">
        <v>0</v>
      </c>
      <c r="Y229" s="89">
        <f t="shared" si="55"/>
        <v>0</v>
      </c>
    </row>
    <row r="230" spans="2:27" x14ac:dyDescent="0.25">
      <c r="B230" s="86">
        <v>4216</v>
      </c>
      <c r="C230" s="86" t="s">
        <v>246</v>
      </c>
      <c r="D230" s="1">
        <v>41609</v>
      </c>
      <c r="E230" s="86">
        <f t="shared" si="49"/>
        <v>7719.6660482374764</v>
      </c>
      <c r="F230" s="87">
        <f t="shared" si="42"/>
        <v>0.70092685448719061</v>
      </c>
      <c r="G230" s="193">
        <f t="shared" si="43"/>
        <v>1977.1015009569637</v>
      </c>
      <c r="H230" s="193">
        <f t="shared" si="44"/>
        <v>10656.577090158034</v>
      </c>
      <c r="I230" s="193">
        <f t="shared" si="45"/>
        <v>767.78997631409425</v>
      </c>
      <c r="J230" s="88">
        <f t="shared" si="46"/>
        <v>4138.3879723329683</v>
      </c>
      <c r="K230" s="193">
        <f t="shared" si="50"/>
        <v>626.73807990143723</v>
      </c>
      <c r="L230" s="88">
        <f t="shared" si="47"/>
        <v>3378.1182506687469</v>
      </c>
      <c r="M230" s="89">
        <f t="shared" si="51"/>
        <v>14034.695340826782</v>
      </c>
      <c r="N230" s="89">
        <f t="shared" si="52"/>
        <v>55643.69534082678</v>
      </c>
      <c r="O230" s="89">
        <f t="shared" si="53"/>
        <v>10323.505629095878</v>
      </c>
      <c r="P230" s="90">
        <f t="shared" si="48"/>
        <v>0.93734913954407095</v>
      </c>
      <c r="Q230" s="214">
        <v>8525.9384826479472</v>
      </c>
      <c r="R230" s="90">
        <f t="shared" si="54"/>
        <v>2.6546270939728122E-2</v>
      </c>
      <c r="S230" s="90">
        <f t="shared" si="54"/>
        <v>1.7404485966609911E-2</v>
      </c>
      <c r="T230" s="92">
        <v>5390</v>
      </c>
      <c r="U230" s="196">
        <v>40533</v>
      </c>
      <c r="V230" s="196">
        <v>7587.6076375889179</v>
      </c>
      <c r="W230" s="203"/>
      <c r="X230" s="89">
        <v>0</v>
      </c>
      <c r="Y230" s="89">
        <f t="shared" si="55"/>
        <v>0</v>
      </c>
    </row>
    <row r="231" spans="2:27" x14ac:dyDescent="0.25">
      <c r="B231" s="86">
        <v>4217</v>
      </c>
      <c r="C231" s="86" t="s">
        <v>247</v>
      </c>
      <c r="D231" s="1">
        <v>16880</v>
      </c>
      <c r="E231" s="86">
        <f t="shared" si="49"/>
        <v>9451.2877939529681</v>
      </c>
      <c r="F231" s="87">
        <f t="shared" si="42"/>
        <v>0.85815388682275306</v>
      </c>
      <c r="G231" s="193">
        <f t="shared" si="43"/>
        <v>938.12845352766885</v>
      </c>
      <c r="H231" s="193">
        <f t="shared" si="44"/>
        <v>1675.4974180004167</v>
      </c>
      <c r="I231" s="193">
        <f t="shared" si="45"/>
        <v>161.72236531367216</v>
      </c>
      <c r="J231" s="88">
        <f t="shared" si="46"/>
        <v>288.83614445021846</v>
      </c>
      <c r="K231" s="193">
        <f t="shared" si="50"/>
        <v>20.67046890101517</v>
      </c>
      <c r="L231" s="88">
        <f t="shared" si="47"/>
        <v>36.917457457213096</v>
      </c>
      <c r="M231" s="89">
        <f t="shared" si="51"/>
        <v>1712.4148754576297</v>
      </c>
      <c r="N231" s="89">
        <f t="shared" si="52"/>
        <v>18592.414875457631</v>
      </c>
      <c r="O231" s="89">
        <f t="shared" si="53"/>
        <v>10410.086716381653</v>
      </c>
      <c r="P231" s="90">
        <f t="shared" si="48"/>
        <v>0.9452104911608491</v>
      </c>
      <c r="Q231" s="214">
        <v>1504.6233871212346</v>
      </c>
      <c r="R231" s="90">
        <f t="shared" si="54"/>
        <v>0.10103711434348706</v>
      </c>
      <c r="S231" s="90">
        <f t="shared" si="54"/>
        <v>0.11028434654681971</v>
      </c>
      <c r="T231" s="92">
        <v>1786</v>
      </c>
      <c r="U231" s="196">
        <v>15331</v>
      </c>
      <c r="V231" s="196">
        <v>8512.4930594114394</v>
      </c>
      <c r="W231" s="203"/>
      <c r="X231" s="89">
        <v>0</v>
      </c>
      <c r="Y231" s="89">
        <f t="shared" si="55"/>
        <v>0</v>
      </c>
    </row>
    <row r="232" spans="2:27" x14ac:dyDescent="0.25">
      <c r="B232" s="86">
        <v>4218</v>
      </c>
      <c r="C232" s="86" t="s">
        <v>248</v>
      </c>
      <c r="D232" s="1">
        <v>11732</v>
      </c>
      <c r="E232" s="86">
        <f t="shared" si="49"/>
        <v>8729.1666666666661</v>
      </c>
      <c r="F232" s="87">
        <f t="shared" si="42"/>
        <v>0.79258704919729706</v>
      </c>
      <c r="G232" s="193">
        <f t="shared" si="43"/>
        <v>1371.4011298994501</v>
      </c>
      <c r="H232" s="193">
        <f t="shared" si="44"/>
        <v>1843.163118584861</v>
      </c>
      <c r="I232" s="193">
        <f t="shared" si="45"/>
        <v>414.46475986387782</v>
      </c>
      <c r="J232" s="88">
        <f t="shared" si="46"/>
        <v>557.0406372570518</v>
      </c>
      <c r="K232" s="193">
        <f t="shared" si="50"/>
        <v>273.4128634512208</v>
      </c>
      <c r="L232" s="88">
        <f t="shared" si="47"/>
        <v>367.46688847844075</v>
      </c>
      <c r="M232" s="89">
        <f t="shared" si="51"/>
        <v>2210.6300070633015</v>
      </c>
      <c r="N232" s="89">
        <f t="shared" si="52"/>
        <v>13942.630007063301</v>
      </c>
      <c r="O232" s="89">
        <f t="shared" si="53"/>
        <v>10373.980660017336</v>
      </c>
      <c r="P232" s="90">
        <f t="shared" si="48"/>
        <v>0.94193214927957614</v>
      </c>
      <c r="Q232" s="214">
        <v>2494.3537694798106</v>
      </c>
      <c r="R232" s="90">
        <f t="shared" si="54"/>
        <v>-7.024968260685569E-3</v>
      </c>
      <c r="S232" s="90">
        <f t="shared" si="54"/>
        <v>-2.2540203131612431E-2</v>
      </c>
      <c r="T232" s="92">
        <v>1344</v>
      </c>
      <c r="U232" s="196">
        <v>11815</v>
      </c>
      <c r="V232" s="196">
        <v>8930.4610733182162</v>
      </c>
      <c r="W232" s="203"/>
      <c r="X232" s="89">
        <v>0</v>
      </c>
      <c r="Y232" s="89">
        <f t="shared" si="55"/>
        <v>0</v>
      </c>
    </row>
    <row r="233" spans="2:27" x14ac:dyDescent="0.25">
      <c r="B233" s="86">
        <v>4219</v>
      </c>
      <c r="C233" s="86" t="s">
        <v>249</v>
      </c>
      <c r="D233" s="1">
        <v>29704</v>
      </c>
      <c r="E233" s="86">
        <f t="shared" si="49"/>
        <v>7608.6065573770493</v>
      </c>
      <c r="F233" s="87">
        <f t="shared" si="42"/>
        <v>0.69084292351098975</v>
      </c>
      <c r="G233" s="193">
        <f t="shared" si="43"/>
        <v>2043.73719547322</v>
      </c>
      <c r="H233" s="193">
        <f t="shared" si="44"/>
        <v>7978.7500111274512</v>
      </c>
      <c r="I233" s="193">
        <f t="shared" si="45"/>
        <v>806.66079811524367</v>
      </c>
      <c r="J233" s="88">
        <f t="shared" si="46"/>
        <v>3149.2037558419115</v>
      </c>
      <c r="K233" s="193">
        <f t="shared" si="50"/>
        <v>665.60890170258665</v>
      </c>
      <c r="L233" s="88">
        <f t="shared" si="47"/>
        <v>2598.5371522468986</v>
      </c>
      <c r="M233" s="89">
        <f t="shared" si="51"/>
        <v>10577.287163374349</v>
      </c>
      <c r="N233" s="89">
        <f t="shared" si="52"/>
        <v>40281.287163374349</v>
      </c>
      <c r="O233" s="89">
        <f t="shared" si="53"/>
        <v>10317.952654552857</v>
      </c>
      <c r="P233" s="90">
        <f t="shared" si="48"/>
        <v>0.936844942995261</v>
      </c>
      <c r="Q233" s="214">
        <v>6666.5965929976946</v>
      </c>
      <c r="R233" s="90">
        <f t="shared" si="54"/>
        <v>3.4261838440111422E-2</v>
      </c>
      <c r="S233" s="90">
        <f t="shared" si="54"/>
        <v>-3.2233991848942906E-2</v>
      </c>
      <c r="T233" s="92">
        <v>3904</v>
      </c>
      <c r="U233" s="196">
        <v>28720</v>
      </c>
      <c r="V233" s="196">
        <v>7862.0312072269371</v>
      </c>
      <c r="W233" s="203"/>
      <c r="X233" s="89">
        <v>0</v>
      </c>
      <c r="Y233" s="89">
        <f t="shared" si="55"/>
        <v>0</v>
      </c>
    </row>
    <row r="234" spans="2:27" x14ac:dyDescent="0.25">
      <c r="B234" s="86">
        <v>4220</v>
      </c>
      <c r="C234" s="86" t="s">
        <v>250</v>
      </c>
      <c r="D234" s="1">
        <v>11182</v>
      </c>
      <c r="E234" s="86">
        <f t="shared" si="49"/>
        <v>9843.3098591549297</v>
      </c>
      <c r="F234" s="87">
        <f t="shared" si="42"/>
        <v>0.89374853448426939</v>
      </c>
      <c r="G234" s="193">
        <f t="shared" si="43"/>
        <v>702.91521440649194</v>
      </c>
      <c r="H234" s="193">
        <f t="shared" si="44"/>
        <v>798.51168356577477</v>
      </c>
      <c r="I234" s="193">
        <f t="shared" si="45"/>
        <v>24.514642492985601</v>
      </c>
      <c r="J234" s="88">
        <f t="shared" si="46"/>
        <v>27.848633872031641</v>
      </c>
      <c r="K234" s="193">
        <f t="shared" si="50"/>
        <v>-116.53725391967139</v>
      </c>
      <c r="L234" s="88">
        <f t="shared" si="47"/>
        <v>-132.3863204527467</v>
      </c>
      <c r="M234" s="89">
        <f t="shared" si="51"/>
        <v>666.12536311302802</v>
      </c>
      <c r="N234" s="89">
        <f t="shared" si="52"/>
        <v>11848.125363113028</v>
      </c>
      <c r="O234" s="89">
        <f t="shared" si="53"/>
        <v>10429.687819641749</v>
      </c>
      <c r="P234" s="90">
        <f t="shared" si="48"/>
        <v>0.94699022354392481</v>
      </c>
      <c r="Q234" s="214">
        <v>1078.2680670603152</v>
      </c>
      <c r="R234" s="90">
        <f t="shared" si="54"/>
        <v>2.6901004304160691E-3</v>
      </c>
      <c r="S234" s="90">
        <f t="shared" si="54"/>
        <v>9.2480095782720268E-4</v>
      </c>
      <c r="T234" s="92">
        <v>1136</v>
      </c>
      <c r="U234" s="196">
        <v>11152</v>
      </c>
      <c r="V234" s="196">
        <v>9834.215167548502</v>
      </c>
      <c r="W234" s="203"/>
      <c r="X234" s="89">
        <v>0</v>
      </c>
      <c r="Y234" s="89">
        <f t="shared" si="55"/>
        <v>0</v>
      </c>
    </row>
    <row r="235" spans="2:27" x14ac:dyDescent="0.25">
      <c r="B235" s="86">
        <v>4221</v>
      </c>
      <c r="C235" s="86" t="s">
        <v>251</v>
      </c>
      <c r="D235" s="1">
        <v>19034</v>
      </c>
      <c r="E235" s="86">
        <f t="shared" si="49"/>
        <v>16130.508474576271</v>
      </c>
      <c r="F235" s="87">
        <f t="shared" si="42"/>
        <v>1.4646108388257453</v>
      </c>
      <c r="G235" s="193">
        <f t="shared" si="43"/>
        <v>-3069.4039548463124</v>
      </c>
      <c r="H235" s="193">
        <f t="shared" si="44"/>
        <v>-3621.8966667186487</v>
      </c>
      <c r="I235" s="193">
        <f t="shared" si="45"/>
        <v>0</v>
      </c>
      <c r="J235" s="88">
        <f t="shared" si="46"/>
        <v>0</v>
      </c>
      <c r="K235" s="193">
        <f t="shared" si="50"/>
        <v>-141.05189641265699</v>
      </c>
      <c r="L235" s="88">
        <f t="shared" si="47"/>
        <v>-166.44123776693525</v>
      </c>
      <c r="M235" s="89">
        <f t="shared" si="51"/>
        <v>-3788.3379044855837</v>
      </c>
      <c r="N235" s="89">
        <f t="shared" si="52"/>
        <v>15245.662095514417</v>
      </c>
      <c r="O235" s="89">
        <f t="shared" si="53"/>
        <v>12920.052623317302</v>
      </c>
      <c r="P235" s="90">
        <f t="shared" si="48"/>
        <v>1.1731092755156685</v>
      </c>
      <c r="Q235" s="214">
        <v>394.39694644557767</v>
      </c>
      <c r="R235" s="90">
        <f t="shared" si="54"/>
        <v>3.4681452489671666E-2</v>
      </c>
      <c r="S235" s="90">
        <f t="shared" si="54"/>
        <v>2.5036116915615386E-2</v>
      </c>
      <c r="T235" s="92">
        <v>1180</v>
      </c>
      <c r="U235" s="196">
        <v>18396</v>
      </c>
      <c r="V235" s="196">
        <v>15736.526946107784</v>
      </c>
      <c r="W235" s="203"/>
      <c r="X235" s="89">
        <v>0</v>
      </c>
      <c r="Y235" s="89">
        <f t="shared" si="55"/>
        <v>0</v>
      </c>
    </row>
    <row r="236" spans="2:27" x14ac:dyDescent="0.25">
      <c r="B236" s="86">
        <v>4222</v>
      </c>
      <c r="C236" s="86" t="s">
        <v>252</v>
      </c>
      <c r="D236" s="1">
        <v>34717</v>
      </c>
      <c r="E236" s="86">
        <f t="shared" si="49"/>
        <v>34891.457286432167</v>
      </c>
      <c r="F236" s="87">
        <f t="shared" si="42"/>
        <v>3.1680592465313762</v>
      </c>
      <c r="G236" s="193">
        <f t="shared" si="43"/>
        <v>-14325.973241959849</v>
      </c>
      <c r="H236" s="193">
        <f t="shared" si="44"/>
        <v>-14254.34337575005</v>
      </c>
      <c r="I236" s="193">
        <f t="shared" si="45"/>
        <v>0</v>
      </c>
      <c r="J236" s="88">
        <f t="shared" si="46"/>
        <v>0</v>
      </c>
      <c r="K236" s="193">
        <f t="shared" si="50"/>
        <v>-141.05189641265699</v>
      </c>
      <c r="L236" s="88">
        <f t="shared" si="47"/>
        <v>-140.34663693059369</v>
      </c>
      <c r="M236" s="89">
        <f t="shared" si="51"/>
        <v>-14394.690012680643</v>
      </c>
      <c r="N236" s="89">
        <f t="shared" si="52"/>
        <v>20322.309987319357</v>
      </c>
      <c r="O236" s="89">
        <f t="shared" si="53"/>
        <v>20424.432148059655</v>
      </c>
      <c r="P236" s="90">
        <f t="shared" si="48"/>
        <v>1.85448863859792</v>
      </c>
      <c r="Q236" s="214">
        <v>-961.15850702258831</v>
      </c>
      <c r="R236" s="90">
        <f t="shared" si="54"/>
        <v>6.3275244249793264E-2</v>
      </c>
      <c r="S236" s="90">
        <f t="shared" si="54"/>
        <v>-8.4185590597295559E-4</v>
      </c>
      <c r="T236" s="92">
        <v>995</v>
      </c>
      <c r="U236" s="196">
        <v>32651</v>
      </c>
      <c r="V236" s="196">
        <v>34920.855614973261</v>
      </c>
      <c r="W236" s="203"/>
      <c r="X236" s="89">
        <v>0</v>
      </c>
      <c r="Y236" s="89">
        <f t="shared" si="55"/>
        <v>0</v>
      </c>
    </row>
    <row r="237" spans="2:27" x14ac:dyDescent="0.25">
      <c r="B237" s="86">
        <v>4223</v>
      </c>
      <c r="C237" s="86" t="s">
        <v>253</v>
      </c>
      <c r="D237" s="1">
        <v>119095</v>
      </c>
      <c r="E237" s="86">
        <f t="shared" si="49"/>
        <v>7787.0406695436122</v>
      </c>
      <c r="F237" s="87">
        <f t="shared" si="42"/>
        <v>0.70704430582372313</v>
      </c>
      <c r="G237" s="193">
        <f t="shared" si="43"/>
        <v>1936.6767281732823</v>
      </c>
      <c r="H237" s="193">
        <f t="shared" si="44"/>
        <v>29619.533880682178</v>
      </c>
      <c r="I237" s="193">
        <f t="shared" si="45"/>
        <v>744.20885885694668</v>
      </c>
      <c r="J237" s="88">
        <f t="shared" si="46"/>
        <v>11381.930287358142</v>
      </c>
      <c r="K237" s="193">
        <f t="shared" si="50"/>
        <v>603.15696244428966</v>
      </c>
      <c r="L237" s="88">
        <f t="shared" si="47"/>
        <v>9224.6825836229655</v>
      </c>
      <c r="M237" s="89">
        <f t="shared" si="51"/>
        <v>38844.216464305144</v>
      </c>
      <c r="N237" s="89">
        <f t="shared" si="52"/>
        <v>157939.21646430515</v>
      </c>
      <c r="O237" s="89">
        <f t="shared" si="53"/>
        <v>10326.874360161184</v>
      </c>
      <c r="P237" s="90">
        <f t="shared" si="48"/>
        <v>0.93765501211089752</v>
      </c>
      <c r="Q237" s="214">
        <v>27032.82615094947</v>
      </c>
      <c r="R237" s="90">
        <f t="shared" si="54"/>
        <v>-5.1374154205997826E-3</v>
      </c>
      <c r="S237" s="90">
        <f t="shared" si="54"/>
        <v>-1.6260829959835812E-2</v>
      </c>
      <c r="T237" s="92">
        <v>15294</v>
      </c>
      <c r="U237" s="196">
        <v>119710</v>
      </c>
      <c r="V237" s="196">
        <v>7915.7574555313095</v>
      </c>
      <c r="W237" s="203"/>
      <c r="X237" s="89">
        <v>0</v>
      </c>
      <c r="Y237" s="89">
        <f t="shared" si="55"/>
        <v>0</v>
      </c>
    </row>
    <row r="238" spans="2:27" x14ac:dyDescent="0.25">
      <c r="B238" s="86">
        <v>4224</v>
      </c>
      <c r="C238" s="86" t="s">
        <v>254</v>
      </c>
      <c r="D238" s="1">
        <v>16422</v>
      </c>
      <c r="E238" s="86">
        <f t="shared" si="49"/>
        <v>18026.344676180019</v>
      </c>
      <c r="F238" s="87">
        <f t="shared" si="42"/>
        <v>1.6367481433554476</v>
      </c>
      <c r="G238" s="193">
        <f t="shared" si="43"/>
        <v>-4206.9056758085617</v>
      </c>
      <c r="H238" s="193">
        <f t="shared" si="44"/>
        <v>-3832.4910706615997</v>
      </c>
      <c r="I238" s="193">
        <f t="shared" si="45"/>
        <v>0</v>
      </c>
      <c r="J238" s="88">
        <f t="shared" si="46"/>
        <v>0</v>
      </c>
      <c r="K238" s="193">
        <f t="shared" si="50"/>
        <v>-141.05189641265699</v>
      </c>
      <c r="L238" s="88">
        <f t="shared" si="47"/>
        <v>-128.49827763193051</v>
      </c>
      <c r="M238" s="89">
        <f t="shared" si="51"/>
        <v>-3960.9893482935304</v>
      </c>
      <c r="N238" s="89">
        <f t="shared" si="52"/>
        <v>12461.010651706471</v>
      </c>
      <c r="O238" s="89">
        <f t="shared" si="53"/>
        <v>13678.387103958805</v>
      </c>
      <c r="P238" s="90">
        <f t="shared" si="48"/>
        <v>1.2419641973275497</v>
      </c>
      <c r="Q238" s="214">
        <v>174.68442221349324</v>
      </c>
      <c r="R238" s="90">
        <f t="shared" si="54"/>
        <v>3.4261241970021415E-2</v>
      </c>
      <c r="S238" s="90">
        <f t="shared" si="54"/>
        <v>3.5396545199406403E-2</v>
      </c>
      <c r="T238" s="92">
        <v>911</v>
      </c>
      <c r="U238" s="196">
        <v>15878</v>
      </c>
      <c r="V238" s="196">
        <v>17410.087719298248</v>
      </c>
      <c r="W238" s="203"/>
      <c r="X238" s="89">
        <v>0</v>
      </c>
      <c r="Y238" s="89">
        <f t="shared" si="55"/>
        <v>0</v>
      </c>
    </row>
    <row r="239" spans="2:27" x14ac:dyDescent="0.25">
      <c r="B239" s="86">
        <v>4225</v>
      </c>
      <c r="C239" s="86" t="s">
        <v>255</v>
      </c>
      <c r="D239" s="1">
        <v>84521</v>
      </c>
      <c r="E239" s="86">
        <f t="shared" si="49"/>
        <v>7861.68728490373</v>
      </c>
      <c r="F239" s="87">
        <f t="shared" si="42"/>
        <v>0.71382203648921339</v>
      </c>
      <c r="G239" s="193">
        <f t="shared" si="43"/>
        <v>1891.8887589572116</v>
      </c>
      <c r="H239" s="193">
        <f t="shared" si="44"/>
        <v>20339.696047548983</v>
      </c>
      <c r="I239" s="193">
        <f t="shared" si="45"/>
        <v>718.08254348090543</v>
      </c>
      <c r="J239" s="88">
        <f t="shared" si="46"/>
        <v>7720.1054249632143</v>
      </c>
      <c r="K239" s="193">
        <f t="shared" si="50"/>
        <v>577.03064706824841</v>
      </c>
      <c r="L239" s="88">
        <f t="shared" si="47"/>
        <v>6203.656486630739</v>
      </c>
      <c r="M239" s="89">
        <f t="shared" si="51"/>
        <v>26543.352534179721</v>
      </c>
      <c r="N239" s="89">
        <f t="shared" si="52"/>
        <v>111064.35253417972</v>
      </c>
      <c r="O239" s="89">
        <f t="shared" si="53"/>
        <v>10330.606690929191</v>
      </c>
      <c r="P239" s="90">
        <f t="shared" si="48"/>
        <v>0.93799389864417215</v>
      </c>
      <c r="Q239" s="214">
        <v>14884.705858431924</v>
      </c>
      <c r="R239" s="90">
        <f t="shared" si="54"/>
        <v>7.8461299977344006E-3</v>
      </c>
      <c r="S239" s="90">
        <f t="shared" si="54"/>
        <v>-1.7558604559924116E-2</v>
      </c>
      <c r="T239" s="92">
        <v>10751</v>
      </c>
      <c r="U239" s="196">
        <v>83863</v>
      </c>
      <c r="V239" s="196">
        <v>8002.1946564885502</v>
      </c>
      <c r="W239" s="203"/>
      <c r="X239" s="89">
        <v>0</v>
      </c>
      <c r="Y239" s="89">
        <f t="shared" si="55"/>
        <v>0</v>
      </c>
      <c r="Z239" s="1"/>
      <c r="AA239" s="1"/>
    </row>
    <row r="240" spans="2:27" x14ac:dyDescent="0.25">
      <c r="B240" s="86">
        <v>4226</v>
      </c>
      <c r="C240" s="86" t="s">
        <v>256</v>
      </c>
      <c r="D240" s="1">
        <v>14334</v>
      </c>
      <c r="E240" s="86">
        <f t="shared" si="49"/>
        <v>8190.8571428571422</v>
      </c>
      <c r="F240" s="87">
        <f t="shared" si="42"/>
        <v>0.74370985698372272</v>
      </c>
      <c r="G240" s="193">
        <f t="shared" si="43"/>
        <v>1694.3868441851644</v>
      </c>
      <c r="H240" s="193">
        <f t="shared" si="44"/>
        <v>2965.176977324038</v>
      </c>
      <c r="I240" s="193">
        <f t="shared" si="45"/>
        <v>602.87309319721112</v>
      </c>
      <c r="J240" s="88">
        <f t="shared" si="46"/>
        <v>1055.0279130951194</v>
      </c>
      <c r="K240" s="193">
        <f t="shared" si="50"/>
        <v>461.8211967845541</v>
      </c>
      <c r="L240" s="88">
        <f t="shared" si="47"/>
        <v>808.18709437296968</v>
      </c>
      <c r="M240" s="89">
        <f t="shared" si="51"/>
        <v>3773.3640716970076</v>
      </c>
      <c r="N240" s="89">
        <f t="shared" si="52"/>
        <v>18107.364071697008</v>
      </c>
      <c r="O240" s="89">
        <f t="shared" si="53"/>
        <v>10347.065183826862</v>
      </c>
      <c r="P240" s="90">
        <f t="shared" si="48"/>
        <v>0.93948828966889764</v>
      </c>
      <c r="Q240" s="214">
        <v>2073.85989696362</v>
      </c>
      <c r="R240" s="90">
        <f t="shared" si="54"/>
        <v>4.2624381728251379E-2</v>
      </c>
      <c r="S240" s="90">
        <f t="shared" si="54"/>
        <v>1.521825512282295E-2</v>
      </c>
      <c r="T240" s="92">
        <v>1750</v>
      </c>
      <c r="U240" s="196">
        <v>13748</v>
      </c>
      <c r="V240" s="196">
        <v>8068.0751173708923</v>
      </c>
      <c r="W240" s="203"/>
      <c r="X240" s="89">
        <v>0</v>
      </c>
      <c r="Y240" s="89">
        <f t="shared" si="55"/>
        <v>0</v>
      </c>
    </row>
    <row r="241" spans="2:27" x14ac:dyDescent="0.25">
      <c r="B241" s="86">
        <v>4227</v>
      </c>
      <c r="C241" s="86" t="s">
        <v>257</v>
      </c>
      <c r="D241" s="1">
        <v>63849</v>
      </c>
      <c r="E241" s="86">
        <f t="shared" si="49"/>
        <v>10599.103585657371</v>
      </c>
      <c r="F241" s="87">
        <f t="shared" si="42"/>
        <v>0.96237276201538913</v>
      </c>
      <c r="G241" s="193">
        <f t="shared" si="43"/>
        <v>249.43897850502725</v>
      </c>
      <c r="H241" s="193">
        <f t="shared" si="44"/>
        <v>1502.6204065142842</v>
      </c>
      <c r="I241" s="193">
        <f t="shared" si="45"/>
        <v>0</v>
      </c>
      <c r="J241" s="88">
        <f t="shared" si="46"/>
        <v>0</v>
      </c>
      <c r="K241" s="193">
        <f t="shared" si="50"/>
        <v>-141.05189641265699</v>
      </c>
      <c r="L241" s="88">
        <f t="shared" si="47"/>
        <v>-849.69662398984576</v>
      </c>
      <c r="M241" s="89">
        <f t="shared" si="51"/>
        <v>652.92378252443848</v>
      </c>
      <c r="N241" s="89">
        <f t="shared" si="52"/>
        <v>64501.923782524442</v>
      </c>
      <c r="O241" s="89">
        <f t="shared" si="53"/>
        <v>10707.490667749742</v>
      </c>
      <c r="P241" s="90">
        <f t="shared" si="48"/>
        <v>0.97221404479152596</v>
      </c>
      <c r="Q241" s="214">
        <v>4495.7213604984345</v>
      </c>
      <c r="R241" s="90">
        <f t="shared" si="54"/>
        <v>1.8601534706379722E-2</v>
      </c>
      <c r="S241" s="90">
        <f t="shared" si="54"/>
        <v>-5.2402342832616388E-3</v>
      </c>
      <c r="T241" s="92">
        <v>6024</v>
      </c>
      <c r="U241" s="196">
        <v>62683</v>
      </c>
      <c r="V241" s="196">
        <v>10654.93795682475</v>
      </c>
      <c r="W241" s="203"/>
      <c r="X241" s="89">
        <v>0</v>
      </c>
      <c r="Y241" s="89">
        <f t="shared" si="55"/>
        <v>0</v>
      </c>
    </row>
    <row r="242" spans="2:27" x14ac:dyDescent="0.25">
      <c r="B242" s="86">
        <v>4228</v>
      </c>
      <c r="C242" s="86" t="s">
        <v>258</v>
      </c>
      <c r="D242" s="1">
        <v>42590</v>
      </c>
      <c r="E242" s="86">
        <f t="shared" si="49"/>
        <v>23184.540010887318</v>
      </c>
      <c r="F242" s="87">
        <f t="shared" si="42"/>
        <v>2.1050997026320784</v>
      </c>
      <c r="G242" s="193">
        <f t="shared" si="43"/>
        <v>-7301.8228766329412</v>
      </c>
      <c r="H242" s="193">
        <f t="shared" si="44"/>
        <v>-13413.448624374714</v>
      </c>
      <c r="I242" s="193">
        <f t="shared" si="45"/>
        <v>0</v>
      </c>
      <c r="J242" s="88">
        <f t="shared" si="46"/>
        <v>0</v>
      </c>
      <c r="K242" s="193">
        <f t="shared" si="50"/>
        <v>-141.05189641265699</v>
      </c>
      <c r="L242" s="88">
        <f t="shared" si="47"/>
        <v>-259.1123337100509</v>
      </c>
      <c r="M242" s="89">
        <f t="shared" si="51"/>
        <v>-13672.560958084765</v>
      </c>
      <c r="N242" s="89">
        <f t="shared" si="52"/>
        <v>28917.439041915233</v>
      </c>
      <c r="O242" s="89">
        <f t="shared" si="53"/>
        <v>15741.665237841717</v>
      </c>
      <c r="P242" s="90">
        <f t="shared" si="48"/>
        <v>1.4293048210382011</v>
      </c>
      <c r="Q242" s="214">
        <v>-669.88882150803875</v>
      </c>
      <c r="R242" s="90">
        <f t="shared" si="54"/>
        <v>2.1563406970329328E-2</v>
      </c>
      <c r="S242" s="90">
        <f t="shared" si="54"/>
        <v>6.5485936942276087E-3</v>
      </c>
      <c r="T242" s="92">
        <v>1837</v>
      </c>
      <c r="U242" s="196">
        <v>41691</v>
      </c>
      <c r="V242" s="196">
        <v>23033.701657458565</v>
      </c>
      <c r="W242" s="203"/>
      <c r="X242" s="89">
        <v>0</v>
      </c>
      <c r="Y242" s="89">
        <f t="shared" si="55"/>
        <v>0</v>
      </c>
    </row>
    <row r="243" spans="2:27" ht="30.6" customHeight="1" x14ac:dyDescent="0.25">
      <c r="B243" s="86">
        <v>4601</v>
      </c>
      <c r="C243" s="86" t="s">
        <v>259</v>
      </c>
      <c r="D243" s="1">
        <v>3379731</v>
      </c>
      <c r="E243" s="86">
        <f t="shared" si="49"/>
        <v>11681.232502678602</v>
      </c>
      <c r="F243" s="87">
        <f t="shared" si="42"/>
        <v>1.060627429149662</v>
      </c>
      <c r="G243" s="193">
        <f t="shared" si="43"/>
        <v>-399.83837170771147</v>
      </c>
      <c r="H243" s="193">
        <f t="shared" si="44"/>
        <v>-115685.23608619216</v>
      </c>
      <c r="I243" s="193">
        <f t="shared" si="45"/>
        <v>0</v>
      </c>
      <c r="J243" s="88">
        <f t="shared" si="46"/>
        <v>0</v>
      </c>
      <c r="K243" s="193">
        <f t="shared" si="50"/>
        <v>-141.05189641265699</v>
      </c>
      <c r="L243" s="88">
        <f t="shared" si="47"/>
        <v>-40810.545189074044</v>
      </c>
      <c r="M243" s="89">
        <f t="shared" si="51"/>
        <v>-156495.7812752662</v>
      </c>
      <c r="N243" s="89">
        <f t="shared" si="52"/>
        <v>3223235.2187247337</v>
      </c>
      <c r="O243" s="89">
        <f t="shared" si="53"/>
        <v>11140.342234558233</v>
      </c>
      <c r="P243" s="90">
        <f t="shared" si="48"/>
        <v>1.011515911645235</v>
      </c>
      <c r="Q243" s="214">
        <v>-109223.16566517056</v>
      </c>
      <c r="R243" s="90">
        <f t="shared" si="54"/>
        <v>4.5091236305277511E-2</v>
      </c>
      <c r="S243" s="90">
        <f t="shared" si="54"/>
        <v>3.6422176867498379E-2</v>
      </c>
      <c r="T243" s="92">
        <v>289330</v>
      </c>
      <c r="U243" s="196">
        <v>3233910</v>
      </c>
      <c r="V243" s="196">
        <v>11270.728052138151</v>
      </c>
      <c r="W243" s="203"/>
      <c r="X243" s="89">
        <v>0</v>
      </c>
      <c r="Y243" s="89">
        <f t="shared" si="55"/>
        <v>0</v>
      </c>
    </row>
    <row r="244" spans="2:27" x14ac:dyDescent="0.25">
      <c r="B244" s="86">
        <v>4602</v>
      </c>
      <c r="C244" s="86" t="s">
        <v>260</v>
      </c>
      <c r="D244" s="1">
        <v>184118</v>
      </c>
      <c r="E244" s="86">
        <f t="shared" si="49"/>
        <v>10717.620350427849</v>
      </c>
      <c r="F244" s="87">
        <f t="shared" si="42"/>
        <v>0.97313379527971489</v>
      </c>
      <c r="G244" s="193">
        <f t="shared" si="43"/>
        <v>178.3289196427402</v>
      </c>
      <c r="H244" s="193">
        <f t="shared" si="44"/>
        <v>3063.5125105426341</v>
      </c>
      <c r="I244" s="193">
        <f t="shared" si="45"/>
        <v>0</v>
      </c>
      <c r="J244" s="88">
        <f t="shared" si="46"/>
        <v>0</v>
      </c>
      <c r="K244" s="193">
        <f t="shared" si="50"/>
        <v>-141.05189641265699</v>
      </c>
      <c r="L244" s="88">
        <f t="shared" si="47"/>
        <v>-2423.1305284730347</v>
      </c>
      <c r="M244" s="89">
        <f t="shared" si="51"/>
        <v>640.38198206959942</v>
      </c>
      <c r="N244" s="89">
        <f t="shared" si="52"/>
        <v>184758.38198206961</v>
      </c>
      <c r="O244" s="89">
        <f t="shared" si="53"/>
        <v>10754.89737365793</v>
      </c>
      <c r="P244" s="90">
        <f t="shared" si="48"/>
        <v>0.97651845809725601</v>
      </c>
      <c r="Q244" s="214">
        <v>2666.3704601597806</v>
      </c>
      <c r="R244" s="93">
        <f t="shared" si="54"/>
        <v>2.4990221217784347E-4</v>
      </c>
      <c r="S244" s="93">
        <f t="shared" si="54"/>
        <v>-2.544905128539381E-3</v>
      </c>
      <c r="T244" s="92">
        <v>17179</v>
      </c>
      <c r="U244" s="196">
        <v>184072</v>
      </c>
      <c r="V244" s="196">
        <v>10744.965267643453</v>
      </c>
      <c r="W244" s="203"/>
      <c r="X244" s="89">
        <v>0</v>
      </c>
      <c r="Y244" s="89">
        <f t="shared" si="55"/>
        <v>0</v>
      </c>
      <c r="Z244" s="1"/>
      <c r="AA244" s="1"/>
    </row>
    <row r="245" spans="2:27" x14ac:dyDescent="0.25">
      <c r="B245" s="86">
        <v>4611</v>
      </c>
      <c r="C245" s="86" t="s">
        <v>261</v>
      </c>
      <c r="D245" s="1">
        <v>36409</v>
      </c>
      <c r="E245" s="86">
        <f t="shared" si="49"/>
        <v>8939.1112202307886</v>
      </c>
      <c r="F245" s="87">
        <f t="shared" si="42"/>
        <v>0.81164950275770931</v>
      </c>
      <c r="G245" s="193">
        <f t="shared" si="43"/>
        <v>1245.4343977609765</v>
      </c>
      <c r="H245" s="193">
        <f t="shared" si="44"/>
        <v>5072.6543020804575</v>
      </c>
      <c r="I245" s="193">
        <f t="shared" si="45"/>
        <v>340.98416611643495</v>
      </c>
      <c r="J245" s="88">
        <f t="shared" si="46"/>
        <v>1388.8285085922396</v>
      </c>
      <c r="K245" s="193">
        <f t="shared" si="50"/>
        <v>199.93226970377796</v>
      </c>
      <c r="L245" s="88">
        <f t="shared" si="47"/>
        <v>814.32413450348758</v>
      </c>
      <c r="M245" s="89">
        <f t="shared" si="51"/>
        <v>5886.978436583945</v>
      </c>
      <c r="N245" s="89">
        <f t="shared" si="52"/>
        <v>42295.978436583944</v>
      </c>
      <c r="O245" s="89">
        <f t="shared" si="53"/>
        <v>10384.477887695542</v>
      </c>
      <c r="P245" s="90">
        <f t="shared" si="48"/>
        <v>0.94288527195759675</v>
      </c>
      <c r="Q245" s="214">
        <v>3785.126491618752</v>
      </c>
      <c r="R245" s="93">
        <f t="shared" si="54"/>
        <v>-0.1826100621871001</v>
      </c>
      <c r="S245" s="93">
        <f t="shared" si="54"/>
        <v>-0.18863061169222833</v>
      </c>
      <c r="T245" s="92">
        <v>4073</v>
      </c>
      <c r="U245" s="196">
        <v>44543</v>
      </c>
      <c r="V245" s="196">
        <v>11017.313875834778</v>
      </c>
      <c r="W245" s="203"/>
      <c r="X245" s="89">
        <v>0</v>
      </c>
      <c r="Y245" s="89">
        <f t="shared" si="55"/>
        <v>0</v>
      </c>
      <c r="Z245" s="1"/>
    </row>
    <row r="246" spans="2:27" x14ac:dyDescent="0.25">
      <c r="B246" s="86">
        <v>4612</v>
      </c>
      <c r="C246" s="86" t="s">
        <v>262</v>
      </c>
      <c r="D246" s="1">
        <v>50436</v>
      </c>
      <c r="E246" s="86">
        <f t="shared" si="49"/>
        <v>8799.0230286113056</v>
      </c>
      <c r="F246" s="87">
        <f t="shared" si="42"/>
        <v>0.79892983653263194</v>
      </c>
      <c r="G246" s="193">
        <f t="shared" si="43"/>
        <v>1329.4873127326664</v>
      </c>
      <c r="H246" s="193">
        <f t="shared" si="44"/>
        <v>7620.6212765836435</v>
      </c>
      <c r="I246" s="193">
        <f t="shared" si="45"/>
        <v>390.01503318325399</v>
      </c>
      <c r="J246" s="88">
        <f t="shared" si="46"/>
        <v>2235.5661702064117</v>
      </c>
      <c r="K246" s="193">
        <f t="shared" si="50"/>
        <v>248.963136770597</v>
      </c>
      <c r="L246" s="88">
        <f t="shared" si="47"/>
        <v>1427.056699969062</v>
      </c>
      <c r="M246" s="89">
        <f t="shared" si="51"/>
        <v>9047.6779765527062</v>
      </c>
      <c r="N246" s="89">
        <f t="shared" si="52"/>
        <v>59483.677976552703</v>
      </c>
      <c r="O246" s="89">
        <f t="shared" si="53"/>
        <v>10377.473478114569</v>
      </c>
      <c r="P246" s="90">
        <f t="shared" si="48"/>
        <v>0.94224928864634294</v>
      </c>
      <c r="Q246" s="214">
        <v>5586.0356739402614</v>
      </c>
      <c r="R246" s="93">
        <f t="shared" si="54"/>
        <v>-0.32770824169232615</v>
      </c>
      <c r="S246" s="93">
        <f t="shared" si="54"/>
        <v>-0.32266488063035303</v>
      </c>
      <c r="T246" s="92">
        <v>5732</v>
      </c>
      <c r="U246" s="196">
        <v>75021</v>
      </c>
      <c r="V246" s="196">
        <v>12990.649350649352</v>
      </c>
      <c r="W246" s="203"/>
      <c r="X246" s="89">
        <v>0</v>
      </c>
      <c r="Y246" s="89">
        <f t="shared" si="55"/>
        <v>0</v>
      </c>
      <c r="Z246" s="1"/>
    </row>
    <row r="247" spans="2:27" x14ac:dyDescent="0.25">
      <c r="B247" s="86">
        <v>4613</v>
      </c>
      <c r="C247" s="86" t="s">
        <v>263</v>
      </c>
      <c r="D247" s="1">
        <v>126528</v>
      </c>
      <c r="E247" s="86">
        <f t="shared" si="49"/>
        <v>10429.277942631059</v>
      </c>
      <c r="F247" s="87">
        <f t="shared" si="42"/>
        <v>0.94695300771074853</v>
      </c>
      <c r="G247" s="193">
        <f t="shared" si="43"/>
        <v>351.33436432081436</v>
      </c>
      <c r="H247" s="193">
        <f t="shared" si="44"/>
        <v>4262.3885079401198</v>
      </c>
      <c r="I247" s="193">
        <f t="shared" si="45"/>
        <v>0</v>
      </c>
      <c r="J247" s="88">
        <f t="shared" si="46"/>
        <v>0</v>
      </c>
      <c r="K247" s="193">
        <f t="shared" si="50"/>
        <v>-141.05189641265699</v>
      </c>
      <c r="L247" s="88">
        <f t="shared" si="47"/>
        <v>-1711.2416072783544</v>
      </c>
      <c r="M247" s="89">
        <f t="shared" si="51"/>
        <v>2551.1469006617654</v>
      </c>
      <c r="N247" s="89">
        <f t="shared" si="52"/>
        <v>129079.14690066177</v>
      </c>
      <c r="O247" s="89">
        <f t="shared" si="53"/>
        <v>10639.560410539216</v>
      </c>
      <c r="P247" s="90">
        <f t="shared" si="48"/>
        <v>0.96604614306966963</v>
      </c>
      <c r="Q247" s="214">
        <v>3393.9997917607848</v>
      </c>
      <c r="R247" s="93">
        <f t="shared" si="54"/>
        <v>3.8025153208141566E-2</v>
      </c>
      <c r="S247" s="93">
        <f t="shared" si="54"/>
        <v>3.1950327468133574E-2</v>
      </c>
      <c r="T247" s="92">
        <v>12132</v>
      </c>
      <c r="U247" s="196">
        <v>121893</v>
      </c>
      <c r="V247" s="196">
        <v>10106.375922394494</v>
      </c>
      <c r="W247" s="203"/>
      <c r="X247" s="89">
        <v>0</v>
      </c>
      <c r="Y247" s="89">
        <f t="shared" si="55"/>
        <v>0</v>
      </c>
      <c r="Z247" s="1"/>
    </row>
    <row r="248" spans="2:27" x14ac:dyDescent="0.25">
      <c r="B248" s="86">
        <v>4614</v>
      </c>
      <c r="C248" s="86" t="s">
        <v>264</v>
      </c>
      <c r="D248" s="1">
        <v>204843</v>
      </c>
      <c r="E248" s="86">
        <f t="shared" si="49"/>
        <v>10725.887527489789</v>
      </c>
      <c r="F248" s="87">
        <f t="shared" si="42"/>
        <v>0.97388443479926212</v>
      </c>
      <c r="G248" s="193">
        <f t="shared" si="43"/>
        <v>173.36861340557624</v>
      </c>
      <c r="H248" s="193">
        <f t="shared" si="44"/>
        <v>3310.9937788196953</v>
      </c>
      <c r="I248" s="193">
        <f t="shared" si="45"/>
        <v>0</v>
      </c>
      <c r="J248" s="88">
        <f t="shared" si="46"/>
        <v>0</v>
      </c>
      <c r="K248" s="193">
        <f t="shared" si="50"/>
        <v>-141.05189641265699</v>
      </c>
      <c r="L248" s="88">
        <f t="shared" si="47"/>
        <v>-2693.8091176889229</v>
      </c>
      <c r="M248" s="89">
        <f t="shared" si="51"/>
        <v>617.18466113077238</v>
      </c>
      <c r="N248" s="89">
        <f t="shared" si="52"/>
        <v>205460.18466113077</v>
      </c>
      <c r="O248" s="89">
        <f t="shared" si="53"/>
        <v>10758.204244482709</v>
      </c>
      <c r="P248" s="90">
        <f t="shared" si="48"/>
        <v>0.97681871390507513</v>
      </c>
      <c r="Q248" s="214">
        <v>108.13973154035784</v>
      </c>
      <c r="R248" s="93">
        <f t="shared" si="54"/>
        <v>3.2896495040818076E-2</v>
      </c>
      <c r="S248" s="93">
        <f t="shared" si="54"/>
        <v>2.321545657541289E-2</v>
      </c>
      <c r="T248" s="92">
        <v>19098</v>
      </c>
      <c r="U248" s="196">
        <v>198319</v>
      </c>
      <c r="V248" s="196">
        <v>10482.530789153761</v>
      </c>
      <c r="W248" s="203"/>
      <c r="X248" s="89">
        <v>0</v>
      </c>
      <c r="Y248" s="89">
        <f t="shared" si="55"/>
        <v>0</v>
      </c>
      <c r="Z248" s="1"/>
    </row>
    <row r="249" spans="2:27" x14ac:dyDescent="0.25">
      <c r="B249" s="86">
        <v>4615</v>
      </c>
      <c r="C249" s="86" t="s">
        <v>265</v>
      </c>
      <c r="D249" s="1">
        <v>30492</v>
      </c>
      <c r="E249" s="86">
        <f t="shared" si="49"/>
        <v>9585.6648852562084</v>
      </c>
      <c r="F249" s="87">
        <f t="shared" si="42"/>
        <v>0.87035499906436653</v>
      </c>
      <c r="G249" s="193">
        <f t="shared" si="43"/>
        <v>857.50219874572463</v>
      </c>
      <c r="H249" s="193">
        <f t="shared" si="44"/>
        <v>2727.71449421015</v>
      </c>
      <c r="I249" s="193">
        <f t="shared" si="45"/>
        <v>114.69038335753802</v>
      </c>
      <c r="J249" s="88">
        <f t="shared" si="46"/>
        <v>364.83010946032846</v>
      </c>
      <c r="K249" s="193">
        <f t="shared" si="50"/>
        <v>-26.361513055118962</v>
      </c>
      <c r="L249" s="88">
        <f t="shared" si="47"/>
        <v>-83.855973028333423</v>
      </c>
      <c r="M249" s="89">
        <f t="shared" si="51"/>
        <v>2643.8585211818167</v>
      </c>
      <c r="N249" s="89">
        <f t="shared" si="52"/>
        <v>33135.858521181814</v>
      </c>
      <c r="O249" s="89">
        <f t="shared" si="53"/>
        <v>10416.805570946814</v>
      </c>
      <c r="P249" s="90">
        <f t="shared" si="48"/>
        <v>0.9458205467729297</v>
      </c>
      <c r="Q249" s="214">
        <v>1470.087618423584</v>
      </c>
      <c r="R249" s="93">
        <f t="shared" si="54"/>
        <v>1.7111978384869407E-2</v>
      </c>
      <c r="S249" s="93">
        <f t="shared" si="54"/>
        <v>-3.3517646571399342E-3</v>
      </c>
      <c r="T249" s="92">
        <v>3181</v>
      </c>
      <c r="U249" s="196">
        <v>29979</v>
      </c>
      <c r="V249" s="196">
        <v>9617.9018286814244</v>
      </c>
      <c r="W249" s="203"/>
      <c r="X249" s="89">
        <v>0</v>
      </c>
      <c r="Y249" s="89">
        <f t="shared" si="55"/>
        <v>0</v>
      </c>
      <c r="Z249" s="1"/>
    </row>
    <row r="250" spans="2:27" x14ac:dyDescent="0.25">
      <c r="B250" s="86">
        <v>4616</v>
      </c>
      <c r="C250" s="86" t="s">
        <v>266</v>
      </c>
      <c r="D250" s="1">
        <v>33293</v>
      </c>
      <c r="E250" s="86">
        <f t="shared" si="49"/>
        <v>11440.893470790379</v>
      </c>
      <c r="F250" s="87">
        <f t="shared" si="42"/>
        <v>1.0388052310676128</v>
      </c>
      <c r="G250" s="193">
        <f t="shared" si="43"/>
        <v>-255.63495257477769</v>
      </c>
      <c r="H250" s="193">
        <f t="shared" si="44"/>
        <v>-743.89771199260304</v>
      </c>
      <c r="I250" s="193">
        <f t="shared" si="45"/>
        <v>0</v>
      </c>
      <c r="J250" s="88">
        <f t="shared" si="46"/>
        <v>0</v>
      </c>
      <c r="K250" s="193">
        <f t="shared" si="50"/>
        <v>-141.05189641265699</v>
      </c>
      <c r="L250" s="88">
        <f t="shared" si="47"/>
        <v>-410.46101856083186</v>
      </c>
      <c r="M250" s="89">
        <f t="shared" si="51"/>
        <v>-1154.358730553435</v>
      </c>
      <c r="N250" s="89">
        <f t="shared" si="52"/>
        <v>32138.641269446565</v>
      </c>
      <c r="O250" s="89">
        <f t="shared" si="53"/>
        <v>11044.206621802945</v>
      </c>
      <c r="P250" s="90">
        <f t="shared" si="48"/>
        <v>1.0027870324124155</v>
      </c>
      <c r="Q250" s="214">
        <v>-1116.5871913926901</v>
      </c>
      <c r="R250" s="93">
        <f t="shared" si="54"/>
        <v>-5.5557214970578571E-3</v>
      </c>
      <c r="S250" s="93">
        <f t="shared" si="54"/>
        <v>-1.4782524081105744E-2</v>
      </c>
      <c r="T250" s="92">
        <v>2910</v>
      </c>
      <c r="U250" s="196">
        <v>33479</v>
      </c>
      <c r="V250" s="196">
        <v>11612.556364897677</v>
      </c>
      <c r="W250" s="203"/>
      <c r="X250" s="89">
        <v>0</v>
      </c>
      <c r="Y250" s="89">
        <f t="shared" si="55"/>
        <v>0</v>
      </c>
      <c r="Z250" s="1"/>
    </row>
    <row r="251" spans="2:27" x14ac:dyDescent="0.25">
      <c r="B251" s="86">
        <v>4617</v>
      </c>
      <c r="C251" s="86" t="s">
        <v>267</v>
      </c>
      <c r="D251" s="1">
        <v>134593</v>
      </c>
      <c r="E251" s="86">
        <f t="shared" si="49"/>
        <v>10307.32118241691</v>
      </c>
      <c r="F251" s="87">
        <f t="shared" si="42"/>
        <v>0.93587963124780316</v>
      </c>
      <c r="G251" s="193">
        <f t="shared" si="43"/>
        <v>424.50842044930357</v>
      </c>
      <c r="H251" s="193">
        <f t="shared" si="44"/>
        <v>5543.2309542270059</v>
      </c>
      <c r="I251" s="193">
        <f t="shared" si="45"/>
        <v>0</v>
      </c>
      <c r="J251" s="88">
        <f t="shared" si="46"/>
        <v>0</v>
      </c>
      <c r="K251" s="193">
        <f t="shared" si="50"/>
        <v>-141.05189641265699</v>
      </c>
      <c r="L251" s="88">
        <f t="shared" si="47"/>
        <v>-1841.8556633564749</v>
      </c>
      <c r="M251" s="89">
        <f t="shared" si="51"/>
        <v>3701.375290870531</v>
      </c>
      <c r="N251" s="89">
        <f t="shared" si="52"/>
        <v>138294.37529087052</v>
      </c>
      <c r="O251" s="89">
        <f t="shared" si="53"/>
        <v>10590.777706453555</v>
      </c>
      <c r="P251" s="90">
        <f t="shared" si="48"/>
        <v>0.96161679248449128</v>
      </c>
      <c r="Q251" s="214">
        <v>4819.8265480392611</v>
      </c>
      <c r="R251" s="93">
        <f t="shared" si="54"/>
        <v>4.9237197627010301E-2</v>
      </c>
      <c r="S251" s="93">
        <f t="shared" si="54"/>
        <v>4.5942763172828555E-2</v>
      </c>
      <c r="T251" s="92">
        <v>13058</v>
      </c>
      <c r="U251" s="196">
        <v>128277</v>
      </c>
      <c r="V251" s="196">
        <v>9854.5747868172384</v>
      </c>
      <c r="W251" s="203"/>
      <c r="X251" s="89">
        <v>0</v>
      </c>
      <c r="Y251" s="89">
        <f t="shared" si="55"/>
        <v>0</v>
      </c>
      <c r="Z251" s="1"/>
    </row>
    <row r="252" spans="2:27" x14ac:dyDescent="0.25">
      <c r="B252" s="86">
        <v>4618</v>
      </c>
      <c r="C252" s="86" t="s">
        <v>268</v>
      </c>
      <c r="D252" s="1">
        <v>125906</v>
      </c>
      <c r="E252" s="86">
        <f t="shared" si="49"/>
        <v>11294.043774668102</v>
      </c>
      <c r="F252" s="87">
        <f t="shared" si="42"/>
        <v>1.0254716367201102</v>
      </c>
      <c r="G252" s="193">
        <f t="shared" si="43"/>
        <v>-167.52513490141135</v>
      </c>
      <c r="H252" s="193">
        <f t="shared" si="44"/>
        <v>-1867.5702038809338</v>
      </c>
      <c r="I252" s="193">
        <f t="shared" si="45"/>
        <v>0</v>
      </c>
      <c r="J252" s="88">
        <f t="shared" si="46"/>
        <v>0</v>
      </c>
      <c r="K252" s="193">
        <f t="shared" si="50"/>
        <v>-141.05189641265699</v>
      </c>
      <c r="L252" s="88">
        <f t="shared" si="47"/>
        <v>-1572.4465412083</v>
      </c>
      <c r="M252" s="89">
        <f t="shared" si="51"/>
        <v>-3440.0167450892341</v>
      </c>
      <c r="N252" s="89">
        <f t="shared" si="52"/>
        <v>122465.98325491077</v>
      </c>
      <c r="O252" s="89">
        <f t="shared" si="53"/>
        <v>10985.466743354033</v>
      </c>
      <c r="P252" s="90">
        <f t="shared" si="48"/>
        <v>0.99745359467341421</v>
      </c>
      <c r="Q252" s="214">
        <v>5839.5026770976992</v>
      </c>
      <c r="R252" s="93">
        <f t="shared" si="54"/>
        <v>-1.3554169669999059E-2</v>
      </c>
      <c r="S252" s="93">
        <f t="shared" si="54"/>
        <v>-3.7180025132692897E-2</v>
      </c>
      <c r="T252" s="92">
        <v>11148</v>
      </c>
      <c r="U252" s="196">
        <v>127636</v>
      </c>
      <c r="V252" s="196">
        <v>11730.171859204118</v>
      </c>
      <c r="W252" s="203"/>
      <c r="X252" s="89">
        <v>0</v>
      </c>
      <c r="Y252" s="89">
        <f t="shared" si="55"/>
        <v>0</v>
      </c>
      <c r="Z252" s="1"/>
      <c r="AA252" s="1"/>
    </row>
    <row r="253" spans="2:27" x14ac:dyDescent="0.25">
      <c r="B253" s="86">
        <v>4619</v>
      </c>
      <c r="C253" s="86" t="s">
        <v>269</v>
      </c>
      <c r="D253" s="1">
        <v>22527</v>
      </c>
      <c r="E253" s="86">
        <f t="shared" si="49"/>
        <v>23416.839916839916</v>
      </c>
      <c r="F253" s="87">
        <f t="shared" si="42"/>
        <v>2.1261919676807977</v>
      </c>
      <c r="G253" s="193">
        <f t="shared" si="43"/>
        <v>-7441.2028202044994</v>
      </c>
      <c r="H253" s="193">
        <f t="shared" si="44"/>
        <v>-7158.4371130367281</v>
      </c>
      <c r="I253" s="193">
        <f t="shared" si="45"/>
        <v>0</v>
      </c>
      <c r="J253" s="88">
        <f t="shared" si="46"/>
        <v>0</v>
      </c>
      <c r="K253" s="193">
        <f t="shared" si="50"/>
        <v>-141.05189641265699</v>
      </c>
      <c r="L253" s="88">
        <f t="shared" si="47"/>
        <v>-135.69192434897602</v>
      </c>
      <c r="M253" s="89">
        <f t="shared" si="51"/>
        <v>-7294.1290373857037</v>
      </c>
      <c r="N253" s="89">
        <f t="shared" si="52"/>
        <v>15232.870962614295</v>
      </c>
      <c r="O253" s="89">
        <f t="shared" si="53"/>
        <v>15834.58520022276</v>
      </c>
      <c r="P253" s="90">
        <f t="shared" si="48"/>
        <v>1.4377417270576893</v>
      </c>
      <c r="Q253" s="214">
        <v>204.20835803444697</v>
      </c>
      <c r="R253" s="93">
        <f t="shared" si="54"/>
        <v>6.2794866956029441E-2</v>
      </c>
      <c r="S253" s="93">
        <f t="shared" si="54"/>
        <v>3.5175457731600364E-2</v>
      </c>
      <c r="T253" s="92">
        <v>962</v>
      </c>
      <c r="U253" s="196">
        <v>21196</v>
      </c>
      <c r="V253" s="196">
        <v>22621.131270010672</v>
      </c>
      <c r="W253" s="203"/>
      <c r="X253" s="89">
        <v>0</v>
      </c>
      <c r="Y253" s="89">
        <f t="shared" si="55"/>
        <v>0</v>
      </c>
      <c r="Z253" s="1"/>
    </row>
    <row r="254" spans="2:27" x14ac:dyDescent="0.25">
      <c r="B254" s="86">
        <v>4620</v>
      </c>
      <c r="C254" s="86" t="s">
        <v>270</v>
      </c>
      <c r="D254" s="1">
        <v>12635</v>
      </c>
      <c r="E254" s="86">
        <f t="shared" si="49"/>
        <v>11964.962121212122</v>
      </c>
      <c r="F254" s="87">
        <f t="shared" si="42"/>
        <v>1.0863893867007866</v>
      </c>
      <c r="G254" s="193">
        <f t="shared" si="43"/>
        <v>-570.07614282782345</v>
      </c>
      <c r="H254" s="193">
        <f t="shared" si="44"/>
        <v>-602.00040682618157</v>
      </c>
      <c r="I254" s="193">
        <f t="shared" si="45"/>
        <v>0</v>
      </c>
      <c r="J254" s="88">
        <f t="shared" si="46"/>
        <v>0</v>
      </c>
      <c r="K254" s="193">
        <f t="shared" si="50"/>
        <v>-141.05189641265699</v>
      </c>
      <c r="L254" s="88">
        <f t="shared" si="47"/>
        <v>-148.95080261176577</v>
      </c>
      <c r="M254" s="89">
        <f t="shared" si="51"/>
        <v>-750.95120943794734</v>
      </c>
      <c r="N254" s="89">
        <f t="shared" si="52"/>
        <v>11884.048790562052</v>
      </c>
      <c r="O254" s="89">
        <f t="shared" si="53"/>
        <v>11253.83408197164</v>
      </c>
      <c r="P254" s="90">
        <f t="shared" si="48"/>
        <v>1.0218206946656847</v>
      </c>
      <c r="Q254" s="214">
        <v>1417.2603181750237</v>
      </c>
      <c r="R254" s="93">
        <f t="shared" si="54"/>
        <v>-4.3889519485433223E-2</v>
      </c>
      <c r="S254" s="93">
        <f t="shared" si="54"/>
        <v>-4.8416557745445371E-2</v>
      </c>
      <c r="T254" s="92">
        <v>1056</v>
      </c>
      <c r="U254" s="196">
        <v>13215</v>
      </c>
      <c r="V254" s="196">
        <v>12573.739295908659</v>
      </c>
      <c r="W254" s="203"/>
      <c r="X254" s="89">
        <v>0</v>
      </c>
      <c r="Y254" s="89">
        <f t="shared" si="55"/>
        <v>0</v>
      </c>
      <c r="Z254" s="1"/>
    </row>
    <row r="255" spans="2:27" x14ac:dyDescent="0.25">
      <c r="B255" s="86">
        <v>4621</v>
      </c>
      <c r="C255" s="86" t="s">
        <v>271</v>
      </c>
      <c r="D255" s="1">
        <v>153569</v>
      </c>
      <c r="E255" s="86">
        <f t="shared" si="49"/>
        <v>9512.4504459861255</v>
      </c>
      <c r="F255" s="87">
        <f t="shared" si="42"/>
        <v>0.86370730649580796</v>
      </c>
      <c r="G255" s="193">
        <f t="shared" si="43"/>
        <v>901.43086230777442</v>
      </c>
      <c r="H255" s="193">
        <f t="shared" si="44"/>
        <v>14552.69984109671</v>
      </c>
      <c r="I255" s="193">
        <f t="shared" si="45"/>
        <v>140.31543710206705</v>
      </c>
      <c r="J255" s="88">
        <f t="shared" si="46"/>
        <v>2265.2524165757704</v>
      </c>
      <c r="K255" s="193">
        <f t="shared" si="50"/>
        <v>-0.73645931058993597</v>
      </c>
      <c r="L255" s="88">
        <f t="shared" si="47"/>
        <v>-11.889399110163925</v>
      </c>
      <c r="M255" s="89">
        <f t="shared" si="51"/>
        <v>14540.810441986547</v>
      </c>
      <c r="N255" s="89">
        <f t="shared" si="52"/>
        <v>168109.81044198654</v>
      </c>
      <c r="O255" s="89">
        <f t="shared" si="53"/>
        <v>10413.144848983309</v>
      </c>
      <c r="P255" s="90">
        <f t="shared" si="48"/>
        <v>0.94548816214450171</v>
      </c>
      <c r="Q255" s="214">
        <v>11046.601826251515</v>
      </c>
      <c r="R255" s="93">
        <f t="shared" si="54"/>
        <v>1.9585842423598617E-2</v>
      </c>
      <c r="S255" s="93">
        <f t="shared" si="54"/>
        <v>2.5969554307872277E-3</v>
      </c>
      <c r="T255" s="92">
        <v>16144</v>
      </c>
      <c r="U255" s="196">
        <v>150619</v>
      </c>
      <c r="V255" s="196">
        <v>9487.8110236220473</v>
      </c>
      <c r="W255" s="203"/>
      <c r="X255" s="89">
        <v>0</v>
      </c>
      <c r="Y255" s="89">
        <f t="shared" si="55"/>
        <v>0</v>
      </c>
      <c r="Z255" s="1"/>
      <c r="AA255" s="1"/>
    </row>
    <row r="256" spans="2:27" x14ac:dyDescent="0.25">
      <c r="B256" s="86">
        <v>4622</v>
      </c>
      <c r="C256" s="86" t="s">
        <v>272</v>
      </c>
      <c r="D256" s="1">
        <v>82840</v>
      </c>
      <c r="E256" s="86">
        <f t="shared" si="49"/>
        <v>9710.4677060133636</v>
      </c>
      <c r="F256" s="87">
        <f t="shared" si="42"/>
        <v>0.8816867908851298</v>
      </c>
      <c r="G256" s="193">
        <f t="shared" si="43"/>
        <v>782.62050629143152</v>
      </c>
      <c r="H256" s="193">
        <f t="shared" si="44"/>
        <v>6676.5355391722023</v>
      </c>
      <c r="I256" s="193">
        <f t="shared" si="45"/>
        <v>71.009396092533734</v>
      </c>
      <c r="J256" s="88">
        <f t="shared" si="46"/>
        <v>605.78115806540529</v>
      </c>
      <c r="K256" s="193">
        <f t="shared" si="50"/>
        <v>-70.042500320123253</v>
      </c>
      <c r="L256" s="88">
        <f t="shared" si="47"/>
        <v>-597.53257023097149</v>
      </c>
      <c r="M256" s="89">
        <f t="shared" si="51"/>
        <v>6079.0029689412313</v>
      </c>
      <c r="N256" s="89">
        <f t="shared" si="52"/>
        <v>88919.002968941233</v>
      </c>
      <c r="O256" s="89">
        <f t="shared" si="53"/>
        <v>10423.045711984672</v>
      </c>
      <c r="P256" s="90">
        <f t="shared" si="48"/>
        <v>0.94638713636396787</v>
      </c>
      <c r="Q256" s="214">
        <v>4594.3712852918552</v>
      </c>
      <c r="R256" s="90">
        <f t="shared" si="54"/>
        <v>3.7991178829190057E-2</v>
      </c>
      <c r="S256" s="90">
        <f t="shared" si="54"/>
        <v>3.3854301548661314E-2</v>
      </c>
      <c r="T256" s="92">
        <v>8531</v>
      </c>
      <c r="U256" s="196">
        <v>79808</v>
      </c>
      <c r="V256" s="196">
        <v>9392.4914675767905</v>
      </c>
      <c r="W256" s="203"/>
      <c r="X256" s="89">
        <v>0</v>
      </c>
      <c r="Y256" s="89">
        <f t="shared" si="55"/>
        <v>0</v>
      </c>
    </row>
    <row r="257" spans="2:27" x14ac:dyDescent="0.25">
      <c r="B257" s="86">
        <v>4623</v>
      </c>
      <c r="C257" s="86" t="s">
        <v>273</v>
      </c>
      <c r="D257" s="1">
        <v>23841</v>
      </c>
      <c r="E257" s="86">
        <f t="shared" si="49"/>
        <v>9555.5110220440893</v>
      </c>
      <c r="F257" s="87">
        <f t="shared" si="42"/>
        <v>0.86761710180821083</v>
      </c>
      <c r="G257" s="193">
        <f t="shared" si="43"/>
        <v>875.59451667299618</v>
      </c>
      <c r="H257" s="193">
        <f t="shared" si="44"/>
        <v>2184.6083190991253</v>
      </c>
      <c r="I257" s="193">
        <f t="shared" si="45"/>
        <v>125.24423548177974</v>
      </c>
      <c r="J257" s="88">
        <f t="shared" si="46"/>
        <v>312.48436752704049</v>
      </c>
      <c r="K257" s="193">
        <f t="shared" si="50"/>
        <v>-15.807660930877248</v>
      </c>
      <c r="L257" s="88">
        <f t="shared" si="47"/>
        <v>-39.440114022538737</v>
      </c>
      <c r="M257" s="89">
        <f t="shared" si="51"/>
        <v>2145.1682050765867</v>
      </c>
      <c r="N257" s="89">
        <f t="shared" si="52"/>
        <v>25986.168205076588</v>
      </c>
      <c r="O257" s="89">
        <f t="shared" si="53"/>
        <v>10415.297877786206</v>
      </c>
      <c r="P257" s="90">
        <f t="shared" si="48"/>
        <v>0.94568365191012171</v>
      </c>
      <c r="Q257" s="214">
        <v>2229.3592670030666</v>
      </c>
      <c r="R257" s="90">
        <f t="shared" si="54"/>
        <v>-3.8440646805665817E-3</v>
      </c>
      <c r="S257" s="90">
        <f t="shared" si="54"/>
        <v>-1.4484993050487157E-3</v>
      </c>
      <c r="T257" s="92">
        <v>2495</v>
      </c>
      <c r="U257" s="196">
        <v>23933</v>
      </c>
      <c r="V257" s="196">
        <v>9569.3722510995594</v>
      </c>
      <c r="W257" s="203"/>
      <c r="X257" s="89">
        <v>0</v>
      </c>
      <c r="Y257" s="89">
        <f t="shared" si="55"/>
        <v>0</v>
      </c>
    </row>
    <row r="258" spans="2:27" x14ac:dyDescent="0.25">
      <c r="B258" s="86">
        <v>4624</v>
      </c>
      <c r="C258" s="86" t="s">
        <v>274</v>
      </c>
      <c r="D258" s="1">
        <v>255577</v>
      </c>
      <c r="E258" s="86">
        <f t="shared" si="49"/>
        <v>9985.0367244882018</v>
      </c>
      <c r="F258" s="87">
        <f t="shared" si="42"/>
        <v>0.90661698828701665</v>
      </c>
      <c r="G258" s="193">
        <f t="shared" si="43"/>
        <v>617.87909520652863</v>
      </c>
      <c r="H258" s="193">
        <f t="shared" si="44"/>
        <v>15815.233320906307</v>
      </c>
      <c r="I258" s="193">
        <f t="shared" si="45"/>
        <v>0</v>
      </c>
      <c r="J258" s="88">
        <f t="shared" si="46"/>
        <v>0</v>
      </c>
      <c r="K258" s="193">
        <f t="shared" si="50"/>
        <v>-141.05189641265699</v>
      </c>
      <c r="L258" s="88">
        <f t="shared" si="47"/>
        <v>-3610.3643405783682</v>
      </c>
      <c r="M258" s="89">
        <f t="shared" si="51"/>
        <v>12204.868980327939</v>
      </c>
      <c r="N258" s="89">
        <f t="shared" si="52"/>
        <v>267781.86898032791</v>
      </c>
      <c r="O258" s="89">
        <f t="shared" si="53"/>
        <v>10461.863923282071</v>
      </c>
      <c r="P258" s="90">
        <f t="shared" si="48"/>
        <v>0.9499117353001767</v>
      </c>
      <c r="Q258" s="214">
        <v>8430.7188484923518</v>
      </c>
      <c r="R258" s="90">
        <f t="shared" si="54"/>
        <v>4.0512812161578989E-2</v>
      </c>
      <c r="S258" s="90">
        <f t="shared" si="54"/>
        <v>2.4943332279648935E-2</v>
      </c>
      <c r="T258" s="92">
        <v>25596</v>
      </c>
      <c r="U258" s="196">
        <v>245626</v>
      </c>
      <c r="V258" s="196">
        <v>9742.0378376234476</v>
      </c>
      <c r="W258" s="203"/>
      <c r="X258" s="89">
        <v>0</v>
      </c>
      <c r="Y258" s="89">
        <f t="shared" si="55"/>
        <v>0</v>
      </c>
      <c r="Z258" s="1"/>
      <c r="AA258" s="1"/>
    </row>
    <row r="259" spans="2:27" x14ac:dyDescent="0.25">
      <c r="B259" s="86">
        <v>4625</v>
      </c>
      <c r="C259" s="86" t="s">
        <v>275</v>
      </c>
      <c r="D259" s="1">
        <v>104107</v>
      </c>
      <c r="E259" s="86">
        <f t="shared" si="49"/>
        <v>19653.955068906929</v>
      </c>
      <c r="F259" s="87">
        <f t="shared" si="42"/>
        <v>1.7845311984482526</v>
      </c>
      <c r="G259" s="193">
        <f t="shared" si="43"/>
        <v>-5183.471911444708</v>
      </c>
      <c r="H259" s="193">
        <f t="shared" si="44"/>
        <v>-27456.850714922617</v>
      </c>
      <c r="I259" s="193">
        <f t="shared" si="45"/>
        <v>0</v>
      </c>
      <c r="J259" s="88">
        <f t="shared" si="46"/>
        <v>0</v>
      </c>
      <c r="K259" s="193">
        <f t="shared" si="50"/>
        <v>-141.05189641265699</v>
      </c>
      <c r="L259" s="88">
        <f t="shared" si="47"/>
        <v>-747.15189529784413</v>
      </c>
      <c r="M259" s="89">
        <f t="shared" si="51"/>
        <v>-28204.002610220461</v>
      </c>
      <c r="N259" s="89">
        <f t="shared" si="52"/>
        <v>75902.997389779543</v>
      </c>
      <c r="O259" s="89">
        <f t="shared" si="53"/>
        <v>14329.431261049564</v>
      </c>
      <c r="P259" s="90">
        <f t="shared" si="48"/>
        <v>1.301077419364671</v>
      </c>
      <c r="Q259" s="214">
        <v>-8624.4570971845606</v>
      </c>
      <c r="R259" s="90">
        <f t="shared" si="54"/>
        <v>-1.7051731137820665E-2</v>
      </c>
      <c r="S259" s="90">
        <f t="shared" si="54"/>
        <v>-1.964966879386567E-2</v>
      </c>
      <c r="T259" s="92">
        <v>5297</v>
      </c>
      <c r="U259" s="196">
        <v>105913</v>
      </c>
      <c r="V259" s="196">
        <v>20047.88945674806</v>
      </c>
      <c r="W259" s="203"/>
      <c r="X259" s="89">
        <v>0</v>
      </c>
      <c r="Y259" s="89">
        <f t="shared" si="55"/>
        <v>0</v>
      </c>
    </row>
    <row r="260" spans="2:27" x14ac:dyDescent="0.25">
      <c r="B260" s="86">
        <v>4626</v>
      </c>
      <c r="C260" s="86" t="s">
        <v>276</v>
      </c>
      <c r="D260" s="1">
        <v>393034</v>
      </c>
      <c r="E260" s="86">
        <f t="shared" si="49"/>
        <v>9983.5907335907341</v>
      </c>
      <c r="F260" s="87">
        <f t="shared" si="42"/>
        <v>0.90648569583925453</v>
      </c>
      <c r="G260" s="193">
        <f t="shared" si="43"/>
        <v>618.74668974500923</v>
      </c>
      <c r="H260" s="193">
        <f t="shared" si="44"/>
        <v>24358.819681881523</v>
      </c>
      <c r="I260" s="193">
        <f t="shared" si="45"/>
        <v>0</v>
      </c>
      <c r="J260" s="88">
        <f t="shared" si="46"/>
        <v>0</v>
      </c>
      <c r="K260" s="193">
        <f t="shared" si="50"/>
        <v>-141.05189641265699</v>
      </c>
      <c r="L260" s="88">
        <f t="shared" si="47"/>
        <v>-5552.9310579734802</v>
      </c>
      <c r="M260" s="89">
        <f t="shared" si="51"/>
        <v>18805.888623908042</v>
      </c>
      <c r="N260" s="89">
        <f t="shared" si="52"/>
        <v>411839.88862390805</v>
      </c>
      <c r="O260" s="89">
        <f t="shared" si="53"/>
        <v>10461.285526923086</v>
      </c>
      <c r="P260" s="90">
        <f t="shared" si="48"/>
        <v>0.94985921832107201</v>
      </c>
      <c r="Q260" s="214">
        <v>12687.680498024947</v>
      </c>
      <c r="R260" s="90">
        <f t="shared" si="54"/>
        <v>3.5152638884133509E-2</v>
      </c>
      <c r="S260" s="90">
        <f t="shared" si="54"/>
        <v>2.6317765721537691E-2</v>
      </c>
      <c r="T260" s="92">
        <v>39368</v>
      </c>
      <c r="U260" s="196">
        <v>379687</v>
      </c>
      <c r="V260" s="196">
        <v>9727.5824964132007</v>
      </c>
      <c r="W260" s="203"/>
      <c r="X260" s="89">
        <v>0</v>
      </c>
      <c r="Y260" s="89">
        <f t="shared" si="55"/>
        <v>0</v>
      </c>
      <c r="Z260" s="1"/>
      <c r="AA260" s="1"/>
    </row>
    <row r="261" spans="2:27" x14ac:dyDescent="0.25">
      <c r="B261" s="86">
        <v>4627</v>
      </c>
      <c r="C261" s="86" t="s">
        <v>277</v>
      </c>
      <c r="D261" s="1">
        <v>276345</v>
      </c>
      <c r="E261" s="86">
        <f t="shared" si="49"/>
        <v>9214.8787888892602</v>
      </c>
      <c r="F261" s="87">
        <f t="shared" si="42"/>
        <v>0.83668852559387141</v>
      </c>
      <c r="G261" s="193">
        <f t="shared" si="43"/>
        <v>1079.9738565658936</v>
      </c>
      <c r="H261" s="193">
        <f t="shared" si="44"/>
        <v>32387.335984554582</v>
      </c>
      <c r="I261" s="193">
        <f t="shared" si="45"/>
        <v>244.46551708596988</v>
      </c>
      <c r="J261" s="88">
        <f t="shared" si="46"/>
        <v>7331.2763918911505</v>
      </c>
      <c r="K261" s="193">
        <f t="shared" si="50"/>
        <v>103.41362067331289</v>
      </c>
      <c r="L261" s="88">
        <f t="shared" si="47"/>
        <v>3101.2710703719804</v>
      </c>
      <c r="M261" s="89">
        <f t="shared" si="51"/>
        <v>35488.607054926564</v>
      </c>
      <c r="N261" s="89">
        <f t="shared" si="52"/>
        <v>311833.60705492657</v>
      </c>
      <c r="O261" s="89">
        <f t="shared" si="53"/>
        <v>10398.266266128467</v>
      </c>
      <c r="P261" s="90">
        <f t="shared" si="48"/>
        <v>0.94413722309940495</v>
      </c>
      <c r="Q261" s="214">
        <v>23717.102542881075</v>
      </c>
      <c r="R261" s="90">
        <f t="shared" si="54"/>
        <v>3.2289756108494175E-2</v>
      </c>
      <c r="S261" s="90">
        <f t="shared" si="54"/>
        <v>2.633470166163809E-2</v>
      </c>
      <c r="T261" s="92">
        <v>29989</v>
      </c>
      <c r="U261" s="196">
        <v>267701</v>
      </c>
      <c r="V261" s="196">
        <v>8978.4343976388518</v>
      </c>
      <c r="W261" s="203"/>
      <c r="X261" s="89">
        <v>0</v>
      </c>
      <c r="Y261" s="89">
        <f t="shared" si="55"/>
        <v>0</v>
      </c>
    </row>
    <row r="262" spans="2:27" x14ac:dyDescent="0.25">
      <c r="B262" s="86">
        <v>4628</v>
      </c>
      <c r="C262" s="86" t="s">
        <v>278</v>
      </c>
      <c r="D262" s="1">
        <v>39066</v>
      </c>
      <c r="E262" s="86">
        <f t="shared" si="49"/>
        <v>10081.548387096775</v>
      </c>
      <c r="F262" s="87">
        <f t="shared" si="42"/>
        <v>0.91538001192960039</v>
      </c>
      <c r="G262" s="193">
        <f t="shared" si="43"/>
        <v>559.97209764138495</v>
      </c>
      <c r="H262" s="193">
        <f t="shared" si="44"/>
        <v>2169.8918783603663</v>
      </c>
      <c r="I262" s="193">
        <f t="shared" si="45"/>
        <v>0</v>
      </c>
      <c r="J262" s="88">
        <f t="shared" si="46"/>
        <v>0</v>
      </c>
      <c r="K262" s="193">
        <f t="shared" si="50"/>
        <v>-141.05189641265699</v>
      </c>
      <c r="L262" s="88">
        <f t="shared" si="47"/>
        <v>-546.57609859904574</v>
      </c>
      <c r="M262" s="89">
        <f t="shared" si="51"/>
        <v>1623.3157797613205</v>
      </c>
      <c r="N262" s="89">
        <f t="shared" si="52"/>
        <v>40689.315779761324</v>
      </c>
      <c r="O262" s="89">
        <f t="shared" si="53"/>
        <v>10500.468588325504</v>
      </c>
      <c r="P262" s="90">
        <f t="shared" si="48"/>
        <v>0.9534169447572105</v>
      </c>
      <c r="Q262" s="214">
        <v>3722.7696334547509</v>
      </c>
      <c r="R262" s="90">
        <f t="shared" si="54"/>
        <v>1.2177427712716344E-2</v>
      </c>
      <c r="S262" s="90">
        <f t="shared" si="54"/>
        <v>1.0087771087761219E-2</v>
      </c>
      <c r="T262" s="92">
        <v>3875</v>
      </c>
      <c r="U262" s="196">
        <v>38596</v>
      </c>
      <c r="V262" s="196">
        <v>9980.8637186449432</v>
      </c>
      <c r="W262" s="203"/>
      <c r="X262" s="89">
        <v>0</v>
      </c>
      <c r="Y262" s="89">
        <f t="shared" si="55"/>
        <v>0</v>
      </c>
    </row>
    <row r="263" spans="2:27" x14ac:dyDescent="0.25">
      <c r="B263" s="86">
        <v>4629</v>
      </c>
      <c r="C263" s="86" t="s">
        <v>279</v>
      </c>
      <c r="D263" s="1">
        <v>11111</v>
      </c>
      <c r="E263" s="86">
        <f t="shared" si="49"/>
        <v>29239.473684210527</v>
      </c>
      <c r="F263" s="87">
        <f t="shared" ref="F263:F326" si="56">E263/E$364</f>
        <v>2.6548729165575686</v>
      </c>
      <c r="G263" s="193">
        <f t="shared" ref="G263:G326" si="57">($E$364+$Y$364-E263-Y263)*0.6</f>
        <v>-10934.783080626867</v>
      </c>
      <c r="H263" s="193">
        <f t="shared" ref="H263:H326" si="58">G263*T263/1000</f>
        <v>-4155.2175706382095</v>
      </c>
      <c r="I263" s="193">
        <f t="shared" ref="I263:I326" si="59">IF(E263+Y263&lt;(E$364+Y$364)*0.9,((E$364+Y$364)*0.9-E263-Y263)*0.35,0)</f>
        <v>0</v>
      </c>
      <c r="J263" s="88">
        <f t="shared" ref="J263:J326" si="60">I263*T263/1000</f>
        <v>0</v>
      </c>
      <c r="K263" s="193">
        <f t="shared" si="50"/>
        <v>-141.05189641265699</v>
      </c>
      <c r="L263" s="88">
        <f t="shared" ref="L263:L326" si="61">K263*T263/1000</f>
        <v>-53.59972063680965</v>
      </c>
      <c r="M263" s="89">
        <f t="shared" si="51"/>
        <v>-4208.8172912750188</v>
      </c>
      <c r="N263" s="89">
        <f t="shared" si="52"/>
        <v>6902.1827087249812</v>
      </c>
      <c r="O263" s="89">
        <f t="shared" si="53"/>
        <v>18163.638707171005</v>
      </c>
      <c r="P263" s="90">
        <f t="shared" ref="P263:P326" si="62">O263/O$364</f>
        <v>1.6492141066083976</v>
      </c>
      <c r="Q263" s="214">
        <v>402.80579631298133</v>
      </c>
      <c r="R263" s="90">
        <f t="shared" si="54"/>
        <v>-7.8154816228324903E-2</v>
      </c>
      <c r="S263" s="90">
        <f t="shared" si="54"/>
        <v>-8.3006632985017911E-2</v>
      </c>
      <c r="T263" s="92">
        <v>380</v>
      </c>
      <c r="U263" s="196">
        <v>12053</v>
      </c>
      <c r="V263" s="196">
        <v>31886.243386243386</v>
      </c>
      <c r="W263" s="203"/>
      <c r="X263" s="89">
        <v>0</v>
      </c>
      <c r="Y263" s="89">
        <f t="shared" si="55"/>
        <v>0</v>
      </c>
    </row>
    <row r="264" spans="2:27" x14ac:dyDescent="0.25">
      <c r="B264" s="86">
        <v>4630</v>
      </c>
      <c r="C264" s="86" t="s">
        <v>280</v>
      </c>
      <c r="D264" s="1">
        <v>71247</v>
      </c>
      <c r="E264" s="86">
        <f t="shared" ref="E264:E327" si="63">D264/T264*1000</f>
        <v>8739.8184494602556</v>
      </c>
      <c r="F264" s="87">
        <f t="shared" si="56"/>
        <v>0.79355420510294616</v>
      </c>
      <c r="G264" s="193">
        <f t="shared" si="57"/>
        <v>1365.0100602232963</v>
      </c>
      <c r="H264" s="193">
        <f t="shared" si="58"/>
        <v>11127.562010940312</v>
      </c>
      <c r="I264" s="193">
        <f t="shared" si="59"/>
        <v>410.73663588612152</v>
      </c>
      <c r="J264" s="88">
        <f t="shared" si="60"/>
        <v>3348.3250557436627</v>
      </c>
      <c r="K264" s="193">
        <f t="shared" ref="K264:K327" si="64">I264+J$366</f>
        <v>269.68473947346456</v>
      </c>
      <c r="L264" s="88">
        <f t="shared" si="61"/>
        <v>2198.4699961876831</v>
      </c>
      <c r="M264" s="89">
        <f t="shared" ref="M264:M327" si="65">+H264+L264</f>
        <v>13326.032007127995</v>
      </c>
      <c r="N264" s="89">
        <f t="shared" ref="N264:N327" si="66">D264+M264</f>
        <v>84573.032007128</v>
      </c>
      <c r="O264" s="89">
        <f t="shared" ref="O264:O327" si="67">N264/T264*1000</f>
        <v>10374.513249157017</v>
      </c>
      <c r="P264" s="90">
        <f t="shared" si="62"/>
        <v>0.9419805070748587</v>
      </c>
      <c r="Q264" s="214">
        <v>8133.0590743128059</v>
      </c>
      <c r="R264" s="90">
        <f t="shared" ref="R264:S327" si="68">(D264-U264)/U264</f>
        <v>4.1074872873926006E-2</v>
      </c>
      <c r="S264" s="90">
        <f t="shared" si="68"/>
        <v>3.8393006788259652E-2</v>
      </c>
      <c r="T264" s="92">
        <v>8152</v>
      </c>
      <c r="U264" s="196">
        <v>68436</v>
      </c>
      <c r="V264" s="196">
        <v>8416.6769155085476</v>
      </c>
      <c r="W264" s="203"/>
      <c r="X264" s="89">
        <v>0</v>
      </c>
      <c r="Y264" s="89">
        <f t="shared" ref="Y264:Y327" si="69">X264*1000/T264</f>
        <v>0</v>
      </c>
    </row>
    <row r="265" spans="2:27" x14ac:dyDescent="0.25">
      <c r="B265" s="86">
        <v>4631</v>
      </c>
      <c r="C265" s="86" t="s">
        <v>281</v>
      </c>
      <c r="D265" s="1">
        <v>281547</v>
      </c>
      <c r="E265" s="86">
        <f t="shared" si="63"/>
        <v>9409.9933155080216</v>
      </c>
      <c r="F265" s="87">
        <f t="shared" si="56"/>
        <v>0.85440444886737499</v>
      </c>
      <c r="G265" s="193">
        <f t="shared" si="57"/>
        <v>962.90514059463669</v>
      </c>
      <c r="H265" s="193">
        <f t="shared" si="58"/>
        <v>28810.121806591531</v>
      </c>
      <c r="I265" s="193">
        <f t="shared" si="59"/>
        <v>176.17543276940341</v>
      </c>
      <c r="J265" s="88">
        <f t="shared" si="60"/>
        <v>5271.1689484605504</v>
      </c>
      <c r="K265" s="193">
        <f t="shared" si="64"/>
        <v>35.123536356746428</v>
      </c>
      <c r="L265" s="88">
        <f t="shared" si="61"/>
        <v>1050.8962077938529</v>
      </c>
      <c r="M265" s="89">
        <f t="shared" si="65"/>
        <v>29861.018014385383</v>
      </c>
      <c r="N265" s="89">
        <f t="shared" si="66"/>
        <v>311408.01801438536</v>
      </c>
      <c r="O265" s="89">
        <f t="shared" si="67"/>
        <v>10408.021992459404</v>
      </c>
      <c r="P265" s="90">
        <f t="shared" si="62"/>
        <v>0.94502301926308008</v>
      </c>
      <c r="Q265" s="214">
        <v>18228.55749551511</v>
      </c>
      <c r="R265" s="90">
        <f t="shared" si="68"/>
        <v>3.397405764315304E-2</v>
      </c>
      <c r="S265" s="90">
        <f t="shared" si="68"/>
        <v>2.2673605876799077E-2</v>
      </c>
      <c r="T265" s="92">
        <v>29920</v>
      </c>
      <c r="U265" s="196">
        <v>272296</v>
      </c>
      <c r="V265" s="196">
        <v>9201.3651877133107</v>
      </c>
      <c r="W265" s="203"/>
      <c r="X265" s="89">
        <v>0</v>
      </c>
      <c r="Y265" s="89">
        <f t="shared" si="69"/>
        <v>0</v>
      </c>
      <c r="Z265" s="1"/>
      <c r="AA265" s="1"/>
    </row>
    <row r="266" spans="2:27" x14ac:dyDescent="0.25">
      <c r="B266" s="86">
        <v>4632</v>
      </c>
      <c r="C266" s="86" t="s">
        <v>282</v>
      </c>
      <c r="D266" s="1">
        <v>41115</v>
      </c>
      <c r="E266" s="86">
        <f t="shared" si="63"/>
        <v>14396.008403361344</v>
      </c>
      <c r="F266" s="87">
        <f t="shared" si="56"/>
        <v>1.3071224615529922</v>
      </c>
      <c r="G266" s="193">
        <f t="shared" si="57"/>
        <v>-2028.7039121173566</v>
      </c>
      <c r="H266" s="193">
        <f t="shared" si="58"/>
        <v>-5793.9783730071713</v>
      </c>
      <c r="I266" s="193">
        <f t="shared" si="59"/>
        <v>0</v>
      </c>
      <c r="J266" s="88">
        <f t="shared" si="60"/>
        <v>0</v>
      </c>
      <c r="K266" s="193">
        <f t="shared" si="64"/>
        <v>-141.05189641265699</v>
      </c>
      <c r="L266" s="88">
        <f t="shared" si="61"/>
        <v>-402.84421615454835</v>
      </c>
      <c r="M266" s="89">
        <f t="shared" si="65"/>
        <v>-6196.8225891617194</v>
      </c>
      <c r="N266" s="89">
        <f t="shared" si="66"/>
        <v>34918.177410838282</v>
      </c>
      <c r="O266" s="89">
        <f t="shared" si="67"/>
        <v>12226.252594831332</v>
      </c>
      <c r="P266" s="90">
        <f t="shared" si="62"/>
        <v>1.1101139246065672</v>
      </c>
      <c r="Q266" s="214">
        <v>-4329.2595940266392</v>
      </c>
      <c r="R266" s="90">
        <f t="shared" si="68"/>
        <v>0.22914798206278028</v>
      </c>
      <c r="S266" s="90">
        <f t="shared" si="68"/>
        <v>0.24335032219165675</v>
      </c>
      <c r="T266" s="92">
        <v>2856</v>
      </c>
      <c r="U266" s="196">
        <v>33450</v>
      </c>
      <c r="V266" s="196">
        <v>11578.400830737281</v>
      </c>
      <c r="W266" s="203"/>
      <c r="X266" s="89">
        <v>0</v>
      </c>
      <c r="Y266" s="89">
        <f t="shared" si="69"/>
        <v>0</v>
      </c>
    </row>
    <row r="267" spans="2:27" x14ac:dyDescent="0.25">
      <c r="B267" s="86">
        <v>4633</v>
      </c>
      <c r="C267" s="86" t="s">
        <v>283</v>
      </c>
      <c r="D267" s="1">
        <v>4886</v>
      </c>
      <c r="E267" s="86">
        <f t="shared" si="63"/>
        <v>9524.3664717348929</v>
      </c>
      <c r="F267" s="87">
        <f t="shared" si="56"/>
        <v>0.86478925257921124</v>
      </c>
      <c r="G267" s="193">
        <f t="shared" si="57"/>
        <v>894.28124685851401</v>
      </c>
      <c r="H267" s="193">
        <f t="shared" si="58"/>
        <v>458.7662796384177</v>
      </c>
      <c r="I267" s="193">
        <f t="shared" si="59"/>
        <v>136.14482808999844</v>
      </c>
      <c r="J267" s="88">
        <f t="shared" si="60"/>
        <v>69.842296810169188</v>
      </c>
      <c r="K267" s="193">
        <f t="shared" si="64"/>
        <v>-4.9070683226585459</v>
      </c>
      <c r="L267" s="88">
        <f t="shared" si="61"/>
        <v>-2.5173260495238341</v>
      </c>
      <c r="M267" s="89">
        <f t="shared" si="65"/>
        <v>456.24895358889387</v>
      </c>
      <c r="N267" s="89">
        <f t="shared" si="66"/>
        <v>5342.2489535888935</v>
      </c>
      <c r="O267" s="89">
        <f t="shared" si="67"/>
        <v>10413.740650270749</v>
      </c>
      <c r="P267" s="90">
        <f t="shared" si="62"/>
        <v>0.94554225944867198</v>
      </c>
      <c r="Q267" s="214">
        <v>240.3957869384779</v>
      </c>
      <c r="R267" s="90">
        <f t="shared" si="68"/>
        <v>1.3482679941920763E-2</v>
      </c>
      <c r="S267" s="90">
        <f t="shared" si="68"/>
        <v>-8.2489174837345226E-3</v>
      </c>
      <c r="T267" s="92">
        <v>513</v>
      </c>
      <c r="U267" s="196">
        <v>4821</v>
      </c>
      <c r="V267" s="196">
        <v>9603.5856573705187</v>
      </c>
      <c r="W267" s="203"/>
      <c r="X267" s="89">
        <v>0</v>
      </c>
      <c r="Y267" s="89">
        <f t="shared" si="69"/>
        <v>0</v>
      </c>
    </row>
    <row r="268" spans="2:27" x14ac:dyDescent="0.25">
      <c r="B268" s="86">
        <v>4634</v>
      </c>
      <c r="C268" s="86" t="s">
        <v>284</v>
      </c>
      <c r="D268" s="1">
        <v>21863</v>
      </c>
      <c r="E268" s="86">
        <f t="shared" si="63"/>
        <v>13218.258766626361</v>
      </c>
      <c r="F268" s="87">
        <f t="shared" si="56"/>
        <v>1.2001856662186186</v>
      </c>
      <c r="G268" s="193">
        <f t="shared" si="57"/>
        <v>-1322.0541300763666</v>
      </c>
      <c r="H268" s="193">
        <f t="shared" si="58"/>
        <v>-2186.6775311463102</v>
      </c>
      <c r="I268" s="193">
        <f t="shared" si="59"/>
        <v>0</v>
      </c>
      <c r="J268" s="88">
        <f t="shared" si="60"/>
        <v>0</v>
      </c>
      <c r="K268" s="193">
        <f t="shared" si="64"/>
        <v>-141.05189641265699</v>
      </c>
      <c r="L268" s="88">
        <f t="shared" si="61"/>
        <v>-233.29983666653465</v>
      </c>
      <c r="M268" s="89">
        <f t="shared" si="65"/>
        <v>-2419.9773678128449</v>
      </c>
      <c r="N268" s="89">
        <f t="shared" si="66"/>
        <v>19443.022632187156</v>
      </c>
      <c r="O268" s="89">
        <f t="shared" si="67"/>
        <v>11755.152740137337</v>
      </c>
      <c r="P268" s="90">
        <f t="shared" si="62"/>
        <v>1.0673392064728178</v>
      </c>
      <c r="Q268" s="214">
        <v>560.0547028991391</v>
      </c>
      <c r="R268" s="90">
        <f t="shared" si="68"/>
        <v>1.0072798864520856E-3</v>
      </c>
      <c r="S268" s="90">
        <f t="shared" si="68"/>
        <v>-1.412281805620889E-2</v>
      </c>
      <c r="T268" s="92">
        <v>1654</v>
      </c>
      <c r="U268" s="196">
        <v>21841</v>
      </c>
      <c r="V268" s="196">
        <v>13407.612031921424</v>
      </c>
      <c r="W268" s="203"/>
      <c r="X268" s="89">
        <v>0</v>
      </c>
      <c r="Y268" s="89">
        <f t="shared" si="69"/>
        <v>0</v>
      </c>
    </row>
    <row r="269" spans="2:27" x14ac:dyDescent="0.25">
      <c r="B269" s="86">
        <v>4635</v>
      </c>
      <c r="C269" s="86" t="s">
        <v>285</v>
      </c>
      <c r="D269" s="1">
        <v>26847</v>
      </c>
      <c r="E269" s="86">
        <f t="shared" si="63"/>
        <v>12049.820466786356</v>
      </c>
      <c r="F269" s="87">
        <f t="shared" si="56"/>
        <v>1.0940943175706801</v>
      </c>
      <c r="G269" s="193">
        <f t="shared" si="57"/>
        <v>-620.99115017236363</v>
      </c>
      <c r="H269" s="193">
        <f t="shared" si="58"/>
        <v>-1383.5682825840263</v>
      </c>
      <c r="I269" s="193">
        <f t="shared" si="59"/>
        <v>0</v>
      </c>
      <c r="J269" s="88">
        <f t="shared" si="60"/>
        <v>0</v>
      </c>
      <c r="K269" s="193">
        <f t="shared" si="64"/>
        <v>-141.05189641265699</v>
      </c>
      <c r="L269" s="88">
        <f t="shared" si="61"/>
        <v>-314.2636252073998</v>
      </c>
      <c r="M269" s="89">
        <f t="shared" si="65"/>
        <v>-1697.8319077914261</v>
      </c>
      <c r="N269" s="89">
        <f t="shared" si="66"/>
        <v>25149.168092208572</v>
      </c>
      <c r="O269" s="89">
        <f t="shared" si="67"/>
        <v>11287.777420201333</v>
      </c>
      <c r="P269" s="90">
        <f t="shared" si="62"/>
        <v>1.0249026670136421</v>
      </c>
      <c r="Q269" s="214">
        <v>-1127.5386468807262</v>
      </c>
      <c r="R269" s="90">
        <f t="shared" si="68"/>
        <v>4.458970468075172E-2</v>
      </c>
      <c r="S269" s="90">
        <f t="shared" si="68"/>
        <v>4.552739741385841E-2</v>
      </c>
      <c r="T269" s="92">
        <v>2228</v>
      </c>
      <c r="U269" s="196">
        <v>25701</v>
      </c>
      <c r="V269" s="196">
        <v>11525.112107623318</v>
      </c>
      <c r="W269" s="203"/>
      <c r="X269" s="89">
        <v>0</v>
      </c>
      <c r="Y269" s="89">
        <f t="shared" si="69"/>
        <v>0</v>
      </c>
    </row>
    <row r="270" spans="2:27" x14ac:dyDescent="0.25">
      <c r="B270" s="86">
        <v>4636</v>
      </c>
      <c r="C270" s="86" t="s">
        <v>286</v>
      </c>
      <c r="D270" s="1">
        <v>8356</v>
      </c>
      <c r="E270" s="86">
        <f t="shared" si="63"/>
        <v>11052.910052910052</v>
      </c>
      <c r="F270" s="87">
        <f t="shared" si="56"/>
        <v>1.0035772827355556</v>
      </c>
      <c r="G270" s="193">
        <f t="shared" si="57"/>
        <v>-22.844901846581706</v>
      </c>
      <c r="H270" s="193">
        <f t="shared" si="58"/>
        <v>-17.27074579601577</v>
      </c>
      <c r="I270" s="193">
        <f t="shared" si="59"/>
        <v>0</v>
      </c>
      <c r="J270" s="88">
        <f t="shared" si="60"/>
        <v>0</v>
      </c>
      <c r="K270" s="193">
        <f t="shared" si="64"/>
        <v>-141.05189641265699</v>
      </c>
      <c r="L270" s="88">
        <f t="shared" si="61"/>
        <v>-106.63523368796868</v>
      </c>
      <c r="M270" s="89">
        <f t="shared" si="65"/>
        <v>-123.90597948398445</v>
      </c>
      <c r="N270" s="89">
        <f t="shared" si="66"/>
        <v>8232.094020516015</v>
      </c>
      <c r="O270" s="89">
        <f t="shared" si="67"/>
        <v>10889.013254650812</v>
      </c>
      <c r="P270" s="90">
        <f t="shared" si="62"/>
        <v>0.98869585307959229</v>
      </c>
      <c r="Q270" s="214">
        <v>392.01363687530147</v>
      </c>
      <c r="R270" s="90">
        <f t="shared" si="68"/>
        <v>5.0517199903776762E-3</v>
      </c>
      <c r="S270" s="90">
        <f t="shared" si="68"/>
        <v>2.100492189498674E-2</v>
      </c>
      <c r="T270" s="92">
        <v>756</v>
      </c>
      <c r="U270" s="196">
        <v>8314</v>
      </c>
      <c r="V270" s="196">
        <v>10825.520833333334</v>
      </c>
      <c r="W270" s="203"/>
      <c r="X270" s="89">
        <v>0</v>
      </c>
      <c r="Y270" s="89">
        <f t="shared" si="69"/>
        <v>0</v>
      </c>
    </row>
    <row r="271" spans="2:27" x14ac:dyDescent="0.25">
      <c r="B271" s="86">
        <v>4637</v>
      </c>
      <c r="C271" s="86" t="s">
        <v>287</v>
      </c>
      <c r="D271" s="1">
        <v>13603</v>
      </c>
      <c r="E271" s="86">
        <f t="shared" si="63"/>
        <v>10727.917981072555</v>
      </c>
      <c r="F271" s="87">
        <f t="shared" si="56"/>
        <v>0.97406879503376664</v>
      </c>
      <c r="G271" s="193">
        <f t="shared" si="57"/>
        <v>172.150341255917</v>
      </c>
      <c r="H271" s="193">
        <f t="shared" si="58"/>
        <v>218.28663271250275</v>
      </c>
      <c r="I271" s="193">
        <f t="shared" si="59"/>
        <v>0</v>
      </c>
      <c r="J271" s="88">
        <f t="shared" si="60"/>
        <v>0</v>
      </c>
      <c r="K271" s="193">
        <f t="shared" si="64"/>
        <v>-141.05189641265699</v>
      </c>
      <c r="L271" s="88">
        <f t="shared" si="61"/>
        <v>-178.85380465124905</v>
      </c>
      <c r="M271" s="89">
        <f t="shared" si="65"/>
        <v>39.432828061253701</v>
      </c>
      <c r="N271" s="89">
        <f t="shared" si="66"/>
        <v>13642.432828061254</v>
      </c>
      <c r="O271" s="89">
        <f t="shared" si="67"/>
        <v>10759.016425915815</v>
      </c>
      <c r="P271" s="90">
        <f t="shared" si="62"/>
        <v>0.97689245799887703</v>
      </c>
      <c r="Q271" s="214">
        <v>146.15197296016231</v>
      </c>
      <c r="R271" s="90">
        <f t="shared" si="68"/>
        <v>-6.0306714562033709E-2</v>
      </c>
      <c r="S271" s="90">
        <f t="shared" si="68"/>
        <v>-4.4002887843078563E-2</v>
      </c>
      <c r="T271" s="92">
        <v>1268</v>
      </c>
      <c r="U271" s="196">
        <v>14476</v>
      </c>
      <c r="V271" s="196">
        <v>11221.70542635659</v>
      </c>
      <c r="W271" s="203"/>
      <c r="X271" s="89">
        <v>0</v>
      </c>
      <c r="Y271" s="89">
        <f t="shared" si="69"/>
        <v>0</v>
      </c>
    </row>
    <row r="272" spans="2:27" x14ac:dyDescent="0.25">
      <c r="B272" s="86">
        <v>4638</v>
      </c>
      <c r="C272" s="86" t="s">
        <v>288</v>
      </c>
      <c r="D272" s="1">
        <v>44878</v>
      </c>
      <c r="E272" s="86">
        <f t="shared" si="63"/>
        <v>11364.396049632818</v>
      </c>
      <c r="F272" s="87">
        <f t="shared" si="56"/>
        <v>1.031859451748494</v>
      </c>
      <c r="G272" s="193">
        <f t="shared" si="57"/>
        <v>-209.73649988024115</v>
      </c>
      <c r="H272" s="193">
        <f t="shared" si="58"/>
        <v>-828.2494380270723</v>
      </c>
      <c r="I272" s="193">
        <f t="shared" si="59"/>
        <v>0</v>
      </c>
      <c r="J272" s="88">
        <f t="shared" si="60"/>
        <v>0</v>
      </c>
      <c r="K272" s="193">
        <f t="shared" si="64"/>
        <v>-141.05189641265699</v>
      </c>
      <c r="L272" s="88">
        <f t="shared" si="61"/>
        <v>-557.01393893358238</v>
      </c>
      <c r="M272" s="89">
        <f t="shared" si="65"/>
        <v>-1385.2633769606546</v>
      </c>
      <c r="N272" s="89">
        <f t="shared" si="66"/>
        <v>43492.736623039345</v>
      </c>
      <c r="O272" s="89">
        <f t="shared" si="67"/>
        <v>11013.607653339921</v>
      </c>
      <c r="P272" s="90">
        <f t="shared" si="62"/>
        <v>1.0000087206847679</v>
      </c>
      <c r="Q272" s="214">
        <v>2095.0318148420188</v>
      </c>
      <c r="R272" s="93">
        <f t="shared" si="68"/>
        <v>1.5592115684898957E-2</v>
      </c>
      <c r="S272" s="93">
        <f t="shared" si="68"/>
        <v>1.9706948263009345E-2</v>
      </c>
      <c r="T272" s="92">
        <v>3949</v>
      </c>
      <c r="U272" s="196">
        <v>44189</v>
      </c>
      <c r="V272" s="196">
        <v>11144.766708701136</v>
      </c>
      <c r="W272" s="203"/>
      <c r="X272" s="89">
        <v>0</v>
      </c>
      <c r="Y272" s="89">
        <f t="shared" si="69"/>
        <v>0</v>
      </c>
      <c r="Z272" s="1"/>
    </row>
    <row r="273" spans="2:28" x14ac:dyDescent="0.25">
      <c r="B273" s="86">
        <v>4639</v>
      </c>
      <c r="C273" s="86" t="s">
        <v>289</v>
      </c>
      <c r="D273" s="1">
        <v>29976</v>
      </c>
      <c r="E273" s="86">
        <f t="shared" si="63"/>
        <v>11704.802811401796</v>
      </c>
      <c r="F273" s="87">
        <f t="shared" si="56"/>
        <v>1.0627675557107601</v>
      </c>
      <c r="G273" s="193">
        <f t="shared" si="57"/>
        <v>-413.98055694162792</v>
      </c>
      <c r="H273" s="193">
        <f t="shared" si="58"/>
        <v>-1060.2042063275092</v>
      </c>
      <c r="I273" s="193">
        <f t="shared" si="59"/>
        <v>0</v>
      </c>
      <c r="J273" s="88">
        <f t="shared" si="60"/>
        <v>0</v>
      </c>
      <c r="K273" s="193">
        <f t="shared" si="64"/>
        <v>-141.05189641265699</v>
      </c>
      <c r="L273" s="88">
        <f t="shared" si="61"/>
        <v>-361.23390671281453</v>
      </c>
      <c r="M273" s="89">
        <f t="shared" si="65"/>
        <v>-1421.4381130403237</v>
      </c>
      <c r="N273" s="89">
        <f t="shared" si="66"/>
        <v>28554.561886959676</v>
      </c>
      <c r="O273" s="89">
        <f t="shared" si="67"/>
        <v>11149.770358047512</v>
      </c>
      <c r="P273" s="90">
        <f t="shared" si="62"/>
        <v>1.0123719622696743</v>
      </c>
      <c r="Q273" s="214">
        <v>903.74116936196765</v>
      </c>
      <c r="R273" s="93">
        <f t="shared" si="68"/>
        <v>5.7429095527021308E-2</v>
      </c>
      <c r="S273" s="93">
        <f t="shared" si="68"/>
        <v>5.7016198574453156E-2</v>
      </c>
      <c r="T273" s="92">
        <v>2561</v>
      </c>
      <c r="U273" s="196">
        <v>28348</v>
      </c>
      <c r="V273" s="196">
        <v>11073.4375</v>
      </c>
      <c r="W273" s="203"/>
      <c r="X273" s="89">
        <v>0</v>
      </c>
      <c r="Y273" s="89">
        <f t="shared" si="69"/>
        <v>0</v>
      </c>
      <c r="Z273" s="1"/>
    </row>
    <row r="274" spans="2:28" x14ac:dyDescent="0.25">
      <c r="B274" s="86">
        <v>4640</v>
      </c>
      <c r="C274" s="86" t="s">
        <v>290</v>
      </c>
      <c r="D274" s="1">
        <v>114227</v>
      </c>
      <c r="E274" s="86">
        <f t="shared" si="63"/>
        <v>9364.4040006558462</v>
      </c>
      <c r="F274" s="87">
        <f t="shared" si="56"/>
        <v>0.85026505023822607</v>
      </c>
      <c r="G274" s="193">
        <f t="shared" si="57"/>
        <v>990.25872950594203</v>
      </c>
      <c r="H274" s="193">
        <f t="shared" si="58"/>
        <v>12079.175982513481</v>
      </c>
      <c r="I274" s="193">
        <f t="shared" si="59"/>
        <v>192.1316929676648</v>
      </c>
      <c r="J274" s="88">
        <f t="shared" si="60"/>
        <v>2343.6223908195752</v>
      </c>
      <c r="K274" s="193">
        <f t="shared" si="64"/>
        <v>51.079796555007817</v>
      </c>
      <c r="L274" s="88">
        <f t="shared" si="61"/>
        <v>623.07135837798535</v>
      </c>
      <c r="M274" s="89">
        <f t="shared" si="65"/>
        <v>12702.247340891467</v>
      </c>
      <c r="N274" s="89">
        <f t="shared" si="66"/>
        <v>126929.24734089147</v>
      </c>
      <c r="O274" s="89">
        <f t="shared" si="67"/>
        <v>10405.742526716795</v>
      </c>
      <c r="P274" s="90">
        <f t="shared" si="62"/>
        <v>0.94481604933162255</v>
      </c>
      <c r="Q274" s="214">
        <v>8553.8331560926854</v>
      </c>
      <c r="R274" s="93">
        <f t="shared" si="68"/>
        <v>3.3999873269907936E-2</v>
      </c>
      <c r="S274" s="93">
        <f t="shared" si="68"/>
        <v>2.5438306849162033E-2</v>
      </c>
      <c r="T274" s="92">
        <v>12198</v>
      </c>
      <c r="U274" s="196">
        <v>110471</v>
      </c>
      <c r="V274" s="196">
        <v>9132.0988674878063</v>
      </c>
      <c r="W274" s="203"/>
      <c r="X274" s="89">
        <v>0</v>
      </c>
      <c r="Y274" s="89">
        <f t="shared" si="69"/>
        <v>0</v>
      </c>
      <c r="Z274" s="1"/>
      <c r="AA274" s="1"/>
    </row>
    <row r="275" spans="2:28" x14ac:dyDescent="0.25">
      <c r="B275" s="86">
        <v>4641</v>
      </c>
      <c r="C275" s="86" t="s">
        <v>291</v>
      </c>
      <c r="D275" s="1">
        <v>33246</v>
      </c>
      <c r="E275" s="86">
        <f t="shared" si="63"/>
        <v>18730.140845070422</v>
      </c>
      <c r="F275" s="87">
        <f t="shared" si="56"/>
        <v>1.700651119439901</v>
      </c>
      <c r="G275" s="193">
        <f t="shared" si="57"/>
        <v>-4629.1833771428037</v>
      </c>
      <c r="H275" s="193">
        <f t="shared" si="58"/>
        <v>-8216.8004944284767</v>
      </c>
      <c r="I275" s="193">
        <f t="shared" si="59"/>
        <v>0</v>
      </c>
      <c r="J275" s="88">
        <f t="shared" si="60"/>
        <v>0</v>
      </c>
      <c r="K275" s="193">
        <f t="shared" si="64"/>
        <v>-141.05189641265699</v>
      </c>
      <c r="L275" s="88">
        <f t="shared" si="61"/>
        <v>-250.36711613246615</v>
      </c>
      <c r="M275" s="89">
        <f t="shared" si="65"/>
        <v>-8467.1676105609422</v>
      </c>
      <c r="N275" s="89">
        <f t="shared" si="66"/>
        <v>24778.832389439056</v>
      </c>
      <c r="O275" s="89">
        <f t="shared" si="67"/>
        <v>13959.905571514961</v>
      </c>
      <c r="P275" s="90">
        <f t="shared" si="62"/>
        <v>1.2675253877613304</v>
      </c>
      <c r="Q275" s="214">
        <v>947.04286435669383</v>
      </c>
      <c r="R275" s="93">
        <f t="shared" si="68"/>
        <v>0.82279730248368876</v>
      </c>
      <c r="S275" s="93">
        <f t="shared" si="68"/>
        <v>0.81355494996405342</v>
      </c>
      <c r="T275" s="92">
        <v>1775</v>
      </c>
      <c r="U275" s="196">
        <v>18239</v>
      </c>
      <c r="V275" s="196">
        <v>10327.859569648923</v>
      </c>
      <c r="W275" s="203"/>
      <c r="X275" s="89">
        <v>0</v>
      </c>
      <c r="Y275" s="89">
        <f t="shared" si="69"/>
        <v>0</v>
      </c>
    </row>
    <row r="276" spans="2:28" x14ac:dyDescent="0.25">
      <c r="B276" s="86">
        <v>4642</v>
      </c>
      <c r="C276" s="86" t="s">
        <v>292</v>
      </c>
      <c r="D276" s="1">
        <v>22229</v>
      </c>
      <c r="E276" s="86">
        <f t="shared" si="63"/>
        <v>10441.052137153592</v>
      </c>
      <c r="F276" s="87">
        <f t="shared" si="56"/>
        <v>0.94802207586463383</v>
      </c>
      <c r="G276" s="193">
        <f t="shared" si="57"/>
        <v>344.26984760729425</v>
      </c>
      <c r="H276" s="193">
        <f t="shared" si="58"/>
        <v>732.95050555592945</v>
      </c>
      <c r="I276" s="193">
        <f t="shared" si="59"/>
        <v>0</v>
      </c>
      <c r="J276" s="88">
        <f t="shared" si="60"/>
        <v>0</v>
      </c>
      <c r="K276" s="193">
        <f t="shared" si="64"/>
        <v>-141.05189641265699</v>
      </c>
      <c r="L276" s="88">
        <f t="shared" si="61"/>
        <v>-300.29948746254672</v>
      </c>
      <c r="M276" s="89">
        <f t="shared" si="65"/>
        <v>432.65101809338273</v>
      </c>
      <c r="N276" s="89">
        <f t="shared" si="66"/>
        <v>22661.651018093384</v>
      </c>
      <c r="O276" s="89">
        <f t="shared" si="67"/>
        <v>10644.27008834823</v>
      </c>
      <c r="P276" s="90">
        <f t="shared" si="62"/>
        <v>0.96647377033122384</v>
      </c>
      <c r="Q276" s="214">
        <v>1193.7619482903665</v>
      </c>
      <c r="R276" s="93">
        <f t="shared" si="68"/>
        <v>-0.15601032728377251</v>
      </c>
      <c r="S276" s="93">
        <f t="shared" si="68"/>
        <v>-0.16076743206188182</v>
      </c>
      <c r="T276" s="92">
        <v>2129</v>
      </c>
      <c r="U276" s="196">
        <v>26338</v>
      </c>
      <c r="V276" s="196">
        <v>12441.190363722248</v>
      </c>
      <c r="W276" s="203"/>
      <c r="X276" s="89">
        <v>0</v>
      </c>
      <c r="Y276" s="89">
        <f t="shared" si="69"/>
        <v>0</v>
      </c>
    </row>
    <row r="277" spans="2:28" x14ac:dyDescent="0.25">
      <c r="B277" s="86">
        <v>4643</v>
      </c>
      <c r="C277" s="86" t="s">
        <v>293</v>
      </c>
      <c r="D277" s="1">
        <v>62489</v>
      </c>
      <c r="E277" s="86">
        <f t="shared" si="63"/>
        <v>12082.17324052591</v>
      </c>
      <c r="F277" s="87">
        <f t="shared" si="56"/>
        <v>1.0970318705411715</v>
      </c>
      <c r="G277" s="193">
        <f t="shared" si="57"/>
        <v>-640.40281441609625</v>
      </c>
      <c r="H277" s="193">
        <f t="shared" si="58"/>
        <v>-3312.1633561600497</v>
      </c>
      <c r="I277" s="193">
        <f t="shared" si="59"/>
        <v>0</v>
      </c>
      <c r="J277" s="88">
        <f t="shared" si="60"/>
        <v>0</v>
      </c>
      <c r="K277" s="193">
        <f t="shared" si="64"/>
        <v>-141.05189641265699</v>
      </c>
      <c r="L277" s="88">
        <f t="shared" si="61"/>
        <v>-729.52040824626192</v>
      </c>
      <c r="M277" s="89">
        <f t="shared" si="65"/>
        <v>-4041.6837644063116</v>
      </c>
      <c r="N277" s="89">
        <f t="shared" si="66"/>
        <v>58447.316235593687</v>
      </c>
      <c r="O277" s="89">
        <f t="shared" si="67"/>
        <v>11300.718529697155</v>
      </c>
      <c r="P277" s="90">
        <f t="shared" si="62"/>
        <v>1.0260776882018388</v>
      </c>
      <c r="Q277" s="214">
        <v>1022.7567856072174</v>
      </c>
      <c r="R277" s="93">
        <f t="shared" si="68"/>
        <v>-8.3314818929126865E-3</v>
      </c>
      <c r="S277" s="93">
        <f t="shared" si="68"/>
        <v>-2.1958684784835684E-3</v>
      </c>
      <c r="T277" s="92">
        <v>5172</v>
      </c>
      <c r="U277" s="196">
        <v>63014</v>
      </c>
      <c r="V277" s="196">
        <v>12108.762490392006</v>
      </c>
      <c r="W277" s="203"/>
      <c r="X277" s="89">
        <v>0</v>
      </c>
      <c r="Y277" s="89">
        <f t="shared" si="69"/>
        <v>0</v>
      </c>
    </row>
    <row r="278" spans="2:28" x14ac:dyDescent="0.25">
      <c r="B278" s="86">
        <v>4644</v>
      </c>
      <c r="C278" s="86" t="s">
        <v>294</v>
      </c>
      <c r="D278" s="1">
        <v>60510</v>
      </c>
      <c r="E278" s="86">
        <f t="shared" si="63"/>
        <v>11412.674462466994</v>
      </c>
      <c r="F278" s="87">
        <f t="shared" si="56"/>
        <v>1.0362430139176397</v>
      </c>
      <c r="G278" s="193">
        <f t="shared" si="57"/>
        <v>-238.70354758074643</v>
      </c>
      <c r="H278" s="193">
        <f t="shared" si="58"/>
        <v>-1265.6062092731177</v>
      </c>
      <c r="I278" s="193">
        <f t="shared" si="59"/>
        <v>0</v>
      </c>
      <c r="J278" s="88">
        <f t="shared" si="60"/>
        <v>0</v>
      </c>
      <c r="K278" s="193">
        <f t="shared" si="64"/>
        <v>-141.05189641265699</v>
      </c>
      <c r="L278" s="88">
        <f t="shared" si="61"/>
        <v>-747.85715477990732</v>
      </c>
      <c r="M278" s="89">
        <f t="shared" si="65"/>
        <v>-2013.4633640530251</v>
      </c>
      <c r="N278" s="89">
        <f t="shared" si="66"/>
        <v>58496.536635946977</v>
      </c>
      <c r="O278" s="89">
        <f t="shared" si="67"/>
        <v>11032.919018473591</v>
      </c>
      <c r="P278" s="90">
        <f t="shared" si="62"/>
        <v>1.0017621455524262</v>
      </c>
      <c r="Q278" s="214">
        <v>4733.5903475037667</v>
      </c>
      <c r="R278" s="93">
        <f t="shared" si="68"/>
        <v>1.3058764439979909E-2</v>
      </c>
      <c r="S278" s="93">
        <f t="shared" si="68"/>
        <v>2.3587850343520958E-3</v>
      </c>
      <c r="T278" s="92">
        <v>5302</v>
      </c>
      <c r="U278" s="196">
        <v>59730</v>
      </c>
      <c r="V278" s="196">
        <v>11385.817765916889</v>
      </c>
      <c r="W278" s="203"/>
      <c r="X278" s="89">
        <v>0</v>
      </c>
      <c r="Y278" s="89">
        <f t="shared" si="69"/>
        <v>0</v>
      </c>
    </row>
    <row r="279" spans="2:28" x14ac:dyDescent="0.25">
      <c r="B279" s="86">
        <v>4645</v>
      </c>
      <c r="C279" s="86" t="s">
        <v>295</v>
      </c>
      <c r="D279" s="1">
        <v>27396</v>
      </c>
      <c r="E279" s="86">
        <f t="shared" si="63"/>
        <v>9289.9287894201425</v>
      </c>
      <c r="F279" s="87">
        <f t="shared" si="56"/>
        <v>0.84350288264930173</v>
      </c>
      <c r="G279" s="193">
        <f t="shared" si="57"/>
        <v>1034.9438562473642</v>
      </c>
      <c r="H279" s="193">
        <f t="shared" si="58"/>
        <v>3052.049432073477</v>
      </c>
      <c r="I279" s="193">
        <f t="shared" si="59"/>
        <v>218.19801690016109</v>
      </c>
      <c r="J279" s="88">
        <f t="shared" si="60"/>
        <v>643.46595183857505</v>
      </c>
      <c r="K279" s="193">
        <f t="shared" si="64"/>
        <v>77.146120487504106</v>
      </c>
      <c r="L279" s="88">
        <f t="shared" si="61"/>
        <v>227.5039093176496</v>
      </c>
      <c r="M279" s="89">
        <f t="shared" si="65"/>
        <v>3279.5533413911267</v>
      </c>
      <c r="N279" s="89">
        <f t="shared" si="66"/>
        <v>30675.553341391125</v>
      </c>
      <c r="O279" s="89">
        <f t="shared" si="67"/>
        <v>10402.01876615501</v>
      </c>
      <c r="P279" s="90">
        <f t="shared" si="62"/>
        <v>0.94447794095217641</v>
      </c>
      <c r="Q279" s="214">
        <v>2660.2088290148495</v>
      </c>
      <c r="R279" s="93">
        <f t="shared" si="68"/>
        <v>1.4704248305492796E-2</v>
      </c>
      <c r="S279" s="93">
        <f t="shared" si="68"/>
        <v>1.5392416666500274E-2</v>
      </c>
      <c r="T279" s="92">
        <v>2949</v>
      </c>
      <c r="U279" s="196">
        <v>26999</v>
      </c>
      <c r="V279" s="196">
        <v>9149.1019993222635</v>
      </c>
      <c r="W279" s="203"/>
      <c r="X279" s="89">
        <v>0</v>
      </c>
      <c r="Y279" s="89">
        <f t="shared" si="69"/>
        <v>0</v>
      </c>
    </row>
    <row r="280" spans="2:28" x14ac:dyDescent="0.25">
      <c r="B280" s="86">
        <v>4646</v>
      </c>
      <c r="C280" s="86" t="s">
        <v>296</v>
      </c>
      <c r="D280" s="1">
        <v>26262</v>
      </c>
      <c r="E280" s="86">
        <f t="shared" si="63"/>
        <v>9015.4479917610715</v>
      </c>
      <c r="F280" s="87">
        <f t="shared" si="56"/>
        <v>0.81858069548237977</v>
      </c>
      <c r="G280" s="193">
        <f t="shared" si="57"/>
        <v>1199.6323348428068</v>
      </c>
      <c r="H280" s="193">
        <f t="shared" si="58"/>
        <v>3494.5289913970964</v>
      </c>
      <c r="I280" s="193">
        <f t="shared" si="59"/>
        <v>314.2662960808359</v>
      </c>
      <c r="J280" s="88">
        <f t="shared" si="60"/>
        <v>915.45772048347499</v>
      </c>
      <c r="K280" s="193">
        <f t="shared" si="64"/>
        <v>173.21439966817891</v>
      </c>
      <c r="L280" s="88">
        <f t="shared" si="61"/>
        <v>504.57354623340518</v>
      </c>
      <c r="M280" s="89">
        <f t="shared" si="65"/>
        <v>3999.1025376305015</v>
      </c>
      <c r="N280" s="89">
        <f t="shared" si="66"/>
        <v>30261.102537630501</v>
      </c>
      <c r="O280" s="89">
        <f t="shared" si="67"/>
        <v>10388.294726272055</v>
      </c>
      <c r="P280" s="90">
        <f t="shared" si="62"/>
        <v>0.94323183159383017</v>
      </c>
      <c r="Q280" s="214">
        <v>1036.4822170600119</v>
      </c>
      <c r="R280" s="93">
        <f t="shared" si="68"/>
        <v>3.4303493363790322E-2</v>
      </c>
      <c r="S280" s="93">
        <f t="shared" si="68"/>
        <v>3.0042716872075513E-2</v>
      </c>
      <c r="T280" s="92">
        <v>2913</v>
      </c>
      <c r="U280" s="196">
        <v>25391</v>
      </c>
      <c r="V280" s="196">
        <v>8752.4991382281969</v>
      </c>
      <c r="W280" s="203"/>
      <c r="X280" s="89">
        <v>0</v>
      </c>
      <c r="Y280" s="89">
        <f t="shared" si="69"/>
        <v>0</v>
      </c>
    </row>
    <row r="281" spans="2:28" x14ac:dyDescent="0.25">
      <c r="B281" s="86">
        <v>4647</v>
      </c>
      <c r="C281" s="86" t="s">
        <v>297</v>
      </c>
      <c r="D281" s="1">
        <v>225628</v>
      </c>
      <c r="E281" s="86">
        <f t="shared" si="63"/>
        <v>10156.560882286743</v>
      </c>
      <c r="F281" s="87">
        <f t="shared" si="56"/>
        <v>0.92219096359152419</v>
      </c>
      <c r="G281" s="193">
        <f t="shared" si="57"/>
        <v>514.9646005274036</v>
      </c>
      <c r="H281" s="193">
        <f t="shared" si="58"/>
        <v>11439.93860071627</v>
      </c>
      <c r="I281" s="193">
        <f t="shared" si="59"/>
        <v>0</v>
      </c>
      <c r="J281" s="88">
        <f t="shared" si="60"/>
        <v>0</v>
      </c>
      <c r="K281" s="193">
        <f t="shared" si="64"/>
        <v>-141.05189641265699</v>
      </c>
      <c r="L281" s="88">
        <f t="shared" si="61"/>
        <v>-3133.4678788071751</v>
      </c>
      <c r="M281" s="89">
        <f t="shared" si="65"/>
        <v>8306.470721909096</v>
      </c>
      <c r="N281" s="89">
        <f t="shared" si="66"/>
        <v>233934.47072190911</v>
      </c>
      <c r="O281" s="89">
        <f t="shared" si="67"/>
        <v>10530.473586401489</v>
      </c>
      <c r="P281" s="90">
        <f t="shared" si="62"/>
        <v>0.95614132542197983</v>
      </c>
      <c r="Q281" s="214">
        <v>4989.1967502444659</v>
      </c>
      <c r="R281" s="93">
        <f t="shared" si="68"/>
        <v>1.7703865080761199E-2</v>
      </c>
      <c r="S281" s="93">
        <f t="shared" si="68"/>
        <v>1.3168520374797002E-2</v>
      </c>
      <c r="T281" s="92">
        <v>22215</v>
      </c>
      <c r="U281" s="196">
        <v>221703</v>
      </c>
      <c r="V281" s="196">
        <v>10024.552360282149</v>
      </c>
      <c r="W281" s="203"/>
      <c r="X281" s="89">
        <v>0</v>
      </c>
      <c r="Y281" s="89">
        <f t="shared" si="69"/>
        <v>0</v>
      </c>
      <c r="Z281" s="1"/>
      <c r="AA281" s="1"/>
    </row>
    <row r="282" spans="2:28" x14ac:dyDescent="0.25">
      <c r="B282" s="86">
        <v>4648</v>
      </c>
      <c r="C282" s="86" t="s">
        <v>298</v>
      </c>
      <c r="D282" s="1">
        <v>41205</v>
      </c>
      <c r="E282" s="86">
        <f t="shared" si="63"/>
        <v>11833.716255025847</v>
      </c>
      <c r="F282" s="87">
        <f t="shared" si="56"/>
        <v>1.0744725820649959</v>
      </c>
      <c r="G282" s="193">
        <f t="shared" si="57"/>
        <v>-491.32862311605857</v>
      </c>
      <c r="H282" s="193">
        <f t="shared" si="58"/>
        <v>-1710.8062656901159</v>
      </c>
      <c r="I282" s="193">
        <f t="shared" si="59"/>
        <v>0</v>
      </c>
      <c r="J282" s="88">
        <f t="shared" si="60"/>
        <v>0</v>
      </c>
      <c r="K282" s="193">
        <f t="shared" si="64"/>
        <v>-141.05189641265699</v>
      </c>
      <c r="L282" s="88">
        <f t="shared" si="61"/>
        <v>-491.14270330887166</v>
      </c>
      <c r="M282" s="89">
        <f t="shared" si="65"/>
        <v>-2201.9489689989878</v>
      </c>
      <c r="N282" s="89">
        <f t="shared" si="66"/>
        <v>39003.051031001014</v>
      </c>
      <c r="O282" s="89">
        <f t="shared" si="67"/>
        <v>11201.335735497132</v>
      </c>
      <c r="P282" s="90">
        <f t="shared" si="62"/>
        <v>1.0170539728113686</v>
      </c>
      <c r="Q282" s="214">
        <v>1776.1204809521164</v>
      </c>
      <c r="R282" s="93">
        <f t="shared" si="68"/>
        <v>3.5275495590563054E-2</v>
      </c>
      <c r="S282" s="93">
        <f t="shared" si="68"/>
        <v>4.6871056856511481E-2</v>
      </c>
      <c r="T282" s="92">
        <v>3482</v>
      </c>
      <c r="U282" s="196">
        <v>39801</v>
      </c>
      <c r="V282" s="196">
        <v>11303.890940073841</v>
      </c>
      <c r="W282" s="203"/>
      <c r="X282" s="89">
        <v>0</v>
      </c>
      <c r="Y282" s="89">
        <f t="shared" si="69"/>
        <v>0</v>
      </c>
    </row>
    <row r="283" spans="2:28" x14ac:dyDescent="0.25">
      <c r="B283" s="86">
        <v>4649</v>
      </c>
      <c r="C283" s="86" t="s">
        <v>299</v>
      </c>
      <c r="D283" s="1">
        <v>87890</v>
      </c>
      <c r="E283" s="86">
        <f t="shared" si="63"/>
        <v>9209.8920674840192</v>
      </c>
      <c r="F283" s="87">
        <f t="shared" si="56"/>
        <v>0.83623574344928919</v>
      </c>
      <c r="G283" s="193">
        <f t="shared" si="57"/>
        <v>1082.9658894090383</v>
      </c>
      <c r="H283" s="193">
        <f t="shared" si="58"/>
        <v>10334.743482630452</v>
      </c>
      <c r="I283" s="193">
        <f t="shared" si="59"/>
        <v>246.21086957780423</v>
      </c>
      <c r="J283" s="88">
        <f t="shared" si="60"/>
        <v>2349.5903283809857</v>
      </c>
      <c r="K283" s="193">
        <f t="shared" si="64"/>
        <v>105.15897316514724</v>
      </c>
      <c r="L283" s="88">
        <f t="shared" si="61"/>
        <v>1003.5320809150002</v>
      </c>
      <c r="M283" s="89">
        <f t="shared" si="65"/>
        <v>11338.275563545452</v>
      </c>
      <c r="N283" s="89">
        <f t="shared" si="66"/>
        <v>99228.275563545452</v>
      </c>
      <c r="O283" s="89">
        <f t="shared" si="67"/>
        <v>10398.016930058206</v>
      </c>
      <c r="P283" s="90">
        <f t="shared" si="62"/>
        <v>0.94411458399217596</v>
      </c>
      <c r="Q283" s="214">
        <v>8043.0628552707512</v>
      </c>
      <c r="R283" s="93">
        <f t="shared" si="68"/>
        <v>3.4888786840462989E-2</v>
      </c>
      <c r="S283" s="93">
        <f t="shared" si="68"/>
        <v>3.3153669939127217E-2</v>
      </c>
      <c r="T283" s="92">
        <v>9543</v>
      </c>
      <c r="U283" s="196">
        <v>84927</v>
      </c>
      <c r="V283" s="196">
        <v>8914.3486931877815</v>
      </c>
      <c r="W283" s="203"/>
      <c r="X283" s="89">
        <v>0</v>
      </c>
      <c r="Y283" s="89">
        <f t="shared" si="69"/>
        <v>0</v>
      </c>
      <c r="Z283" s="1"/>
      <c r="AA283" s="1"/>
    </row>
    <row r="284" spans="2:28" x14ac:dyDescent="0.25">
      <c r="B284" s="86">
        <v>4650</v>
      </c>
      <c r="C284" s="86" t="s">
        <v>300</v>
      </c>
      <c r="D284" s="1">
        <v>52369</v>
      </c>
      <c r="E284" s="86">
        <f t="shared" si="63"/>
        <v>8888.1534283774599</v>
      </c>
      <c r="F284" s="87">
        <f t="shared" si="56"/>
        <v>0.80702265950669572</v>
      </c>
      <c r="G284" s="193">
        <f t="shared" si="57"/>
        <v>1276.0090728729738</v>
      </c>
      <c r="H284" s="193">
        <f t="shared" si="58"/>
        <v>7518.2454573675614</v>
      </c>
      <c r="I284" s="193">
        <f t="shared" si="59"/>
        <v>358.81939326509996</v>
      </c>
      <c r="J284" s="88">
        <f t="shared" si="60"/>
        <v>2114.1638651179692</v>
      </c>
      <c r="K284" s="193">
        <f t="shared" si="64"/>
        <v>217.76749685244297</v>
      </c>
      <c r="L284" s="88">
        <f t="shared" si="61"/>
        <v>1283.086091454594</v>
      </c>
      <c r="M284" s="89">
        <f t="shared" si="65"/>
        <v>8801.331548822156</v>
      </c>
      <c r="N284" s="89">
        <f t="shared" si="66"/>
        <v>61170.331548822156</v>
      </c>
      <c r="O284" s="89">
        <f t="shared" si="67"/>
        <v>10381.929998102878</v>
      </c>
      <c r="P284" s="90">
        <f t="shared" si="62"/>
        <v>0.94265392979504625</v>
      </c>
      <c r="Q284" s="214">
        <v>4180.7314359483735</v>
      </c>
      <c r="R284" s="93">
        <f t="shared" si="68"/>
        <v>2.9851920316217969E-2</v>
      </c>
      <c r="S284" s="93">
        <f t="shared" si="68"/>
        <v>2.6880521360790839E-2</v>
      </c>
      <c r="T284" s="92">
        <v>5892</v>
      </c>
      <c r="U284" s="196">
        <v>50851</v>
      </c>
      <c r="V284" s="196">
        <v>8655.489361702128</v>
      </c>
      <c r="W284" s="203"/>
      <c r="X284" s="89">
        <v>0</v>
      </c>
      <c r="Y284" s="89">
        <f t="shared" si="69"/>
        <v>0</v>
      </c>
    </row>
    <row r="285" spans="2:28" x14ac:dyDescent="0.25">
      <c r="B285" s="86">
        <v>4651</v>
      </c>
      <c r="C285" s="86" t="s">
        <v>301</v>
      </c>
      <c r="D285" s="1">
        <v>64460</v>
      </c>
      <c r="E285" s="86">
        <f t="shared" si="63"/>
        <v>8898.3986747653234</v>
      </c>
      <c r="F285" s="87">
        <f t="shared" si="56"/>
        <v>0.80795290289795363</v>
      </c>
      <c r="G285" s="193">
        <f t="shared" si="57"/>
        <v>1269.8619250402555</v>
      </c>
      <c r="H285" s="193">
        <f t="shared" si="58"/>
        <v>9198.87978499161</v>
      </c>
      <c r="I285" s="193">
        <f t="shared" si="59"/>
        <v>355.23355702934776</v>
      </c>
      <c r="J285" s="88">
        <f t="shared" si="60"/>
        <v>2573.3118871205952</v>
      </c>
      <c r="K285" s="193">
        <f t="shared" si="64"/>
        <v>214.18166061669078</v>
      </c>
      <c r="L285" s="88">
        <f t="shared" si="61"/>
        <v>1551.5319495073079</v>
      </c>
      <c r="M285" s="89">
        <f t="shared" si="65"/>
        <v>10750.411734498917</v>
      </c>
      <c r="N285" s="89">
        <f t="shared" si="66"/>
        <v>75210.411734498921</v>
      </c>
      <c r="O285" s="89">
        <f t="shared" si="67"/>
        <v>10382.442260422269</v>
      </c>
      <c r="P285" s="90">
        <f t="shared" si="62"/>
        <v>0.942700441964609</v>
      </c>
      <c r="Q285" s="214">
        <v>5174.4206249168255</v>
      </c>
      <c r="R285" s="93">
        <f t="shared" si="68"/>
        <v>3.8789421945756047E-2</v>
      </c>
      <c r="S285" s="93">
        <f t="shared" si="68"/>
        <v>3.3483622855199305E-2</v>
      </c>
      <c r="T285" s="92">
        <v>7244</v>
      </c>
      <c r="U285" s="196">
        <v>62053</v>
      </c>
      <c r="V285" s="196">
        <v>8610.1012904120998</v>
      </c>
      <c r="W285" s="203"/>
      <c r="X285" s="89">
        <v>0</v>
      </c>
      <c r="Y285" s="89">
        <f t="shared" si="69"/>
        <v>0</v>
      </c>
    </row>
    <row r="286" spans="2:28" ht="27.95" customHeight="1" x14ac:dyDescent="0.25">
      <c r="B286" s="86">
        <v>5001</v>
      </c>
      <c r="C286" s="86" t="s">
        <v>302</v>
      </c>
      <c r="D286" s="1">
        <v>2369938</v>
      </c>
      <c r="E286" s="86">
        <f t="shared" si="63"/>
        <v>11144.25844070347</v>
      </c>
      <c r="F286" s="87">
        <f t="shared" si="56"/>
        <v>1.0118714936144231</v>
      </c>
      <c r="G286" s="193">
        <f t="shared" si="57"/>
        <v>-77.653934522632326</v>
      </c>
      <c r="H286" s="193">
        <f t="shared" si="58"/>
        <v>-16513.88571558299</v>
      </c>
      <c r="I286" s="193">
        <f t="shared" si="59"/>
        <v>0</v>
      </c>
      <c r="J286" s="88">
        <f t="shared" si="60"/>
        <v>0</v>
      </c>
      <c r="K286" s="193">
        <f t="shared" si="64"/>
        <v>-141.05189641265699</v>
      </c>
      <c r="L286" s="88">
        <f t="shared" si="61"/>
        <v>-29996.096291115635</v>
      </c>
      <c r="M286" s="89">
        <f t="shared" si="65"/>
        <v>-46509.982006698629</v>
      </c>
      <c r="N286" s="89">
        <f t="shared" si="66"/>
        <v>2323428.0179933012</v>
      </c>
      <c r="O286" s="89">
        <f t="shared" si="67"/>
        <v>10925.552609768181</v>
      </c>
      <c r="P286" s="90">
        <f t="shared" si="62"/>
        <v>0.99201353743113951</v>
      </c>
      <c r="Q286" s="214">
        <v>-20352.282516003179</v>
      </c>
      <c r="R286" s="93">
        <f t="shared" si="68"/>
        <v>7.1552652591733185E-2</v>
      </c>
      <c r="S286" s="93">
        <f t="shared" si="68"/>
        <v>6.0648674691758914E-2</v>
      </c>
      <c r="T286" s="92">
        <v>212660</v>
      </c>
      <c r="U286" s="196">
        <v>2211686</v>
      </c>
      <c r="V286" s="196">
        <v>10507.021511097599</v>
      </c>
      <c r="W286" s="203"/>
      <c r="X286" s="89">
        <v>0</v>
      </c>
      <c r="Y286" s="89">
        <f t="shared" si="69"/>
        <v>0</v>
      </c>
      <c r="Z286" s="1"/>
      <c r="AA286" s="1"/>
    </row>
    <row r="287" spans="2:28" x14ac:dyDescent="0.25">
      <c r="B287" s="86">
        <v>5006</v>
      </c>
      <c r="C287" s="86" t="s">
        <v>303</v>
      </c>
      <c r="D287" s="1">
        <v>191873</v>
      </c>
      <c r="E287" s="86">
        <f t="shared" si="63"/>
        <v>8009.726570653308</v>
      </c>
      <c r="F287" s="87">
        <f t="shared" si="56"/>
        <v>0.72726364267432464</v>
      </c>
      <c r="G287" s="193">
        <f t="shared" si="57"/>
        <v>1803.0651875074648</v>
      </c>
      <c r="H287" s="193">
        <f t="shared" si="58"/>
        <v>43192.42656674132</v>
      </c>
      <c r="I287" s="193">
        <f t="shared" si="59"/>
        <v>666.2687934685531</v>
      </c>
      <c r="J287" s="88">
        <f t="shared" si="60"/>
        <v>15960.46894753919</v>
      </c>
      <c r="K287" s="193">
        <f t="shared" si="64"/>
        <v>525.21689705589608</v>
      </c>
      <c r="L287" s="88">
        <f t="shared" si="61"/>
        <v>12581.570768973992</v>
      </c>
      <c r="M287" s="89">
        <f t="shared" si="65"/>
        <v>55773.997335715314</v>
      </c>
      <c r="N287" s="89">
        <f t="shared" si="66"/>
        <v>247646.99733571531</v>
      </c>
      <c r="O287" s="89">
        <f t="shared" si="67"/>
        <v>10338.008655216669</v>
      </c>
      <c r="P287" s="90">
        <f t="shared" si="62"/>
        <v>0.93866597895342763</v>
      </c>
      <c r="Q287" s="214">
        <v>33220.693618150573</v>
      </c>
      <c r="R287" s="93">
        <f t="shared" si="68"/>
        <v>-2.4331785734710747E-3</v>
      </c>
      <c r="S287" s="93">
        <f t="shared" si="68"/>
        <v>-3.9265366218335418E-4</v>
      </c>
      <c r="T287" s="92">
        <v>23955</v>
      </c>
      <c r="U287" s="196">
        <v>192341</v>
      </c>
      <c r="V287" s="196">
        <v>8012.8728545242466</v>
      </c>
      <c r="W287" s="203"/>
      <c r="X287" s="89">
        <v>0</v>
      </c>
      <c r="Y287" s="89">
        <f t="shared" si="69"/>
        <v>0</v>
      </c>
      <c r="Z287" s="1"/>
      <c r="AA287" s="1"/>
      <c r="AB287" s="45"/>
    </row>
    <row r="288" spans="2:28" x14ac:dyDescent="0.25">
      <c r="B288" s="86">
        <v>5007</v>
      </c>
      <c r="C288" s="86" t="s">
        <v>304</v>
      </c>
      <c r="D288" s="1">
        <v>129122</v>
      </c>
      <c r="E288" s="86">
        <f t="shared" si="63"/>
        <v>8652.5497554111098</v>
      </c>
      <c r="F288" s="87">
        <f t="shared" si="56"/>
        <v>0.78563042046863052</v>
      </c>
      <c r="G288" s="193">
        <f t="shared" si="57"/>
        <v>1417.3712766527838</v>
      </c>
      <c r="H288" s="193">
        <f t="shared" si="58"/>
        <v>21151.431561489491</v>
      </c>
      <c r="I288" s="193">
        <f t="shared" si="59"/>
        <v>441.28067880332253</v>
      </c>
      <c r="J288" s="88">
        <f t="shared" si="60"/>
        <v>6585.2315697819822</v>
      </c>
      <c r="K288" s="193">
        <f t="shared" si="64"/>
        <v>300.22878239066551</v>
      </c>
      <c r="L288" s="88">
        <f t="shared" si="61"/>
        <v>4480.3141196159013</v>
      </c>
      <c r="M288" s="89">
        <f t="shared" si="65"/>
        <v>25631.745681105393</v>
      </c>
      <c r="N288" s="89">
        <f t="shared" si="66"/>
        <v>154753.74568110539</v>
      </c>
      <c r="O288" s="89">
        <f t="shared" si="67"/>
        <v>10370.149814454559</v>
      </c>
      <c r="P288" s="90">
        <f t="shared" si="62"/>
        <v>0.94158431784314289</v>
      </c>
      <c r="Q288" s="214">
        <v>15627.507852793191</v>
      </c>
      <c r="R288" s="93">
        <f t="shared" si="68"/>
        <v>-7.8147211827353825E-3</v>
      </c>
      <c r="S288" s="93">
        <f t="shared" si="68"/>
        <v>-2.6287363440470764E-3</v>
      </c>
      <c r="T288" s="92">
        <v>14923</v>
      </c>
      <c r="U288" s="196">
        <v>130139</v>
      </c>
      <c r="V288" s="196">
        <v>8675.354976334911</v>
      </c>
      <c r="W288" s="203"/>
      <c r="X288" s="89">
        <v>0</v>
      </c>
      <c r="Y288" s="89">
        <f t="shared" si="69"/>
        <v>0</v>
      </c>
      <c r="Z288" s="1"/>
      <c r="AA288" s="1"/>
    </row>
    <row r="289" spans="2:25" x14ac:dyDescent="0.25">
      <c r="B289" s="86">
        <v>5014</v>
      </c>
      <c r="C289" s="86" t="s">
        <v>305</v>
      </c>
      <c r="D289" s="1">
        <v>232306</v>
      </c>
      <c r="E289" s="86">
        <f t="shared" si="63"/>
        <v>43091.448710814322</v>
      </c>
      <c r="F289" s="87">
        <f t="shared" si="56"/>
        <v>3.9125984740056512</v>
      </c>
      <c r="G289" s="193">
        <f t="shared" si="57"/>
        <v>-19245.968096589142</v>
      </c>
      <c r="H289" s="193">
        <f t="shared" si="58"/>
        <v>-103755.01400871207</v>
      </c>
      <c r="I289" s="193">
        <f t="shared" si="59"/>
        <v>0</v>
      </c>
      <c r="J289" s="88">
        <f t="shared" si="60"/>
        <v>0</v>
      </c>
      <c r="K289" s="193">
        <f t="shared" si="64"/>
        <v>-141.05189641265699</v>
      </c>
      <c r="L289" s="88">
        <f t="shared" si="61"/>
        <v>-760.41077356063374</v>
      </c>
      <c r="M289" s="89">
        <f t="shared" si="65"/>
        <v>-104515.4247822727</v>
      </c>
      <c r="N289" s="89">
        <f t="shared" si="66"/>
        <v>127790.5752177273</v>
      </c>
      <c r="O289" s="89">
        <f t="shared" si="67"/>
        <v>23704.42871781252</v>
      </c>
      <c r="P289" s="90">
        <f t="shared" si="62"/>
        <v>2.1523043295876301</v>
      </c>
      <c r="Q289" s="214">
        <v>-11730.205137044002</v>
      </c>
      <c r="R289" s="90">
        <f t="shared" si="68"/>
        <v>1.4810799841932694</v>
      </c>
      <c r="S289" s="90">
        <f t="shared" si="68"/>
        <v>1.4230914703723916</v>
      </c>
      <c r="T289" s="92">
        <v>5391</v>
      </c>
      <c r="U289" s="196">
        <v>93631</v>
      </c>
      <c r="V289" s="196">
        <v>17783.66571699905</v>
      </c>
      <c r="W289" s="203"/>
      <c r="X289" s="89">
        <v>0</v>
      </c>
      <c r="Y289" s="89">
        <f t="shared" si="69"/>
        <v>0</v>
      </c>
    </row>
    <row r="290" spans="2:25" x14ac:dyDescent="0.25">
      <c r="B290" s="86">
        <v>5020</v>
      </c>
      <c r="C290" s="86" t="s">
        <v>306</v>
      </c>
      <c r="D290" s="1">
        <v>8420</v>
      </c>
      <c r="E290" s="86">
        <f t="shared" si="63"/>
        <v>9314.1592920353978</v>
      </c>
      <c r="F290" s="87">
        <f t="shared" si="56"/>
        <v>0.8457029532060627</v>
      </c>
      <c r="G290" s="193">
        <f t="shared" si="57"/>
        <v>1020.405554678211</v>
      </c>
      <c r="H290" s="193">
        <f t="shared" si="58"/>
        <v>922.44662142910272</v>
      </c>
      <c r="I290" s="193">
        <f t="shared" si="59"/>
        <v>209.71734098482173</v>
      </c>
      <c r="J290" s="88">
        <f t="shared" si="60"/>
        <v>189.58447625027884</v>
      </c>
      <c r="K290" s="193">
        <f t="shared" si="64"/>
        <v>68.665444572164745</v>
      </c>
      <c r="L290" s="88">
        <f t="shared" si="61"/>
        <v>62.073561893236935</v>
      </c>
      <c r="M290" s="89">
        <f t="shared" si="65"/>
        <v>984.52018332233968</v>
      </c>
      <c r="N290" s="89">
        <f t="shared" si="66"/>
        <v>9404.52018332234</v>
      </c>
      <c r="O290" s="89">
        <f t="shared" si="67"/>
        <v>10403.230291285774</v>
      </c>
      <c r="P290" s="90">
        <f t="shared" si="62"/>
        <v>0.9445879444800146</v>
      </c>
      <c r="Q290" s="214">
        <v>869.12247590011032</v>
      </c>
      <c r="R290" s="90">
        <f t="shared" si="68"/>
        <v>7.7828981054787513E-2</v>
      </c>
      <c r="S290" s="90">
        <f t="shared" si="68"/>
        <v>7.7828981054787527E-2</v>
      </c>
      <c r="T290" s="92">
        <v>904</v>
      </c>
      <c r="U290" s="196">
        <v>7812</v>
      </c>
      <c r="V290" s="196">
        <v>8641.5929203539818</v>
      </c>
      <c r="W290" s="203"/>
      <c r="X290" s="89">
        <v>0</v>
      </c>
      <c r="Y290" s="89">
        <f t="shared" si="69"/>
        <v>0</v>
      </c>
    </row>
    <row r="291" spans="2:25" x14ac:dyDescent="0.25">
      <c r="B291" s="86">
        <v>5021</v>
      </c>
      <c r="C291" s="86" t="s">
        <v>307</v>
      </c>
      <c r="D291" s="1">
        <v>64701</v>
      </c>
      <c r="E291" s="86">
        <f t="shared" si="63"/>
        <v>8916.8963616317542</v>
      </c>
      <c r="F291" s="87">
        <f t="shared" si="56"/>
        <v>0.80963244776292054</v>
      </c>
      <c r="G291" s="193">
        <f t="shared" si="57"/>
        <v>1258.7633129203971</v>
      </c>
      <c r="H291" s="193">
        <f t="shared" si="58"/>
        <v>9133.5865985504024</v>
      </c>
      <c r="I291" s="193">
        <f t="shared" si="59"/>
        <v>348.75936662609701</v>
      </c>
      <c r="J291" s="88">
        <f t="shared" si="60"/>
        <v>2530.5979642389598</v>
      </c>
      <c r="K291" s="193">
        <f t="shared" si="64"/>
        <v>207.70747021344002</v>
      </c>
      <c r="L291" s="88">
        <f t="shared" si="61"/>
        <v>1507.1254038687209</v>
      </c>
      <c r="M291" s="89">
        <f t="shared" si="65"/>
        <v>10640.712002419123</v>
      </c>
      <c r="N291" s="89">
        <f t="shared" si="66"/>
        <v>75341.712002419124</v>
      </c>
      <c r="O291" s="89">
        <f t="shared" si="67"/>
        <v>10383.367144765591</v>
      </c>
      <c r="P291" s="90">
        <f t="shared" si="62"/>
        <v>0.94278441920785738</v>
      </c>
      <c r="Q291" s="214">
        <v>7668.9828070674266</v>
      </c>
      <c r="R291" s="90">
        <f t="shared" si="68"/>
        <v>2.0955296419610876E-2</v>
      </c>
      <c r="S291" s="90">
        <f t="shared" si="68"/>
        <v>-5.7786487732951128E-3</v>
      </c>
      <c r="T291" s="92">
        <v>7256</v>
      </c>
      <c r="U291" s="196">
        <v>63373</v>
      </c>
      <c r="V291" s="196">
        <v>8968.7234644777818</v>
      </c>
      <c r="W291" s="203"/>
      <c r="X291" s="89">
        <v>0</v>
      </c>
      <c r="Y291" s="89">
        <f t="shared" si="69"/>
        <v>0</v>
      </c>
    </row>
    <row r="292" spans="2:25" x14ac:dyDescent="0.25">
      <c r="B292" s="86">
        <v>5022</v>
      </c>
      <c r="C292" s="86" t="s">
        <v>308</v>
      </c>
      <c r="D292" s="1">
        <v>21217</v>
      </c>
      <c r="E292" s="86">
        <f t="shared" si="63"/>
        <v>8551.7936316001615</v>
      </c>
      <c r="F292" s="87">
        <f t="shared" si="56"/>
        <v>0.77648201009804785</v>
      </c>
      <c r="G292" s="193">
        <f t="shared" si="57"/>
        <v>1477.8249509393529</v>
      </c>
      <c r="H292" s="193">
        <f t="shared" si="58"/>
        <v>3666.4837032805344</v>
      </c>
      <c r="I292" s="193">
        <f t="shared" si="59"/>
        <v>476.54532213715441</v>
      </c>
      <c r="J292" s="88">
        <f t="shared" si="60"/>
        <v>1182.3089442222802</v>
      </c>
      <c r="K292" s="193">
        <f t="shared" si="64"/>
        <v>335.49342572449746</v>
      </c>
      <c r="L292" s="88">
        <f t="shared" si="61"/>
        <v>832.35918922247822</v>
      </c>
      <c r="M292" s="89">
        <f t="shared" si="65"/>
        <v>4498.842892503013</v>
      </c>
      <c r="N292" s="89">
        <f t="shared" si="66"/>
        <v>25715.842892503013</v>
      </c>
      <c r="O292" s="89">
        <f t="shared" si="67"/>
        <v>10365.112008264012</v>
      </c>
      <c r="P292" s="90">
        <f t="shared" si="62"/>
        <v>0.94112689732461374</v>
      </c>
      <c r="Q292" s="214">
        <v>4123.2909985709884</v>
      </c>
      <c r="R292" s="90">
        <f t="shared" si="68"/>
        <v>-4.5042931544127997E-3</v>
      </c>
      <c r="S292" s="90">
        <f t="shared" si="68"/>
        <v>-1.9751708253216517E-2</v>
      </c>
      <c r="T292" s="92">
        <v>2481</v>
      </c>
      <c r="U292" s="196">
        <v>21313</v>
      </c>
      <c r="V292" s="196">
        <v>8724.1097011870643</v>
      </c>
      <c r="W292" s="203"/>
      <c r="X292" s="89">
        <v>0</v>
      </c>
      <c r="Y292" s="89">
        <f t="shared" si="69"/>
        <v>0</v>
      </c>
    </row>
    <row r="293" spans="2:25" x14ac:dyDescent="0.25">
      <c r="B293" s="86">
        <v>5025</v>
      </c>
      <c r="C293" s="86" t="s">
        <v>309</v>
      </c>
      <c r="D293" s="1">
        <v>50185</v>
      </c>
      <c r="E293" s="86">
        <f t="shared" si="63"/>
        <v>8964.808860307252</v>
      </c>
      <c r="F293" s="87">
        <f t="shared" si="56"/>
        <v>0.81398278581865879</v>
      </c>
      <c r="G293" s="193">
        <f t="shared" si="57"/>
        <v>1230.0158137150986</v>
      </c>
      <c r="H293" s="193">
        <f t="shared" si="58"/>
        <v>6885.6285251771224</v>
      </c>
      <c r="I293" s="193">
        <f t="shared" si="59"/>
        <v>331.9899920896728</v>
      </c>
      <c r="J293" s="88">
        <f t="shared" si="60"/>
        <v>1858.4799757179883</v>
      </c>
      <c r="K293" s="193">
        <f t="shared" si="64"/>
        <v>190.93809567701581</v>
      </c>
      <c r="L293" s="88">
        <f t="shared" si="61"/>
        <v>1068.8714595999345</v>
      </c>
      <c r="M293" s="89">
        <f t="shared" si="65"/>
        <v>7954.4999847770569</v>
      </c>
      <c r="N293" s="89">
        <f t="shared" si="66"/>
        <v>58139.49998477706</v>
      </c>
      <c r="O293" s="89">
        <f t="shared" si="67"/>
        <v>10385.762769699368</v>
      </c>
      <c r="P293" s="90">
        <f t="shared" si="62"/>
        <v>0.94300193611064442</v>
      </c>
      <c r="Q293" s="214">
        <v>4613.0329732584814</v>
      </c>
      <c r="R293" s="90">
        <f t="shared" si="68"/>
        <v>-7.711319822046466E-3</v>
      </c>
      <c r="S293" s="90">
        <f t="shared" si="68"/>
        <v>-1.2320020373069526E-2</v>
      </c>
      <c r="T293" s="92">
        <v>5598</v>
      </c>
      <c r="U293" s="196">
        <v>50575</v>
      </c>
      <c r="V293" s="196">
        <v>9076.6331658291456</v>
      </c>
      <c r="W293" s="203"/>
      <c r="X293" s="89">
        <v>0</v>
      </c>
      <c r="Y293" s="89">
        <f t="shared" si="69"/>
        <v>0</v>
      </c>
    </row>
    <row r="294" spans="2:25" x14ac:dyDescent="0.25">
      <c r="B294" s="86">
        <v>5026</v>
      </c>
      <c r="C294" s="86" t="s">
        <v>310</v>
      </c>
      <c r="D294" s="1">
        <v>15428</v>
      </c>
      <c r="E294" s="86">
        <f t="shared" si="63"/>
        <v>7725.5883825738611</v>
      </c>
      <c r="F294" s="87">
        <f t="shared" si="56"/>
        <v>0.70146458800463618</v>
      </c>
      <c r="G294" s="193">
        <f t="shared" si="57"/>
        <v>1973.5481003551331</v>
      </c>
      <c r="H294" s="193">
        <f t="shared" si="58"/>
        <v>3941.1755564092005</v>
      </c>
      <c r="I294" s="193">
        <f t="shared" si="59"/>
        <v>765.71715929635957</v>
      </c>
      <c r="J294" s="88">
        <f t="shared" si="60"/>
        <v>1529.1371671148302</v>
      </c>
      <c r="K294" s="193">
        <f t="shared" si="64"/>
        <v>624.66526288370255</v>
      </c>
      <c r="L294" s="88">
        <f t="shared" si="61"/>
        <v>1247.4565299787539</v>
      </c>
      <c r="M294" s="89">
        <f t="shared" si="65"/>
        <v>5188.6320863879546</v>
      </c>
      <c r="N294" s="89">
        <f t="shared" si="66"/>
        <v>20616.632086387955</v>
      </c>
      <c r="O294" s="89">
        <f t="shared" si="67"/>
        <v>10323.801745812696</v>
      </c>
      <c r="P294" s="90">
        <f t="shared" si="62"/>
        <v>0.93737602621994309</v>
      </c>
      <c r="Q294" s="214">
        <v>2974.8689795636255</v>
      </c>
      <c r="R294" s="90">
        <f t="shared" si="68"/>
        <v>1.1340544083906915E-2</v>
      </c>
      <c r="S294" s="90">
        <f t="shared" si="68"/>
        <v>-1.0942372260455507E-2</v>
      </c>
      <c r="T294" s="92">
        <v>1997</v>
      </c>
      <c r="U294" s="196">
        <v>15255</v>
      </c>
      <c r="V294" s="196">
        <v>7811.0599078341011</v>
      </c>
      <c r="W294" s="203"/>
      <c r="X294" s="89">
        <v>0</v>
      </c>
      <c r="Y294" s="89">
        <f t="shared" si="69"/>
        <v>0</v>
      </c>
    </row>
    <row r="295" spans="2:25" x14ac:dyDescent="0.25">
      <c r="B295" s="86">
        <v>5027</v>
      </c>
      <c r="C295" s="86" t="s">
        <v>311</v>
      </c>
      <c r="D295" s="1">
        <v>47287</v>
      </c>
      <c r="E295" s="86">
        <f t="shared" si="63"/>
        <v>7710.2559921734874</v>
      </c>
      <c r="F295" s="87">
        <f t="shared" si="56"/>
        <v>0.7000724443409142</v>
      </c>
      <c r="G295" s="193">
        <f t="shared" si="57"/>
        <v>1982.7475345953571</v>
      </c>
      <c r="H295" s="193">
        <f t="shared" si="58"/>
        <v>12160.190629673325</v>
      </c>
      <c r="I295" s="193">
        <f t="shared" si="59"/>
        <v>771.08349593649041</v>
      </c>
      <c r="J295" s="88">
        <f t="shared" si="60"/>
        <v>4729.055080578496</v>
      </c>
      <c r="K295" s="193">
        <f t="shared" si="64"/>
        <v>630.03159952383339</v>
      </c>
      <c r="L295" s="88">
        <f t="shared" si="61"/>
        <v>3863.9837998796702</v>
      </c>
      <c r="M295" s="89">
        <f t="shared" si="65"/>
        <v>16024.174429552995</v>
      </c>
      <c r="N295" s="89">
        <f t="shared" si="66"/>
        <v>63311.174429552993</v>
      </c>
      <c r="O295" s="89">
        <f t="shared" si="67"/>
        <v>10323.035126292678</v>
      </c>
      <c r="P295" s="90">
        <f t="shared" si="62"/>
        <v>0.93730641903675704</v>
      </c>
      <c r="Q295" s="214">
        <v>10206.584427473072</v>
      </c>
      <c r="R295" s="90">
        <f t="shared" si="68"/>
        <v>-1.6206882203636665E-2</v>
      </c>
      <c r="S295" s="90">
        <f t="shared" si="68"/>
        <v>-1.8292209210216324E-2</v>
      </c>
      <c r="T295" s="92">
        <v>6133</v>
      </c>
      <c r="U295" s="196">
        <v>48066</v>
      </c>
      <c r="V295" s="196">
        <v>7853.9215686274511</v>
      </c>
      <c r="W295" s="203"/>
      <c r="X295" s="89">
        <v>0</v>
      </c>
      <c r="Y295" s="89">
        <f t="shared" si="69"/>
        <v>0</v>
      </c>
    </row>
    <row r="296" spans="2:25" x14ac:dyDescent="0.25">
      <c r="B296" s="86">
        <v>5028</v>
      </c>
      <c r="C296" s="86" t="s">
        <v>312</v>
      </c>
      <c r="D296" s="1">
        <v>150724</v>
      </c>
      <c r="E296" s="86">
        <f t="shared" si="63"/>
        <v>8692.2722029988472</v>
      </c>
      <c r="F296" s="87">
        <f t="shared" si="56"/>
        <v>0.78923712185522243</v>
      </c>
      <c r="G296" s="193">
        <f t="shared" si="57"/>
        <v>1393.5378081001413</v>
      </c>
      <c r="H296" s="193">
        <f t="shared" si="58"/>
        <v>24163.94559245645</v>
      </c>
      <c r="I296" s="193">
        <f t="shared" si="59"/>
        <v>427.37782214761444</v>
      </c>
      <c r="J296" s="88">
        <f t="shared" si="60"/>
        <v>7410.731436039634</v>
      </c>
      <c r="K296" s="193">
        <f t="shared" si="64"/>
        <v>286.32592573495742</v>
      </c>
      <c r="L296" s="88">
        <f t="shared" si="61"/>
        <v>4964.8915522441612</v>
      </c>
      <c r="M296" s="89">
        <f t="shared" si="65"/>
        <v>29128.83714470061</v>
      </c>
      <c r="N296" s="89">
        <f t="shared" si="66"/>
        <v>179852.83714470061</v>
      </c>
      <c r="O296" s="89">
        <f t="shared" si="67"/>
        <v>10372.135936833945</v>
      </c>
      <c r="P296" s="90">
        <f t="shared" si="62"/>
        <v>0.94176465291247247</v>
      </c>
      <c r="Q296" s="214">
        <v>17880.303207628072</v>
      </c>
      <c r="R296" s="90">
        <f t="shared" si="68"/>
        <v>3.2327881427906081E-2</v>
      </c>
      <c r="S296" s="90">
        <f t="shared" si="68"/>
        <v>1.9408899290082854E-2</v>
      </c>
      <c r="T296" s="92">
        <v>17340</v>
      </c>
      <c r="U296" s="196">
        <v>146004</v>
      </c>
      <c r="V296" s="196">
        <v>8526.7768498510777</v>
      </c>
      <c r="W296" s="203"/>
      <c r="X296" s="89">
        <v>0</v>
      </c>
      <c r="Y296" s="89">
        <f t="shared" si="69"/>
        <v>0</v>
      </c>
    </row>
    <row r="297" spans="2:25" x14ac:dyDescent="0.25">
      <c r="B297" s="86">
        <v>5029</v>
      </c>
      <c r="C297" s="86" t="s">
        <v>313</v>
      </c>
      <c r="D297" s="1">
        <v>72505</v>
      </c>
      <c r="E297" s="86">
        <f t="shared" si="63"/>
        <v>8589.6220826916251</v>
      </c>
      <c r="F297" s="87">
        <f t="shared" si="56"/>
        <v>0.7799167412208684</v>
      </c>
      <c r="G297" s="193">
        <f t="shared" si="57"/>
        <v>1455.1278802844747</v>
      </c>
      <c r="H297" s="193">
        <f t="shared" si="58"/>
        <v>12282.734437481251</v>
      </c>
      <c r="I297" s="193">
        <f t="shared" si="59"/>
        <v>463.30536425514214</v>
      </c>
      <c r="J297" s="88">
        <f t="shared" si="60"/>
        <v>3910.7605796776547</v>
      </c>
      <c r="K297" s="193">
        <f t="shared" si="64"/>
        <v>322.25346784248518</v>
      </c>
      <c r="L297" s="88">
        <f t="shared" si="61"/>
        <v>2720.1415220584176</v>
      </c>
      <c r="M297" s="89">
        <f t="shared" si="65"/>
        <v>15002.87595953967</v>
      </c>
      <c r="N297" s="89">
        <f t="shared" si="66"/>
        <v>87507.87595953967</v>
      </c>
      <c r="O297" s="89">
        <f t="shared" si="67"/>
        <v>10367.003430818584</v>
      </c>
      <c r="P297" s="90">
        <f t="shared" si="62"/>
        <v>0.94129863388075474</v>
      </c>
      <c r="Q297" s="214">
        <v>9983.1107944399409</v>
      </c>
      <c r="R297" s="90">
        <f t="shared" si="68"/>
        <v>9.8611362591751739E-3</v>
      </c>
      <c r="S297" s="90">
        <f t="shared" si="68"/>
        <v>1.7048917506288453E-4</v>
      </c>
      <c r="T297" s="92">
        <v>8441</v>
      </c>
      <c r="U297" s="196">
        <v>71797</v>
      </c>
      <c r="V297" s="196">
        <v>8588.1578947368416</v>
      </c>
      <c r="W297" s="203"/>
      <c r="X297" s="89">
        <v>0</v>
      </c>
      <c r="Y297" s="89">
        <f t="shared" si="69"/>
        <v>0</v>
      </c>
    </row>
    <row r="298" spans="2:25" x14ac:dyDescent="0.25">
      <c r="B298" s="86">
        <v>5031</v>
      </c>
      <c r="C298" s="86" t="s">
        <v>314</v>
      </c>
      <c r="D298" s="1">
        <v>147831</v>
      </c>
      <c r="E298" s="86">
        <f t="shared" si="63"/>
        <v>10082.594461874234</v>
      </c>
      <c r="F298" s="87">
        <f t="shared" si="56"/>
        <v>0.91547499296877244</v>
      </c>
      <c r="G298" s="193">
        <f t="shared" si="57"/>
        <v>559.3444527749092</v>
      </c>
      <c r="H298" s="193">
        <f t="shared" si="58"/>
        <v>8201.1083665857186</v>
      </c>
      <c r="I298" s="193">
        <f t="shared" si="59"/>
        <v>0</v>
      </c>
      <c r="J298" s="88">
        <f t="shared" si="60"/>
        <v>0</v>
      </c>
      <c r="K298" s="193">
        <f t="shared" si="64"/>
        <v>-141.05189641265699</v>
      </c>
      <c r="L298" s="88">
        <f t="shared" si="61"/>
        <v>-2068.1029052023769</v>
      </c>
      <c r="M298" s="89">
        <f t="shared" si="65"/>
        <v>6133.0054613833418</v>
      </c>
      <c r="N298" s="89">
        <f t="shared" si="66"/>
        <v>153964.00546138335</v>
      </c>
      <c r="O298" s="89">
        <f t="shared" si="67"/>
        <v>10500.887018236484</v>
      </c>
      <c r="P298" s="90">
        <f t="shared" si="62"/>
        <v>0.9534549371728791</v>
      </c>
      <c r="Q298" s="214">
        <v>3668.6068040551127</v>
      </c>
      <c r="R298" s="90">
        <f t="shared" si="68"/>
        <v>4.9466502914179027E-2</v>
      </c>
      <c r="S298" s="90">
        <f t="shared" si="68"/>
        <v>3.2502680707750232E-2</v>
      </c>
      <c r="T298" s="92">
        <v>14662</v>
      </c>
      <c r="U298" s="196">
        <v>140863</v>
      </c>
      <c r="V298" s="196">
        <v>9765.1993067590993</v>
      </c>
      <c r="W298" s="203"/>
      <c r="X298" s="89">
        <v>0</v>
      </c>
      <c r="Y298" s="89">
        <f t="shared" si="69"/>
        <v>0</v>
      </c>
    </row>
    <row r="299" spans="2:25" x14ac:dyDescent="0.25">
      <c r="B299" s="86">
        <v>5032</v>
      </c>
      <c r="C299" s="86" t="s">
        <v>315</v>
      </c>
      <c r="D299" s="1">
        <v>36185</v>
      </c>
      <c r="E299" s="86">
        <f t="shared" si="63"/>
        <v>8731.901544401544</v>
      </c>
      <c r="F299" s="87">
        <f t="shared" si="56"/>
        <v>0.79283536942723154</v>
      </c>
      <c r="G299" s="193">
        <f t="shared" si="57"/>
        <v>1369.7602032585232</v>
      </c>
      <c r="H299" s="193">
        <f t="shared" si="58"/>
        <v>5676.2862823033201</v>
      </c>
      <c r="I299" s="193">
        <f t="shared" si="59"/>
        <v>413.50755265667055</v>
      </c>
      <c r="J299" s="88">
        <f t="shared" si="60"/>
        <v>1713.5752982092426</v>
      </c>
      <c r="K299" s="193">
        <f t="shared" si="64"/>
        <v>272.45565624401354</v>
      </c>
      <c r="L299" s="88">
        <f t="shared" si="61"/>
        <v>1129.0562394751921</v>
      </c>
      <c r="M299" s="89">
        <f t="shared" si="65"/>
        <v>6805.3425217785125</v>
      </c>
      <c r="N299" s="89">
        <f t="shared" si="66"/>
        <v>42990.342521778512</v>
      </c>
      <c r="O299" s="89">
        <f t="shared" si="67"/>
        <v>10374.117403904082</v>
      </c>
      <c r="P299" s="90">
        <f t="shared" si="62"/>
        <v>0.94194456529107307</v>
      </c>
      <c r="Q299" s="214">
        <v>5146.6902360098484</v>
      </c>
      <c r="R299" s="90">
        <f t="shared" si="68"/>
        <v>2.9415948337173908E-2</v>
      </c>
      <c r="S299" s="90">
        <f t="shared" si="68"/>
        <v>1.6001744377181652E-2</v>
      </c>
      <c r="T299" s="92">
        <v>4144</v>
      </c>
      <c r="U299" s="196">
        <v>35151</v>
      </c>
      <c r="V299" s="196">
        <v>8594.3765281173601</v>
      </c>
      <c r="W299" s="203"/>
      <c r="X299" s="89">
        <v>0</v>
      </c>
      <c r="Y299" s="89">
        <f t="shared" si="69"/>
        <v>0</v>
      </c>
    </row>
    <row r="300" spans="2:25" x14ac:dyDescent="0.25">
      <c r="B300" s="86">
        <v>5033</v>
      </c>
      <c r="C300" s="86" t="s">
        <v>316</v>
      </c>
      <c r="D300" s="1">
        <v>13320</v>
      </c>
      <c r="E300" s="86">
        <f t="shared" si="63"/>
        <v>17689.243027888446</v>
      </c>
      <c r="F300" s="87">
        <f t="shared" si="56"/>
        <v>1.606140135638144</v>
      </c>
      <c r="G300" s="193">
        <f t="shared" si="57"/>
        <v>-4004.6446868336175</v>
      </c>
      <c r="H300" s="193">
        <f t="shared" si="58"/>
        <v>-3015.4974491857142</v>
      </c>
      <c r="I300" s="193">
        <f t="shared" si="59"/>
        <v>0</v>
      </c>
      <c r="J300" s="88">
        <f t="shared" si="60"/>
        <v>0</v>
      </c>
      <c r="K300" s="193">
        <f t="shared" si="64"/>
        <v>-141.05189641265699</v>
      </c>
      <c r="L300" s="88">
        <f t="shared" si="61"/>
        <v>-106.21207799873072</v>
      </c>
      <c r="M300" s="89">
        <f t="shared" si="65"/>
        <v>-3121.7095271844451</v>
      </c>
      <c r="N300" s="89">
        <f t="shared" si="66"/>
        <v>10198.290472815555</v>
      </c>
      <c r="O300" s="89">
        <f t="shared" si="67"/>
        <v>13543.546444642172</v>
      </c>
      <c r="P300" s="90">
        <f t="shared" si="62"/>
        <v>1.2297209942406278</v>
      </c>
      <c r="Q300" s="214">
        <v>562.26517006230415</v>
      </c>
      <c r="R300" s="90">
        <f t="shared" si="68"/>
        <v>5.2830188679245287E-3</v>
      </c>
      <c r="S300" s="90">
        <f t="shared" si="68"/>
        <v>1.2779072389685611E-3</v>
      </c>
      <c r="T300" s="92">
        <v>753</v>
      </c>
      <c r="U300" s="196">
        <v>13250</v>
      </c>
      <c r="V300" s="196">
        <v>17666.666666666668</v>
      </c>
      <c r="W300" s="203"/>
      <c r="X300" s="89">
        <v>0</v>
      </c>
      <c r="Y300" s="89">
        <f t="shared" si="69"/>
        <v>0</v>
      </c>
    </row>
    <row r="301" spans="2:25" x14ac:dyDescent="0.25">
      <c r="B301" s="86">
        <v>5034</v>
      </c>
      <c r="C301" s="86" t="s">
        <v>317</v>
      </c>
      <c r="D301" s="1">
        <v>20022</v>
      </c>
      <c r="E301" s="86">
        <f t="shared" si="63"/>
        <v>8253.0915086562236</v>
      </c>
      <c r="F301" s="87">
        <f t="shared" si="56"/>
        <v>0.74936058565358732</v>
      </c>
      <c r="G301" s="193">
        <f t="shared" si="57"/>
        <v>1657.0462247057155</v>
      </c>
      <c r="H301" s="193">
        <f t="shared" si="58"/>
        <v>4019.994141136066</v>
      </c>
      <c r="I301" s="193">
        <f t="shared" si="59"/>
        <v>581.09106516753263</v>
      </c>
      <c r="J301" s="88">
        <f t="shared" si="60"/>
        <v>1409.7269240964342</v>
      </c>
      <c r="K301" s="193">
        <f t="shared" si="64"/>
        <v>440.03916875487562</v>
      </c>
      <c r="L301" s="88">
        <f t="shared" si="61"/>
        <v>1067.5350233993283</v>
      </c>
      <c r="M301" s="89">
        <f t="shared" si="65"/>
        <v>5087.5291645353946</v>
      </c>
      <c r="N301" s="89">
        <f t="shared" si="66"/>
        <v>25109.529164535394</v>
      </c>
      <c r="O301" s="89">
        <f t="shared" si="67"/>
        <v>10350.176902116815</v>
      </c>
      <c r="P301" s="90">
        <f t="shared" si="62"/>
        <v>0.93977082610239071</v>
      </c>
      <c r="Q301" s="214">
        <v>4664.7870868735281</v>
      </c>
      <c r="R301" s="90">
        <f t="shared" si="68"/>
        <v>-6.3523573200992556E-3</v>
      </c>
      <c r="S301" s="90">
        <f t="shared" si="68"/>
        <v>-1.7411090358993592E-2</v>
      </c>
      <c r="T301" s="92">
        <v>2426</v>
      </c>
      <c r="U301" s="196">
        <v>20150</v>
      </c>
      <c r="V301" s="196">
        <v>8399.3330554397671</v>
      </c>
      <c r="W301" s="203"/>
      <c r="X301" s="89">
        <v>0</v>
      </c>
      <c r="Y301" s="89">
        <f t="shared" si="69"/>
        <v>0</v>
      </c>
    </row>
    <row r="302" spans="2:25" x14ac:dyDescent="0.25">
      <c r="B302" s="86">
        <v>5035</v>
      </c>
      <c r="C302" s="86" t="s">
        <v>318</v>
      </c>
      <c r="D302" s="1">
        <v>214679</v>
      </c>
      <c r="E302" s="86">
        <f t="shared" si="63"/>
        <v>8747.7690395664413</v>
      </c>
      <c r="F302" s="87">
        <f t="shared" si="56"/>
        <v>0.79427609929883802</v>
      </c>
      <c r="G302" s="193">
        <f t="shared" si="57"/>
        <v>1360.239706159585</v>
      </c>
      <c r="H302" s="193">
        <f t="shared" si="58"/>
        <v>33381.642628862377</v>
      </c>
      <c r="I302" s="193">
        <f t="shared" si="59"/>
        <v>407.95392934895654</v>
      </c>
      <c r="J302" s="88">
        <f t="shared" si="60"/>
        <v>10011.597380152742</v>
      </c>
      <c r="K302" s="193">
        <f t="shared" si="64"/>
        <v>266.90203293629952</v>
      </c>
      <c r="L302" s="88">
        <f t="shared" si="61"/>
        <v>6550.0427902897263</v>
      </c>
      <c r="M302" s="89">
        <f t="shared" si="65"/>
        <v>39931.685419152105</v>
      </c>
      <c r="N302" s="89">
        <f t="shared" si="66"/>
        <v>254610.68541915211</v>
      </c>
      <c r="O302" s="89">
        <f t="shared" si="67"/>
        <v>10374.910778662326</v>
      </c>
      <c r="P302" s="90">
        <f t="shared" si="62"/>
        <v>0.9420166017846533</v>
      </c>
      <c r="Q302" s="214">
        <v>23583.021846505209</v>
      </c>
      <c r="R302" s="90">
        <f t="shared" si="68"/>
        <v>2.3738561094129262E-2</v>
      </c>
      <c r="S302" s="90">
        <f t="shared" si="68"/>
        <v>1.3142839871770451E-2</v>
      </c>
      <c r="T302" s="92">
        <v>24541</v>
      </c>
      <c r="U302" s="196">
        <v>209701</v>
      </c>
      <c r="V302" s="196">
        <v>8634.2899493556233</v>
      </c>
      <c r="W302" s="203"/>
      <c r="X302" s="89">
        <v>0</v>
      </c>
      <c r="Y302" s="89">
        <f t="shared" si="69"/>
        <v>0</v>
      </c>
    </row>
    <row r="303" spans="2:25" x14ac:dyDescent="0.25">
      <c r="B303" s="86">
        <v>5036</v>
      </c>
      <c r="C303" s="86" t="s">
        <v>319</v>
      </c>
      <c r="D303" s="1">
        <v>21801</v>
      </c>
      <c r="E303" s="86">
        <f t="shared" si="63"/>
        <v>8242.3440453686198</v>
      </c>
      <c r="F303" s="87">
        <f t="shared" si="56"/>
        <v>0.74838474219237738</v>
      </c>
      <c r="G303" s="193">
        <f t="shared" si="57"/>
        <v>1663.4947026782777</v>
      </c>
      <c r="H303" s="193">
        <f t="shared" si="58"/>
        <v>4399.9434885840446</v>
      </c>
      <c r="I303" s="193">
        <f t="shared" si="59"/>
        <v>584.85267731819397</v>
      </c>
      <c r="J303" s="88">
        <f t="shared" si="60"/>
        <v>1546.935331506623</v>
      </c>
      <c r="K303" s="193">
        <f t="shared" si="64"/>
        <v>443.80078090553695</v>
      </c>
      <c r="L303" s="88">
        <f t="shared" si="61"/>
        <v>1173.8530654951453</v>
      </c>
      <c r="M303" s="89">
        <f t="shared" si="65"/>
        <v>5573.7965540791902</v>
      </c>
      <c r="N303" s="89">
        <f t="shared" si="66"/>
        <v>27374.796554079192</v>
      </c>
      <c r="O303" s="89">
        <f t="shared" si="67"/>
        <v>10349.639528952435</v>
      </c>
      <c r="P303" s="90">
        <f t="shared" si="62"/>
        <v>0.93972203392933029</v>
      </c>
      <c r="Q303" s="214">
        <v>3777.7768156964407</v>
      </c>
      <c r="R303" s="90">
        <f t="shared" si="68"/>
        <v>9.3165521736950307E-2</v>
      </c>
      <c r="S303" s="90">
        <f t="shared" si="68"/>
        <v>7.7873603285431539E-2</v>
      </c>
      <c r="T303" s="92">
        <v>2645</v>
      </c>
      <c r="U303" s="196">
        <v>19943</v>
      </c>
      <c r="V303" s="196">
        <v>7646.8558282208587</v>
      </c>
      <c r="W303" s="203"/>
      <c r="X303" s="89">
        <v>0</v>
      </c>
      <c r="Y303" s="89">
        <f t="shared" si="69"/>
        <v>0</v>
      </c>
    </row>
    <row r="304" spans="2:25" x14ac:dyDescent="0.25">
      <c r="B304" s="86">
        <v>5037</v>
      </c>
      <c r="C304" s="86" t="s">
        <v>320</v>
      </c>
      <c r="D304" s="1">
        <v>174473</v>
      </c>
      <c r="E304" s="86">
        <f t="shared" si="63"/>
        <v>8576.1403853716092</v>
      </c>
      <c r="F304" s="87">
        <f t="shared" si="56"/>
        <v>0.77869263597633853</v>
      </c>
      <c r="G304" s="193">
        <f t="shared" si="57"/>
        <v>1463.2168986764841</v>
      </c>
      <c r="H304" s="193">
        <f t="shared" si="58"/>
        <v>29767.684586674393</v>
      </c>
      <c r="I304" s="193">
        <f t="shared" si="59"/>
        <v>468.02395831714773</v>
      </c>
      <c r="J304" s="88">
        <f t="shared" si="60"/>
        <v>9521.4794080040538</v>
      </c>
      <c r="K304" s="193">
        <f t="shared" si="64"/>
        <v>326.97206190449072</v>
      </c>
      <c r="L304" s="88">
        <f t="shared" si="61"/>
        <v>6651.9196273849584</v>
      </c>
      <c r="M304" s="89">
        <f t="shared" si="65"/>
        <v>36419.604214059349</v>
      </c>
      <c r="N304" s="89">
        <f t="shared" si="66"/>
        <v>210892.60421405936</v>
      </c>
      <c r="O304" s="89">
        <f t="shared" si="67"/>
        <v>10366.329345952585</v>
      </c>
      <c r="P304" s="90">
        <f t="shared" si="62"/>
        <v>0.94123742861852833</v>
      </c>
      <c r="Q304" s="214">
        <v>18424.986139330184</v>
      </c>
      <c r="R304" s="90">
        <f t="shared" si="68"/>
        <v>1.1203199258143039E-2</v>
      </c>
      <c r="S304" s="90">
        <f t="shared" si="68"/>
        <v>2.6041944669683483E-3</v>
      </c>
      <c r="T304" s="92">
        <v>20344</v>
      </c>
      <c r="U304" s="196">
        <v>172540</v>
      </c>
      <c r="V304" s="196">
        <v>8553.8644588766056</v>
      </c>
      <c r="W304" s="203"/>
      <c r="X304" s="89">
        <v>0</v>
      </c>
      <c r="Y304" s="89">
        <f t="shared" si="69"/>
        <v>0</v>
      </c>
    </row>
    <row r="305" spans="2:27" x14ac:dyDescent="0.25">
      <c r="B305" s="86">
        <v>5038</v>
      </c>
      <c r="C305" s="86" t="s">
        <v>321</v>
      </c>
      <c r="D305" s="1">
        <v>120466</v>
      </c>
      <c r="E305" s="86">
        <f t="shared" si="63"/>
        <v>8029.9960005332632</v>
      </c>
      <c r="F305" s="87">
        <f t="shared" si="56"/>
        <v>0.72910405748491725</v>
      </c>
      <c r="G305" s="193">
        <f t="shared" si="57"/>
        <v>1790.9035295794918</v>
      </c>
      <c r="H305" s="193">
        <f t="shared" si="58"/>
        <v>26867.134750751535</v>
      </c>
      <c r="I305" s="193">
        <f t="shared" si="59"/>
        <v>659.17449301056877</v>
      </c>
      <c r="J305" s="88">
        <f t="shared" si="60"/>
        <v>9888.9357441445536</v>
      </c>
      <c r="K305" s="193">
        <f t="shared" si="64"/>
        <v>518.12259659791175</v>
      </c>
      <c r="L305" s="88">
        <f t="shared" si="61"/>
        <v>7772.8751941618721</v>
      </c>
      <c r="M305" s="89">
        <f t="shared" si="65"/>
        <v>34640.009944913407</v>
      </c>
      <c r="N305" s="89">
        <f t="shared" si="66"/>
        <v>155106.00994491341</v>
      </c>
      <c r="O305" s="89">
        <f t="shared" si="67"/>
        <v>10339.022126710666</v>
      </c>
      <c r="P305" s="90">
        <f t="shared" si="62"/>
        <v>0.93875799969395723</v>
      </c>
      <c r="Q305" s="214">
        <v>19246.496385284674</v>
      </c>
      <c r="R305" s="90">
        <f t="shared" si="68"/>
        <v>1.2302314246819381E-2</v>
      </c>
      <c r="S305" s="90">
        <f t="shared" si="68"/>
        <v>9.1308565232093488E-3</v>
      </c>
      <c r="T305" s="92">
        <v>15002</v>
      </c>
      <c r="U305" s="196">
        <v>119002</v>
      </c>
      <c r="V305" s="196">
        <v>7957.3386827148106</v>
      </c>
      <c r="W305" s="203"/>
      <c r="X305" s="89">
        <v>0</v>
      </c>
      <c r="Y305" s="89">
        <f t="shared" si="69"/>
        <v>0</v>
      </c>
    </row>
    <row r="306" spans="2:27" x14ac:dyDescent="0.25">
      <c r="B306" s="86">
        <v>5041</v>
      </c>
      <c r="C306" s="86" t="s">
        <v>322</v>
      </c>
      <c r="D306" s="1">
        <v>15727</v>
      </c>
      <c r="E306" s="86">
        <f t="shared" si="63"/>
        <v>7781.7911924789705</v>
      </c>
      <c r="F306" s="87">
        <f t="shared" si="56"/>
        <v>0.70656766610593869</v>
      </c>
      <c r="G306" s="193">
        <f t="shared" si="57"/>
        <v>1939.8264144120674</v>
      </c>
      <c r="H306" s="193">
        <f t="shared" si="58"/>
        <v>3920.3891835267882</v>
      </c>
      <c r="I306" s="193">
        <f t="shared" si="59"/>
        <v>746.04617582957121</v>
      </c>
      <c r="J306" s="88">
        <f t="shared" si="60"/>
        <v>1507.7593213515634</v>
      </c>
      <c r="K306" s="193">
        <f t="shared" si="64"/>
        <v>604.9942794169142</v>
      </c>
      <c r="L306" s="88">
        <f t="shared" si="61"/>
        <v>1222.6934387015835</v>
      </c>
      <c r="M306" s="89">
        <f t="shared" si="65"/>
        <v>5143.0826222283722</v>
      </c>
      <c r="N306" s="89">
        <f t="shared" si="66"/>
        <v>20870.082622228372</v>
      </c>
      <c r="O306" s="89">
        <f t="shared" si="67"/>
        <v>10326.611886307954</v>
      </c>
      <c r="P306" s="90">
        <f t="shared" si="62"/>
        <v>0.93763118012500846</v>
      </c>
      <c r="Q306" s="214">
        <v>3103.7933438648424</v>
      </c>
      <c r="R306" s="90">
        <f t="shared" si="68"/>
        <v>2.1300084421066304E-2</v>
      </c>
      <c r="S306" s="90">
        <f t="shared" si="68"/>
        <v>2.7364211592294824E-2</v>
      </c>
      <c r="T306" s="92">
        <v>2021</v>
      </c>
      <c r="U306" s="196">
        <v>15399</v>
      </c>
      <c r="V306" s="196">
        <v>7574.5204131824885</v>
      </c>
      <c r="W306" s="203"/>
      <c r="X306" s="89">
        <v>0</v>
      </c>
      <c r="Y306" s="89">
        <f t="shared" si="69"/>
        <v>0</v>
      </c>
    </row>
    <row r="307" spans="2:27" x14ac:dyDescent="0.25">
      <c r="B307" s="86">
        <v>5042</v>
      </c>
      <c r="C307" s="86" t="s">
        <v>323</v>
      </c>
      <c r="D307" s="1">
        <v>11157</v>
      </c>
      <c r="E307" s="86">
        <f t="shared" si="63"/>
        <v>8615.4440154440163</v>
      </c>
      <c r="F307" s="87">
        <f t="shared" si="56"/>
        <v>0.78226130975373209</v>
      </c>
      <c r="G307" s="193">
        <f t="shared" si="57"/>
        <v>1439.6347206330399</v>
      </c>
      <c r="H307" s="193">
        <f t="shared" si="58"/>
        <v>1864.3269632197866</v>
      </c>
      <c r="I307" s="193">
        <f t="shared" si="59"/>
        <v>454.26768779180526</v>
      </c>
      <c r="J307" s="88">
        <f t="shared" si="60"/>
        <v>588.27665569038777</v>
      </c>
      <c r="K307" s="193">
        <f t="shared" si="64"/>
        <v>313.2157913791483</v>
      </c>
      <c r="L307" s="88">
        <f t="shared" si="61"/>
        <v>405.61444983599705</v>
      </c>
      <c r="M307" s="89">
        <f t="shared" si="65"/>
        <v>2269.9414130557839</v>
      </c>
      <c r="N307" s="89">
        <f t="shared" si="66"/>
        <v>13426.941413055783</v>
      </c>
      <c r="O307" s="89">
        <f t="shared" si="67"/>
        <v>10368.294527456204</v>
      </c>
      <c r="P307" s="90">
        <f t="shared" si="62"/>
        <v>0.94141586230739793</v>
      </c>
      <c r="Q307" s="214">
        <v>1921.3063237530764</v>
      </c>
      <c r="R307" s="90">
        <f t="shared" si="68"/>
        <v>2.2457779374775422E-3</v>
      </c>
      <c r="S307" s="90">
        <f t="shared" si="68"/>
        <v>1.308086742869354E-2</v>
      </c>
      <c r="T307" s="92">
        <v>1295</v>
      </c>
      <c r="U307" s="196">
        <v>11132</v>
      </c>
      <c r="V307" s="196">
        <v>8504.2016806722695</v>
      </c>
      <c r="W307" s="203"/>
      <c r="X307" s="89">
        <v>0</v>
      </c>
      <c r="Y307" s="89">
        <f t="shared" si="69"/>
        <v>0</v>
      </c>
    </row>
    <row r="308" spans="2:27" x14ac:dyDescent="0.25">
      <c r="B308" s="86">
        <v>5043</v>
      </c>
      <c r="C308" s="86" t="s">
        <v>324</v>
      </c>
      <c r="D308" s="1">
        <v>4593</v>
      </c>
      <c r="E308" s="86">
        <f t="shared" si="63"/>
        <v>10706.293706293707</v>
      </c>
      <c r="F308" s="87">
        <f t="shared" si="56"/>
        <v>0.97210536360984323</v>
      </c>
      <c r="G308" s="193">
        <f t="shared" si="57"/>
        <v>185.12490612322543</v>
      </c>
      <c r="H308" s="193">
        <f t="shared" si="58"/>
        <v>79.418584726863713</v>
      </c>
      <c r="I308" s="193">
        <f t="shared" si="59"/>
        <v>0</v>
      </c>
      <c r="J308" s="88">
        <f t="shared" si="60"/>
        <v>0</v>
      </c>
      <c r="K308" s="193">
        <f t="shared" si="64"/>
        <v>-141.05189641265699</v>
      </c>
      <c r="L308" s="88">
        <f t="shared" si="61"/>
        <v>-60.511263561029843</v>
      </c>
      <c r="M308" s="89">
        <f t="shared" si="65"/>
        <v>18.907321165833871</v>
      </c>
      <c r="N308" s="89">
        <f t="shared" si="66"/>
        <v>4611.9073211658342</v>
      </c>
      <c r="O308" s="89">
        <f t="shared" si="67"/>
        <v>10750.366716004275</v>
      </c>
      <c r="P308" s="90">
        <f t="shared" si="62"/>
        <v>0.97610708542930746</v>
      </c>
      <c r="Q308" s="214">
        <v>592.43075425860332</v>
      </c>
      <c r="R308" s="90">
        <f t="shared" si="68"/>
        <v>-5.0444490386603265E-2</v>
      </c>
      <c r="S308" s="90">
        <f t="shared" si="68"/>
        <v>-2.3883497110703974E-2</v>
      </c>
      <c r="T308" s="92">
        <v>429</v>
      </c>
      <c r="U308" s="196">
        <v>4837</v>
      </c>
      <c r="V308" s="196">
        <v>10968.253968253968</v>
      </c>
      <c r="W308" s="203"/>
      <c r="X308" s="89">
        <v>0</v>
      </c>
      <c r="Y308" s="89">
        <f t="shared" si="69"/>
        <v>0</v>
      </c>
    </row>
    <row r="309" spans="2:27" x14ac:dyDescent="0.25">
      <c r="B309" s="86">
        <v>5044</v>
      </c>
      <c r="C309" s="86" t="s">
        <v>325</v>
      </c>
      <c r="D309" s="1">
        <v>11215</v>
      </c>
      <c r="E309" s="86">
        <f t="shared" si="63"/>
        <v>13777.641277641278</v>
      </c>
      <c r="F309" s="87">
        <f t="shared" si="56"/>
        <v>1.2509762342886392</v>
      </c>
      <c r="G309" s="193">
        <f t="shared" si="57"/>
        <v>-1657.683636685317</v>
      </c>
      <c r="H309" s="193">
        <f t="shared" si="58"/>
        <v>-1349.354480261848</v>
      </c>
      <c r="I309" s="193">
        <f t="shared" si="59"/>
        <v>0</v>
      </c>
      <c r="J309" s="88">
        <f t="shared" si="60"/>
        <v>0</v>
      </c>
      <c r="K309" s="193">
        <f t="shared" si="64"/>
        <v>-141.05189641265699</v>
      </c>
      <c r="L309" s="88">
        <f t="shared" si="61"/>
        <v>-114.8162436799028</v>
      </c>
      <c r="M309" s="89">
        <f t="shared" si="65"/>
        <v>-1464.1707239417508</v>
      </c>
      <c r="N309" s="89">
        <f t="shared" si="66"/>
        <v>9750.8292760582499</v>
      </c>
      <c r="O309" s="89">
        <f t="shared" si="67"/>
        <v>11978.905744543305</v>
      </c>
      <c r="P309" s="90">
        <f t="shared" si="62"/>
        <v>1.087655433700826</v>
      </c>
      <c r="Q309" s="214">
        <v>994.8839952599144</v>
      </c>
      <c r="R309" s="90">
        <f t="shared" si="68"/>
        <v>1.0087363775556156E-2</v>
      </c>
      <c r="S309" s="90">
        <f t="shared" si="68"/>
        <v>1.5050938044723561E-2</v>
      </c>
      <c r="T309" s="92">
        <v>814</v>
      </c>
      <c r="U309" s="196">
        <v>11103</v>
      </c>
      <c r="V309" s="196">
        <v>13573.349633251833</v>
      </c>
      <c r="W309" s="203"/>
      <c r="X309" s="89">
        <v>0</v>
      </c>
      <c r="Y309" s="89">
        <f t="shared" si="69"/>
        <v>0</v>
      </c>
    </row>
    <row r="310" spans="2:27" x14ac:dyDescent="0.25">
      <c r="B310" s="86">
        <v>5045</v>
      </c>
      <c r="C310" s="86" t="s">
        <v>326</v>
      </c>
      <c r="D310" s="1">
        <v>19823</v>
      </c>
      <c r="E310" s="86">
        <f t="shared" si="63"/>
        <v>8633.7108013937286</v>
      </c>
      <c r="F310" s="87">
        <f t="shared" si="56"/>
        <v>0.78391988937846158</v>
      </c>
      <c r="G310" s="193">
        <f t="shared" si="57"/>
        <v>1428.6746490632124</v>
      </c>
      <c r="H310" s="193">
        <f t="shared" si="58"/>
        <v>3280.2369942491359</v>
      </c>
      <c r="I310" s="193">
        <f t="shared" si="59"/>
        <v>447.87431270940596</v>
      </c>
      <c r="J310" s="88">
        <f t="shared" si="60"/>
        <v>1028.3194219807961</v>
      </c>
      <c r="K310" s="193">
        <f t="shared" si="64"/>
        <v>306.822416296749</v>
      </c>
      <c r="L310" s="88">
        <f t="shared" si="61"/>
        <v>704.46426781733567</v>
      </c>
      <c r="M310" s="89">
        <f t="shared" si="65"/>
        <v>3984.7012620664718</v>
      </c>
      <c r="N310" s="89">
        <f t="shared" si="66"/>
        <v>23807.701262066472</v>
      </c>
      <c r="O310" s="89">
        <f t="shared" si="67"/>
        <v>10369.20786675369</v>
      </c>
      <c r="P310" s="90">
        <f t="shared" si="62"/>
        <v>0.94149879128863445</v>
      </c>
      <c r="Q310" s="214">
        <v>3564.7460228613409</v>
      </c>
      <c r="R310" s="90">
        <f t="shared" si="68"/>
        <v>-5.6137510713265407E-2</v>
      </c>
      <c r="S310" s="90">
        <f t="shared" si="68"/>
        <v>-5.9837320122490371E-2</v>
      </c>
      <c r="T310" s="92">
        <v>2296</v>
      </c>
      <c r="U310" s="196">
        <v>21002</v>
      </c>
      <c r="V310" s="196">
        <v>9183.2094446873634</v>
      </c>
      <c r="W310" s="203"/>
      <c r="X310" s="89">
        <v>0</v>
      </c>
      <c r="Y310" s="89">
        <f t="shared" si="69"/>
        <v>0</v>
      </c>
    </row>
    <row r="311" spans="2:27" x14ac:dyDescent="0.25">
      <c r="B311" s="86">
        <v>5046</v>
      </c>
      <c r="C311" s="86" t="s">
        <v>327</v>
      </c>
      <c r="D311" s="1">
        <v>8435</v>
      </c>
      <c r="E311" s="86">
        <f t="shared" si="63"/>
        <v>6936.6776315789475</v>
      </c>
      <c r="F311" s="87">
        <f t="shared" si="56"/>
        <v>0.62983341539811599</v>
      </c>
      <c r="G311" s="193">
        <f t="shared" si="57"/>
        <v>2446.8945509520813</v>
      </c>
      <c r="H311" s="193">
        <f t="shared" si="58"/>
        <v>2975.4237739577306</v>
      </c>
      <c r="I311" s="193">
        <f t="shared" si="59"/>
        <v>1041.8359221445794</v>
      </c>
      <c r="J311" s="88">
        <f t="shared" si="60"/>
        <v>1266.8724813278084</v>
      </c>
      <c r="K311" s="193">
        <f t="shared" si="64"/>
        <v>900.78402573192238</v>
      </c>
      <c r="L311" s="88">
        <f t="shared" si="61"/>
        <v>1095.3533752900175</v>
      </c>
      <c r="M311" s="89">
        <f t="shared" si="65"/>
        <v>4070.7771492477482</v>
      </c>
      <c r="N311" s="89">
        <f t="shared" si="66"/>
        <v>12505.777149247748</v>
      </c>
      <c r="O311" s="89">
        <f t="shared" si="67"/>
        <v>10284.356208262951</v>
      </c>
      <c r="P311" s="90">
        <f t="shared" si="62"/>
        <v>0.93379446758961715</v>
      </c>
      <c r="Q311" s="214">
        <v>2310.3677912615767</v>
      </c>
      <c r="R311" s="90">
        <f t="shared" si="68"/>
        <v>-1.6555905328203335E-2</v>
      </c>
      <c r="S311" s="90">
        <f t="shared" si="68"/>
        <v>-3.5157232776765267E-2</v>
      </c>
      <c r="T311" s="92">
        <v>1216</v>
      </c>
      <c r="U311" s="196">
        <v>8577</v>
      </c>
      <c r="V311" s="196">
        <v>7189.4383906119028</v>
      </c>
      <c r="W311" s="203"/>
      <c r="X311" s="89">
        <v>0</v>
      </c>
      <c r="Y311" s="89">
        <f t="shared" si="69"/>
        <v>0</v>
      </c>
    </row>
    <row r="312" spans="2:27" x14ac:dyDescent="0.25">
      <c r="B312" s="86">
        <v>5047</v>
      </c>
      <c r="C312" s="86" t="s">
        <v>328</v>
      </c>
      <c r="D312" s="1">
        <v>31376</v>
      </c>
      <c r="E312" s="86">
        <f t="shared" si="63"/>
        <v>8101.2135295636463</v>
      </c>
      <c r="F312" s="87">
        <f t="shared" si="56"/>
        <v>0.73557043547273371</v>
      </c>
      <c r="G312" s="193">
        <f t="shared" si="57"/>
        <v>1748.173012161262</v>
      </c>
      <c r="H312" s="193">
        <f t="shared" si="58"/>
        <v>6770.6740761005676</v>
      </c>
      <c r="I312" s="193">
        <f t="shared" si="59"/>
        <v>634.24835784993479</v>
      </c>
      <c r="J312" s="88">
        <f t="shared" si="60"/>
        <v>2456.4438899527972</v>
      </c>
      <c r="K312" s="193">
        <f t="shared" si="64"/>
        <v>493.19646143727778</v>
      </c>
      <c r="L312" s="88">
        <f t="shared" si="61"/>
        <v>1910.1498951465769</v>
      </c>
      <c r="M312" s="89">
        <f t="shared" si="65"/>
        <v>8680.8239712471441</v>
      </c>
      <c r="N312" s="89">
        <f t="shared" si="66"/>
        <v>40056.82397124714</v>
      </c>
      <c r="O312" s="89">
        <f t="shared" si="67"/>
        <v>10342.583003162184</v>
      </c>
      <c r="P312" s="90">
        <f t="shared" si="62"/>
        <v>0.93908131859334798</v>
      </c>
      <c r="Q312" s="214">
        <v>5232.0567891086239</v>
      </c>
      <c r="R312" s="90">
        <f t="shared" si="68"/>
        <v>-1.9653179190751446E-2</v>
      </c>
      <c r="S312" s="90">
        <f t="shared" si="68"/>
        <v>-3.382808803798034E-2</v>
      </c>
      <c r="T312" s="92">
        <v>3873</v>
      </c>
      <c r="U312" s="196">
        <v>32005</v>
      </c>
      <c r="V312" s="196">
        <v>8384.8572177102433</v>
      </c>
      <c r="W312" s="203"/>
      <c r="X312" s="89">
        <v>0</v>
      </c>
      <c r="Y312" s="89">
        <f t="shared" si="69"/>
        <v>0</v>
      </c>
    </row>
    <row r="313" spans="2:27" x14ac:dyDescent="0.25">
      <c r="B313" s="86">
        <v>5049</v>
      </c>
      <c r="C313" s="86" t="s">
        <v>329</v>
      </c>
      <c r="D313" s="1">
        <v>12749</v>
      </c>
      <c r="E313" s="86">
        <f t="shared" si="63"/>
        <v>11506.317689530686</v>
      </c>
      <c r="F313" s="87">
        <f t="shared" si="56"/>
        <v>1.044745590606792</v>
      </c>
      <c r="G313" s="193">
        <f t="shared" si="57"/>
        <v>-294.88948381896188</v>
      </c>
      <c r="H313" s="193">
        <f t="shared" si="58"/>
        <v>-326.73754807140978</v>
      </c>
      <c r="I313" s="193">
        <f t="shared" si="59"/>
        <v>0</v>
      </c>
      <c r="J313" s="88">
        <f t="shared" si="60"/>
        <v>0</v>
      </c>
      <c r="K313" s="193">
        <f t="shared" si="64"/>
        <v>-141.05189641265699</v>
      </c>
      <c r="L313" s="88">
        <f t="shared" si="61"/>
        <v>-156.28550122522395</v>
      </c>
      <c r="M313" s="89">
        <f t="shared" si="65"/>
        <v>-483.02304929663376</v>
      </c>
      <c r="N313" s="89">
        <f t="shared" si="66"/>
        <v>12265.976950703367</v>
      </c>
      <c r="O313" s="89">
        <f t="shared" si="67"/>
        <v>11070.376309299068</v>
      </c>
      <c r="P313" s="90">
        <f t="shared" si="62"/>
        <v>1.0051631762280873</v>
      </c>
      <c r="Q313" s="214">
        <v>-368.7662570663573</v>
      </c>
      <c r="R313" s="90">
        <f t="shared" si="68"/>
        <v>3.641980326802699E-2</v>
      </c>
      <c r="S313" s="90">
        <f t="shared" si="68"/>
        <v>2.9872024727525068E-2</v>
      </c>
      <c r="T313" s="92">
        <v>1108</v>
      </c>
      <c r="U313" s="196">
        <v>12301</v>
      </c>
      <c r="V313" s="196">
        <v>11172.570390554041</v>
      </c>
      <c r="W313" s="203"/>
      <c r="X313" s="89">
        <v>0</v>
      </c>
      <c r="Y313" s="89">
        <f t="shared" si="69"/>
        <v>0</v>
      </c>
    </row>
    <row r="314" spans="2:27" x14ac:dyDescent="0.25">
      <c r="B314" s="86">
        <v>5052</v>
      </c>
      <c r="C314" s="86" t="s">
        <v>330</v>
      </c>
      <c r="D314" s="1">
        <v>4712</v>
      </c>
      <c r="E314" s="86">
        <f t="shared" si="63"/>
        <v>8096.2199312714774</v>
      </c>
      <c r="F314" s="87">
        <f t="shared" si="56"/>
        <v>0.73511702892358621</v>
      </c>
      <c r="G314" s="193">
        <f t="shared" si="57"/>
        <v>1751.1691711365631</v>
      </c>
      <c r="H314" s="193">
        <f t="shared" si="58"/>
        <v>1019.1804576014797</v>
      </c>
      <c r="I314" s="193">
        <f t="shared" si="59"/>
        <v>635.99611725219381</v>
      </c>
      <c r="J314" s="88">
        <f t="shared" si="60"/>
        <v>370.14974024077679</v>
      </c>
      <c r="K314" s="193">
        <f t="shared" si="64"/>
        <v>494.9442208395368</v>
      </c>
      <c r="L314" s="88">
        <f t="shared" si="61"/>
        <v>288.0575365286104</v>
      </c>
      <c r="M314" s="89">
        <f t="shared" si="65"/>
        <v>1307.2379941300901</v>
      </c>
      <c r="N314" s="89">
        <f t="shared" si="66"/>
        <v>6019.2379941300896</v>
      </c>
      <c r="O314" s="89">
        <f t="shared" si="67"/>
        <v>10342.333323247576</v>
      </c>
      <c r="P314" s="90">
        <f t="shared" si="62"/>
        <v>0.93905864826589058</v>
      </c>
      <c r="Q314" s="214">
        <v>599.89083430447192</v>
      </c>
      <c r="R314" s="90">
        <f t="shared" si="68"/>
        <v>2.0134228187919462E-2</v>
      </c>
      <c r="S314" s="90">
        <f t="shared" si="68"/>
        <v>-8.9946723863558984E-4</v>
      </c>
      <c r="T314" s="92">
        <v>582</v>
      </c>
      <c r="U314" s="196">
        <v>4619</v>
      </c>
      <c r="V314" s="196">
        <v>8103.5087719298244</v>
      </c>
      <c r="W314" s="203"/>
      <c r="X314" s="89">
        <v>0</v>
      </c>
      <c r="Y314" s="89">
        <f t="shared" si="69"/>
        <v>0</v>
      </c>
    </row>
    <row r="315" spans="2:27" x14ac:dyDescent="0.25">
      <c r="B315" s="86">
        <v>5053</v>
      </c>
      <c r="C315" s="86" t="s">
        <v>331</v>
      </c>
      <c r="D315" s="1">
        <v>59186</v>
      </c>
      <c r="E315" s="86">
        <f t="shared" si="63"/>
        <v>8651.6591141645968</v>
      </c>
      <c r="F315" s="87">
        <f t="shared" si="56"/>
        <v>0.78554955241507818</v>
      </c>
      <c r="G315" s="193">
        <f t="shared" si="57"/>
        <v>1417.9056614006915</v>
      </c>
      <c r="H315" s="193">
        <f t="shared" si="58"/>
        <v>9699.8926296421305</v>
      </c>
      <c r="I315" s="193">
        <f t="shared" si="59"/>
        <v>441.59240323960211</v>
      </c>
      <c r="J315" s="88">
        <f t="shared" si="60"/>
        <v>3020.9336305621177</v>
      </c>
      <c r="K315" s="193">
        <f t="shared" si="64"/>
        <v>300.54050682694515</v>
      </c>
      <c r="L315" s="88">
        <f t="shared" si="61"/>
        <v>2055.9976072031318</v>
      </c>
      <c r="M315" s="89">
        <f t="shared" si="65"/>
        <v>11755.890236845262</v>
      </c>
      <c r="N315" s="89">
        <f t="shared" si="66"/>
        <v>70941.890236845269</v>
      </c>
      <c r="O315" s="89">
        <f t="shared" si="67"/>
        <v>10370.105282392233</v>
      </c>
      <c r="P315" s="90">
        <f t="shared" si="62"/>
        <v>0.94158027444046521</v>
      </c>
      <c r="Q315" s="214">
        <v>6972.2531743589152</v>
      </c>
      <c r="R315" s="90">
        <f t="shared" si="68"/>
        <v>4.5707521334299193E-2</v>
      </c>
      <c r="S315" s="90">
        <f t="shared" si="68"/>
        <v>3.8523154501568457E-2</v>
      </c>
      <c r="T315" s="92">
        <v>6841</v>
      </c>
      <c r="U315" s="196">
        <v>56599</v>
      </c>
      <c r="V315" s="196">
        <v>8330.7329997056222</v>
      </c>
      <c r="W315" s="203"/>
      <c r="X315" s="89">
        <v>0</v>
      </c>
      <c r="Y315" s="89">
        <f t="shared" si="69"/>
        <v>0</v>
      </c>
    </row>
    <row r="316" spans="2:27" x14ac:dyDescent="0.25">
      <c r="B316" s="86">
        <v>5054</v>
      </c>
      <c r="C316" s="86" t="s">
        <v>332</v>
      </c>
      <c r="D316" s="1">
        <v>75770</v>
      </c>
      <c r="E316" s="86">
        <f t="shared" si="63"/>
        <v>7594.4672747318837</v>
      </c>
      <c r="F316" s="87">
        <f t="shared" si="56"/>
        <v>0.68955911112231216</v>
      </c>
      <c r="G316" s="193">
        <f t="shared" si="57"/>
        <v>2052.2207650603195</v>
      </c>
      <c r="H316" s="193">
        <f t="shared" si="58"/>
        <v>20475.006573006809</v>
      </c>
      <c r="I316" s="193">
        <f t="shared" si="59"/>
        <v>811.60954704105166</v>
      </c>
      <c r="J316" s="88">
        <f t="shared" si="60"/>
        <v>8097.4284508285727</v>
      </c>
      <c r="K316" s="193">
        <f t="shared" si="64"/>
        <v>670.55765062839464</v>
      </c>
      <c r="L316" s="88">
        <f t="shared" si="61"/>
        <v>6690.153680319494</v>
      </c>
      <c r="M316" s="89">
        <f t="shared" si="65"/>
        <v>27165.160253326303</v>
      </c>
      <c r="N316" s="89">
        <f t="shared" si="66"/>
        <v>102935.16025332631</v>
      </c>
      <c r="O316" s="89">
        <f t="shared" si="67"/>
        <v>10317.245690420599</v>
      </c>
      <c r="P316" s="90">
        <f t="shared" si="62"/>
        <v>0.93678075237582714</v>
      </c>
      <c r="Q316" s="214">
        <v>15858.32010971773</v>
      </c>
      <c r="R316" s="93">
        <f t="shared" si="68"/>
        <v>-2.8163823962939565E-3</v>
      </c>
      <c r="S316" s="93">
        <f t="shared" si="68"/>
        <v>-1.061234532834663E-2</v>
      </c>
      <c r="T316" s="92">
        <v>9977</v>
      </c>
      <c r="U316" s="196">
        <v>75984</v>
      </c>
      <c r="V316" s="196">
        <v>7675.9268612991218</v>
      </c>
      <c r="W316" s="203"/>
      <c r="X316" s="89">
        <v>0</v>
      </c>
      <c r="Y316" s="89">
        <f t="shared" si="69"/>
        <v>0</v>
      </c>
      <c r="Z316" s="1"/>
    </row>
    <row r="317" spans="2:27" x14ac:dyDescent="0.25">
      <c r="B317" s="86">
        <v>5055</v>
      </c>
      <c r="C317" s="86" t="s">
        <v>333</v>
      </c>
      <c r="D317" s="1">
        <v>56056</v>
      </c>
      <c r="E317" s="86">
        <f t="shared" si="63"/>
        <v>9533.3333333333339</v>
      </c>
      <c r="F317" s="87">
        <f t="shared" si="56"/>
        <v>0.86560342174864724</v>
      </c>
      <c r="G317" s="193">
        <f t="shared" si="57"/>
        <v>888.9011298994493</v>
      </c>
      <c r="H317" s="193">
        <f t="shared" si="58"/>
        <v>5226.7386438087615</v>
      </c>
      <c r="I317" s="193">
        <f t="shared" si="59"/>
        <v>133.0064265305441</v>
      </c>
      <c r="J317" s="88">
        <f t="shared" si="60"/>
        <v>782.07778799959931</v>
      </c>
      <c r="K317" s="193">
        <f t="shared" si="64"/>
        <v>-8.0454698821128829</v>
      </c>
      <c r="L317" s="88">
        <f t="shared" si="61"/>
        <v>-47.307362906823748</v>
      </c>
      <c r="M317" s="89">
        <f t="shared" si="65"/>
        <v>5179.4312809019375</v>
      </c>
      <c r="N317" s="89">
        <f t="shared" si="66"/>
        <v>61235.431280901939</v>
      </c>
      <c r="O317" s="89">
        <f t="shared" si="67"/>
        <v>10414.18899335067</v>
      </c>
      <c r="P317" s="90">
        <f t="shared" si="62"/>
        <v>0.94558296790714369</v>
      </c>
      <c r="Q317" s="214">
        <v>2385.3692537977545</v>
      </c>
      <c r="R317" s="93">
        <f t="shared" si="68"/>
        <v>5.7101908425737348E-2</v>
      </c>
      <c r="S317" s="93">
        <f t="shared" si="68"/>
        <v>5.7821025370244625E-2</v>
      </c>
      <c r="T317" s="92">
        <v>5880</v>
      </c>
      <c r="U317" s="196">
        <v>53028</v>
      </c>
      <c r="V317" s="196">
        <v>9012.2365737593482</v>
      </c>
      <c r="W317" s="203"/>
      <c r="X317" s="89">
        <v>0</v>
      </c>
      <c r="Y317" s="89">
        <f t="shared" si="69"/>
        <v>0</v>
      </c>
      <c r="Z317" s="1"/>
      <c r="AA317" s="1"/>
    </row>
    <row r="318" spans="2:27" x14ac:dyDescent="0.25">
      <c r="B318" s="86">
        <v>5056</v>
      </c>
      <c r="C318" s="86" t="s">
        <v>334</v>
      </c>
      <c r="D318" s="1">
        <v>47962</v>
      </c>
      <c r="E318" s="86">
        <f t="shared" si="63"/>
        <v>9081.9920469608023</v>
      </c>
      <c r="F318" s="87">
        <f t="shared" si="56"/>
        <v>0.82462273344160186</v>
      </c>
      <c r="G318" s="193">
        <f t="shared" si="57"/>
        <v>1159.7059017229683</v>
      </c>
      <c r="H318" s="193">
        <f t="shared" si="58"/>
        <v>6124.4068669989956</v>
      </c>
      <c r="I318" s="193">
        <f t="shared" si="59"/>
        <v>290.97587676093013</v>
      </c>
      <c r="J318" s="88">
        <f t="shared" si="60"/>
        <v>1536.643605174472</v>
      </c>
      <c r="K318" s="193">
        <f t="shared" si="64"/>
        <v>149.92398034827315</v>
      </c>
      <c r="L318" s="88">
        <f t="shared" si="61"/>
        <v>791.74854021923045</v>
      </c>
      <c r="M318" s="89">
        <f t="shared" si="65"/>
        <v>6916.1554072182262</v>
      </c>
      <c r="N318" s="89">
        <f t="shared" si="66"/>
        <v>54878.155407218226</v>
      </c>
      <c r="O318" s="89">
        <f t="shared" si="67"/>
        <v>10391.621929032044</v>
      </c>
      <c r="P318" s="90">
        <f t="shared" si="62"/>
        <v>0.94353393349179149</v>
      </c>
      <c r="Q318" s="214">
        <v>4568.6194947799286</v>
      </c>
      <c r="R318" s="93">
        <f t="shared" si="68"/>
        <v>-2.9181257295314323E-4</v>
      </c>
      <c r="S318" s="93">
        <f t="shared" si="68"/>
        <v>-2.3954664954771287E-2</v>
      </c>
      <c r="T318" s="92">
        <v>5281</v>
      </c>
      <c r="U318" s="196">
        <v>47976</v>
      </c>
      <c r="V318" s="196">
        <v>9304.8875096974407</v>
      </c>
      <c r="W318" s="203"/>
      <c r="X318" s="89">
        <v>0</v>
      </c>
      <c r="Y318" s="89">
        <f t="shared" si="69"/>
        <v>0</v>
      </c>
      <c r="Z318" s="1"/>
      <c r="AA318" s="1"/>
    </row>
    <row r="319" spans="2:27" x14ac:dyDescent="0.25">
      <c r="B319" s="86">
        <v>5057</v>
      </c>
      <c r="C319" s="86" t="s">
        <v>335</v>
      </c>
      <c r="D319" s="1">
        <v>89993</v>
      </c>
      <c r="E319" s="86">
        <f t="shared" si="63"/>
        <v>8593.6783804430852</v>
      </c>
      <c r="F319" s="87">
        <f t="shared" si="56"/>
        <v>0.78028504316631897</v>
      </c>
      <c r="G319" s="193">
        <f t="shared" si="57"/>
        <v>1452.6941016335986</v>
      </c>
      <c r="H319" s="193">
        <f t="shared" si="58"/>
        <v>15212.612632307046</v>
      </c>
      <c r="I319" s="193">
        <f t="shared" si="59"/>
        <v>461.88566004213112</v>
      </c>
      <c r="J319" s="88">
        <f t="shared" si="60"/>
        <v>4836.8666319611966</v>
      </c>
      <c r="K319" s="193">
        <f t="shared" si="64"/>
        <v>320.83376362947411</v>
      </c>
      <c r="L319" s="88">
        <f t="shared" si="61"/>
        <v>3359.7711727278529</v>
      </c>
      <c r="M319" s="89">
        <f t="shared" si="65"/>
        <v>18572.3838050349</v>
      </c>
      <c r="N319" s="89">
        <f t="shared" si="66"/>
        <v>108565.3838050349</v>
      </c>
      <c r="O319" s="89">
        <f t="shared" si="67"/>
        <v>10367.206245706158</v>
      </c>
      <c r="P319" s="90">
        <f t="shared" si="62"/>
        <v>0.94131704897802737</v>
      </c>
      <c r="Q319" s="214">
        <v>12366.847623430309</v>
      </c>
      <c r="R319" s="93">
        <f t="shared" si="68"/>
        <v>1.9334888883854744E-2</v>
      </c>
      <c r="S319" s="93">
        <f t="shared" si="68"/>
        <v>9.5036413879350419E-3</v>
      </c>
      <c r="T319" s="92">
        <v>10472</v>
      </c>
      <c r="U319" s="196">
        <v>88286</v>
      </c>
      <c r="V319" s="196">
        <v>8512.7760100279629</v>
      </c>
      <c r="W319" s="203"/>
      <c r="X319" s="89">
        <v>0</v>
      </c>
      <c r="Y319" s="89">
        <f t="shared" si="69"/>
        <v>0</v>
      </c>
      <c r="Z319" s="1"/>
      <c r="AA319" s="1"/>
    </row>
    <row r="320" spans="2:27" x14ac:dyDescent="0.25">
      <c r="B320" s="86">
        <v>5058</v>
      </c>
      <c r="C320" s="86" t="s">
        <v>336</v>
      </c>
      <c r="D320" s="1">
        <v>38228</v>
      </c>
      <c r="E320" s="86">
        <f t="shared" si="63"/>
        <v>8990.5926622765764</v>
      </c>
      <c r="F320" s="87">
        <f t="shared" si="56"/>
        <v>0.81632389216939349</v>
      </c>
      <c r="G320" s="193">
        <f t="shared" si="57"/>
        <v>1214.5455325335038</v>
      </c>
      <c r="H320" s="193">
        <f t="shared" si="58"/>
        <v>5164.2476043324586</v>
      </c>
      <c r="I320" s="193">
        <f t="shared" si="59"/>
        <v>322.9656614004092</v>
      </c>
      <c r="J320" s="88">
        <f t="shared" si="60"/>
        <v>1373.2499922745401</v>
      </c>
      <c r="K320" s="193">
        <f t="shared" si="64"/>
        <v>181.91376498775222</v>
      </c>
      <c r="L320" s="88">
        <f t="shared" si="61"/>
        <v>773.49732872792242</v>
      </c>
      <c r="M320" s="89">
        <f t="shared" si="65"/>
        <v>5937.7449330603813</v>
      </c>
      <c r="N320" s="89">
        <f t="shared" si="66"/>
        <v>44165.744933060385</v>
      </c>
      <c r="O320" s="89">
        <f t="shared" si="67"/>
        <v>10387.051959797833</v>
      </c>
      <c r="P320" s="90">
        <f t="shared" si="62"/>
        <v>0.94311899142818112</v>
      </c>
      <c r="Q320" s="214">
        <v>4603.9498753653161</v>
      </c>
      <c r="R320" s="93">
        <f t="shared" si="68"/>
        <v>-3.795047312260922E-2</v>
      </c>
      <c r="S320" s="93">
        <f t="shared" si="68"/>
        <v>-3.7950473122609241E-2</v>
      </c>
      <c r="T320" s="92">
        <v>4252</v>
      </c>
      <c r="U320" s="196">
        <v>39736</v>
      </c>
      <c r="V320" s="196">
        <v>9345.2492944496717</v>
      </c>
      <c r="W320" s="203"/>
      <c r="X320" s="89">
        <v>0</v>
      </c>
      <c r="Y320" s="89">
        <f t="shared" si="69"/>
        <v>0</v>
      </c>
      <c r="Z320" s="1"/>
      <c r="AA320" s="1"/>
    </row>
    <row r="321" spans="2:27" x14ac:dyDescent="0.25">
      <c r="B321" s="86">
        <v>5059</v>
      </c>
      <c r="C321" s="86" t="s">
        <v>337</v>
      </c>
      <c r="D321" s="1">
        <v>157531</v>
      </c>
      <c r="E321" s="86">
        <f t="shared" si="63"/>
        <v>8428.6249331193139</v>
      </c>
      <c r="F321" s="87">
        <f t="shared" si="56"/>
        <v>0.76529859259552879</v>
      </c>
      <c r="G321" s="193">
        <f t="shared" si="57"/>
        <v>1551.7261700278614</v>
      </c>
      <c r="H321" s="193">
        <f t="shared" si="58"/>
        <v>29001.76211782073</v>
      </c>
      <c r="I321" s="193">
        <f t="shared" si="59"/>
        <v>519.65436660545106</v>
      </c>
      <c r="J321" s="88">
        <f t="shared" si="60"/>
        <v>9712.3401118558795</v>
      </c>
      <c r="K321" s="193">
        <f t="shared" si="64"/>
        <v>378.60247019279404</v>
      </c>
      <c r="L321" s="88">
        <f t="shared" si="61"/>
        <v>7076.0801679033211</v>
      </c>
      <c r="M321" s="89">
        <f t="shared" si="65"/>
        <v>36077.842285724051</v>
      </c>
      <c r="N321" s="89">
        <f t="shared" si="66"/>
        <v>193608.84228572407</v>
      </c>
      <c r="O321" s="89">
        <f t="shared" si="67"/>
        <v>10358.95357333997</v>
      </c>
      <c r="P321" s="90">
        <f t="shared" si="62"/>
        <v>0.94056772644948783</v>
      </c>
      <c r="Q321" s="214">
        <v>21159.873699571464</v>
      </c>
      <c r="R321" s="93">
        <f t="shared" si="68"/>
        <v>2.1509071809303955E-2</v>
      </c>
      <c r="S321" s="93">
        <f t="shared" si="68"/>
        <v>1.123386017205665E-2</v>
      </c>
      <c r="T321" s="92">
        <v>18690</v>
      </c>
      <c r="U321" s="196">
        <v>154214</v>
      </c>
      <c r="V321" s="196">
        <v>8334.9908118041294</v>
      </c>
      <c r="W321" s="203"/>
      <c r="X321" s="89">
        <v>0</v>
      </c>
      <c r="Y321" s="89">
        <f t="shared" si="69"/>
        <v>0</v>
      </c>
      <c r="Z321" s="1"/>
      <c r="AA321" s="1"/>
    </row>
    <row r="322" spans="2:27" x14ac:dyDescent="0.25">
      <c r="B322" s="86">
        <v>5060</v>
      </c>
      <c r="C322" s="86" t="s">
        <v>338</v>
      </c>
      <c r="D322" s="1">
        <v>105908</v>
      </c>
      <c r="E322" s="86">
        <f t="shared" si="63"/>
        <v>10708.594539939331</v>
      </c>
      <c r="F322" s="87">
        <f t="shared" si="56"/>
        <v>0.97231427369479362</v>
      </c>
      <c r="G322" s="193">
        <f t="shared" si="57"/>
        <v>183.74440593585095</v>
      </c>
      <c r="H322" s="193">
        <f t="shared" si="58"/>
        <v>1817.232174705566</v>
      </c>
      <c r="I322" s="193">
        <f t="shared" si="59"/>
        <v>0</v>
      </c>
      <c r="J322" s="88">
        <f t="shared" si="60"/>
        <v>0</v>
      </c>
      <c r="K322" s="193">
        <f t="shared" si="64"/>
        <v>-141.05189641265699</v>
      </c>
      <c r="L322" s="88">
        <f t="shared" si="61"/>
        <v>-1395.0032555211776</v>
      </c>
      <c r="M322" s="89">
        <f t="shared" si="65"/>
        <v>422.22891918438836</v>
      </c>
      <c r="N322" s="89">
        <f t="shared" si="66"/>
        <v>106330.22891918439</v>
      </c>
      <c r="O322" s="89">
        <f t="shared" si="67"/>
        <v>10751.287049462526</v>
      </c>
      <c r="P322" s="90">
        <f t="shared" si="62"/>
        <v>0.97619064946328771</v>
      </c>
      <c r="Q322" s="214">
        <v>-1177.3544064857952</v>
      </c>
      <c r="R322" s="93">
        <f t="shared" si="68"/>
        <v>0.10511926873552184</v>
      </c>
      <c r="S322" s="93">
        <f t="shared" si="68"/>
        <v>8.746417829465078E-2</v>
      </c>
      <c r="T322" s="92">
        <v>9890</v>
      </c>
      <c r="U322" s="196">
        <v>95834</v>
      </c>
      <c r="V322" s="196">
        <v>9847.3078503904653</v>
      </c>
      <c r="W322" s="203"/>
      <c r="X322" s="89">
        <v>0</v>
      </c>
      <c r="Y322" s="89">
        <f t="shared" si="69"/>
        <v>0</v>
      </c>
      <c r="Z322" s="1"/>
      <c r="AA322" s="1"/>
    </row>
    <row r="323" spans="2:27" x14ac:dyDescent="0.25">
      <c r="B323" s="86">
        <v>5061</v>
      </c>
      <c r="C323" s="86" t="s">
        <v>339</v>
      </c>
      <c r="D323" s="1">
        <v>16740</v>
      </c>
      <c r="E323" s="86">
        <f t="shared" si="63"/>
        <v>8553.9090444558005</v>
      </c>
      <c r="F323" s="87">
        <f t="shared" si="56"/>
        <v>0.77667408442737507</v>
      </c>
      <c r="G323" s="193">
        <f t="shared" si="57"/>
        <v>1476.5557032259694</v>
      </c>
      <c r="H323" s="193">
        <f t="shared" si="58"/>
        <v>2889.6195112132223</v>
      </c>
      <c r="I323" s="193">
        <f t="shared" si="59"/>
        <v>475.80492763768075</v>
      </c>
      <c r="J323" s="88">
        <f t="shared" si="60"/>
        <v>931.15024338694127</v>
      </c>
      <c r="K323" s="193">
        <f t="shared" si="64"/>
        <v>334.75303122502373</v>
      </c>
      <c r="L323" s="88">
        <f t="shared" si="61"/>
        <v>655.11168210737139</v>
      </c>
      <c r="M323" s="89">
        <f t="shared" si="65"/>
        <v>3544.7311933205938</v>
      </c>
      <c r="N323" s="89">
        <f t="shared" si="66"/>
        <v>20284.731193320593</v>
      </c>
      <c r="O323" s="89">
        <f t="shared" si="67"/>
        <v>10365.217778906792</v>
      </c>
      <c r="P323" s="90">
        <f t="shared" si="62"/>
        <v>0.94113650104107993</v>
      </c>
      <c r="Q323" s="214">
        <v>2761.8950390615996</v>
      </c>
      <c r="R323" s="90">
        <f t="shared" si="68"/>
        <v>4.6577055329790562E-2</v>
      </c>
      <c r="S323" s="90">
        <f t="shared" si="68"/>
        <v>5.8877143358704864E-2</v>
      </c>
      <c r="T323" s="92">
        <v>1957</v>
      </c>
      <c r="U323" s="196">
        <v>15995</v>
      </c>
      <c r="V323" s="196">
        <v>8078.2828282828286</v>
      </c>
      <c r="W323" s="203"/>
      <c r="X323" s="89">
        <v>0</v>
      </c>
      <c r="Y323" s="89">
        <f t="shared" si="69"/>
        <v>0</v>
      </c>
    </row>
    <row r="324" spans="2:27" ht="28.5" customHeight="1" x14ac:dyDescent="0.25">
      <c r="B324" s="86">
        <v>5401</v>
      </c>
      <c r="C324" s="86" t="s">
        <v>340</v>
      </c>
      <c r="D324" s="1">
        <v>838462</v>
      </c>
      <c r="E324" s="86">
        <f t="shared" si="63"/>
        <v>10750.61544773823</v>
      </c>
      <c r="F324" s="87">
        <f t="shared" si="56"/>
        <v>0.97612966966427372</v>
      </c>
      <c r="G324" s="193">
        <f t="shared" si="57"/>
        <v>158.53186125651192</v>
      </c>
      <c r="H324" s="193">
        <f t="shared" si="58"/>
        <v>12364.216923117878</v>
      </c>
      <c r="I324" s="193">
        <f t="shared" si="59"/>
        <v>0</v>
      </c>
      <c r="J324" s="88">
        <f t="shared" si="60"/>
        <v>0</v>
      </c>
      <c r="K324" s="193">
        <f t="shared" si="64"/>
        <v>-141.05189641265699</v>
      </c>
      <c r="L324" s="88">
        <f t="shared" si="61"/>
        <v>-11000.919505015943</v>
      </c>
      <c r="M324" s="89">
        <f t="shared" si="65"/>
        <v>1363.2974181019345</v>
      </c>
      <c r="N324" s="89">
        <f t="shared" si="66"/>
        <v>839825.29741810192</v>
      </c>
      <c r="O324" s="89">
        <f t="shared" si="67"/>
        <v>10768.095412582084</v>
      </c>
      <c r="P324" s="90">
        <f t="shared" si="62"/>
        <v>0.97771680785107973</v>
      </c>
      <c r="Q324" s="214">
        <v>4230.5412264266106</v>
      </c>
      <c r="R324" s="90">
        <f t="shared" si="68"/>
        <v>-3.1280726388163973E-3</v>
      </c>
      <c r="S324" s="90">
        <f t="shared" si="68"/>
        <v>-8.8542833201402365E-3</v>
      </c>
      <c r="T324" s="92">
        <v>77992</v>
      </c>
      <c r="U324" s="196">
        <v>841093</v>
      </c>
      <c r="V324" s="196">
        <v>10846.654802434747</v>
      </c>
      <c r="W324" s="203"/>
      <c r="X324" s="89">
        <v>0</v>
      </c>
      <c r="Y324" s="89">
        <f t="shared" si="69"/>
        <v>0</v>
      </c>
    </row>
    <row r="325" spans="2:27" x14ac:dyDescent="0.25">
      <c r="B325" s="86">
        <v>5402</v>
      </c>
      <c r="C325" s="86" t="s">
        <v>341</v>
      </c>
      <c r="D325" s="1">
        <v>241927</v>
      </c>
      <c r="E325" s="86">
        <f t="shared" si="63"/>
        <v>9714.7733204834749</v>
      </c>
      <c r="F325" s="87">
        <f t="shared" si="56"/>
        <v>0.88207773018073043</v>
      </c>
      <c r="G325" s="193">
        <f t="shared" si="57"/>
        <v>780.03713760936478</v>
      </c>
      <c r="H325" s="193">
        <f t="shared" si="58"/>
        <v>19425.26483788601</v>
      </c>
      <c r="I325" s="193">
        <f t="shared" si="59"/>
        <v>69.50243102799476</v>
      </c>
      <c r="J325" s="88">
        <f t="shared" si="60"/>
        <v>1730.8190398901536</v>
      </c>
      <c r="K325" s="193">
        <f t="shared" si="64"/>
        <v>-71.549465384662227</v>
      </c>
      <c r="L325" s="88">
        <f t="shared" si="61"/>
        <v>-1781.7963364742436</v>
      </c>
      <c r="M325" s="89">
        <f t="shared" si="65"/>
        <v>17643.468501411768</v>
      </c>
      <c r="N325" s="89">
        <f t="shared" si="66"/>
        <v>259570.46850141176</v>
      </c>
      <c r="O325" s="89">
        <f t="shared" si="67"/>
        <v>10423.260992708178</v>
      </c>
      <c r="P325" s="90">
        <f t="shared" si="62"/>
        <v>0.94640668332874789</v>
      </c>
      <c r="Q325" s="214">
        <v>10602.656008048589</v>
      </c>
      <c r="R325" s="90">
        <f t="shared" si="68"/>
        <v>3.9187471005652827E-2</v>
      </c>
      <c r="S325" s="90">
        <f t="shared" si="68"/>
        <v>3.505625951990559E-2</v>
      </c>
      <c r="T325" s="92">
        <v>24903</v>
      </c>
      <c r="U325" s="196">
        <v>232804</v>
      </c>
      <c r="V325" s="196">
        <v>9385.744234800839</v>
      </c>
      <c r="W325" s="203"/>
      <c r="X325" s="89">
        <v>0</v>
      </c>
      <c r="Y325" s="89">
        <f t="shared" si="69"/>
        <v>0</v>
      </c>
    </row>
    <row r="326" spans="2:27" x14ac:dyDescent="0.25">
      <c r="B326" s="86">
        <v>5403</v>
      </c>
      <c r="C326" s="86" t="s">
        <v>342</v>
      </c>
      <c r="D326" s="1">
        <v>206606</v>
      </c>
      <c r="E326" s="86">
        <f t="shared" si="63"/>
        <v>9692.0767462588537</v>
      </c>
      <c r="F326" s="87">
        <f t="shared" si="56"/>
        <v>0.880016936581695</v>
      </c>
      <c r="G326" s="193">
        <f t="shared" si="57"/>
        <v>793.65508214413751</v>
      </c>
      <c r="H326" s="193">
        <f t="shared" si="58"/>
        <v>16918.34538606658</v>
      </c>
      <c r="I326" s="193">
        <f t="shared" si="59"/>
        <v>77.446232006612163</v>
      </c>
      <c r="J326" s="88">
        <f t="shared" si="60"/>
        <v>1650.9213276849514</v>
      </c>
      <c r="K326" s="193">
        <f t="shared" si="64"/>
        <v>-63.605664406044824</v>
      </c>
      <c r="L326" s="88">
        <f t="shared" si="61"/>
        <v>-1355.8819481436576</v>
      </c>
      <c r="M326" s="89">
        <f t="shared" si="65"/>
        <v>15562.463437922921</v>
      </c>
      <c r="N326" s="89">
        <f t="shared" si="66"/>
        <v>222168.46343792291</v>
      </c>
      <c r="O326" s="89">
        <f t="shared" si="67"/>
        <v>10422.126163996947</v>
      </c>
      <c r="P326" s="90">
        <f t="shared" si="62"/>
        <v>0.94630364364879616</v>
      </c>
      <c r="Q326" s="214">
        <v>13631.877011905601</v>
      </c>
      <c r="R326" s="90">
        <f t="shared" si="68"/>
        <v>2.7660474023228632E-2</v>
      </c>
      <c r="S326" s="90">
        <f t="shared" si="68"/>
        <v>1.9320404500968356E-2</v>
      </c>
      <c r="T326" s="92">
        <v>21317</v>
      </c>
      <c r="U326" s="196">
        <v>201045</v>
      </c>
      <c r="V326" s="196">
        <v>9508.3711691259941</v>
      </c>
      <c r="W326" s="203"/>
      <c r="X326" s="89">
        <v>0</v>
      </c>
      <c r="Y326" s="89">
        <f t="shared" si="69"/>
        <v>0</v>
      </c>
    </row>
    <row r="327" spans="2:27" x14ac:dyDescent="0.25">
      <c r="B327" s="86">
        <v>5404</v>
      </c>
      <c r="C327" s="86" t="s">
        <v>343</v>
      </c>
      <c r="D327" s="1">
        <v>15665</v>
      </c>
      <c r="E327" s="86">
        <f t="shared" si="63"/>
        <v>8103.9834454216243</v>
      </c>
      <c r="F327" s="87">
        <f t="shared" ref="F327:F362" si="70">E327/E$364</f>
        <v>0.73582193707881283</v>
      </c>
      <c r="G327" s="193">
        <f t="shared" ref="G327:G362" si="71">($E$364+$Y$364-E327-Y327)*0.6</f>
        <v>1746.511062646475</v>
      </c>
      <c r="H327" s="193">
        <f t="shared" ref="H327:H362" si="72">G327*T327/1000</f>
        <v>3376.0058840956362</v>
      </c>
      <c r="I327" s="193">
        <f t="shared" ref="I327:I362" si="73">IF(E327+Y327&lt;(E$364+Y$364)*0.9,((E$364+Y$364)*0.9-E327-Y327)*0.35,0)</f>
        <v>633.27888729964241</v>
      </c>
      <c r="J327" s="88">
        <f t="shared" ref="J327:J362" si="74">I327*T327/1000</f>
        <v>1224.1280891502088</v>
      </c>
      <c r="K327" s="193">
        <f t="shared" si="64"/>
        <v>492.22699088698539</v>
      </c>
      <c r="L327" s="88">
        <f t="shared" ref="L327:L362" si="75">K327*T327/1000</f>
        <v>951.4747733845428</v>
      </c>
      <c r="M327" s="89">
        <f t="shared" si="65"/>
        <v>4327.4806574801787</v>
      </c>
      <c r="N327" s="89">
        <f t="shared" si="66"/>
        <v>19992.480657480177</v>
      </c>
      <c r="O327" s="89">
        <f t="shared" si="67"/>
        <v>10342.721498955085</v>
      </c>
      <c r="P327" s="90">
        <f t="shared" ref="P327:P362" si="76">O327/O$364</f>
        <v>0.93909389367365204</v>
      </c>
      <c r="Q327" s="214">
        <v>3310.3206747603858</v>
      </c>
      <c r="R327" s="90">
        <f t="shared" si="68"/>
        <v>5.1060118089103594E-2</v>
      </c>
      <c r="S327" s="90">
        <f t="shared" si="68"/>
        <v>3.1485278848954815E-2</v>
      </c>
      <c r="T327" s="92">
        <v>1933</v>
      </c>
      <c r="U327" s="196">
        <v>14904</v>
      </c>
      <c r="V327" s="196">
        <v>7856.6157090142324</v>
      </c>
      <c r="W327" s="203"/>
      <c r="X327" s="89">
        <v>0</v>
      </c>
      <c r="Y327" s="89">
        <f t="shared" si="69"/>
        <v>0</v>
      </c>
    </row>
    <row r="328" spans="2:27" x14ac:dyDescent="0.25">
      <c r="B328" s="86">
        <v>5405</v>
      </c>
      <c r="C328" s="86" t="s">
        <v>344</v>
      </c>
      <c r="D328" s="1">
        <v>51425</v>
      </c>
      <c r="E328" s="86">
        <f t="shared" ref="E328:E362" si="77">D328/T328*1000</f>
        <v>9194.5288753799396</v>
      </c>
      <c r="F328" s="87">
        <f t="shared" si="70"/>
        <v>0.83484080306597375</v>
      </c>
      <c r="G328" s="193">
        <f t="shared" si="71"/>
        <v>1092.1838046714859</v>
      </c>
      <c r="H328" s="193">
        <f t="shared" si="72"/>
        <v>6108.5840195276205</v>
      </c>
      <c r="I328" s="193">
        <f t="shared" si="73"/>
        <v>251.58798681423212</v>
      </c>
      <c r="J328" s="88">
        <f t="shared" si="74"/>
        <v>1407.1316102520002</v>
      </c>
      <c r="K328" s="193">
        <f t="shared" ref="K328:K362" si="78">I328+J$366</f>
        <v>110.53609040157514</v>
      </c>
      <c r="L328" s="88">
        <f t="shared" si="75"/>
        <v>618.22835361600971</v>
      </c>
      <c r="M328" s="89">
        <f t="shared" ref="M328:M362" si="79">+H328+L328</f>
        <v>6726.8123731436299</v>
      </c>
      <c r="N328" s="89">
        <f t="shared" ref="N328:N362" si="80">D328+M328</f>
        <v>58151.812373143628</v>
      </c>
      <c r="O328" s="89">
        <f t="shared" ref="O328:O362" si="81">N328/T328*1000</f>
        <v>10397.248770452999</v>
      </c>
      <c r="P328" s="90">
        <f t="shared" si="76"/>
        <v>0.94404483697301</v>
      </c>
      <c r="Q328" s="214">
        <v>4956.4362306957237</v>
      </c>
      <c r="R328" s="90">
        <f t="shared" ref="R328:S362" si="82">(D328-U328)/U328</f>
        <v>-1.1323874341523436E-2</v>
      </c>
      <c r="S328" s="90">
        <f t="shared" si="82"/>
        <v>-1.5743131116324343E-2</v>
      </c>
      <c r="T328" s="92">
        <v>5593</v>
      </c>
      <c r="U328" s="196">
        <v>52014</v>
      </c>
      <c r="V328" s="196">
        <v>9341.5948275862065</v>
      </c>
      <c r="W328" s="203"/>
      <c r="X328" s="89">
        <v>0</v>
      </c>
      <c r="Y328" s="89">
        <f t="shared" ref="Y328:Y362" si="83">X328*1000/T328</f>
        <v>0</v>
      </c>
    </row>
    <row r="329" spans="2:27" x14ac:dyDescent="0.25">
      <c r="B329" s="86">
        <v>5406</v>
      </c>
      <c r="C329" s="86" t="s">
        <v>345</v>
      </c>
      <c r="D329" s="1">
        <v>123178</v>
      </c>
      <c r="E329" s="86">
        <f t="shared" si="77"/>
        <v>10891.069849690541</v>
      </c>
      <c r="F329" s="87">
        <f t="shared" si="70"/>
        <v>0.98888258689464936</v>
      </c>
      <c r="G329" s="193">
        <f t="shared" si="71"/>
        <v>74.259220085125335</v>
      </c>
      <c r="H329" s="193">
        <f t="shared" si="72"/>
        <v>839.87177916276755</v>
      </c>
      <c r="I329" s="193">
        <f t="shared" si="73"/>
        <v>0</v>
      </c>
      <c r="J329" s="88">
        <f t="shared" si="74"/>
        <v>0</v>
      </c>
      <c r="K329" s="193">
        <f t="shared" si="78"/>
        <v>-141.05189641265699</v>
      </c>
      <c r="L329" s="88">
        <f t="shared" si="75"/>
        <v>-1595.2969484271505</v>
      </c>
      <c r="M329" s="89">
        <f t="shared" si="79"/>
        <v>-755.42516926438293</v>
      </c>
      <c r="N329" s="89">
        <f t="shared" si="80"/>
        <v>122422.57483073561</v>
      </c>
      <c r="O329" s="89">
        <f t="shared" si="81"/>
        <v>10824.277173363007</v>
      </c>
      <c r="P329" s="90">
        <f t="shared" si="76"/>
        <v>0.98281797474322985</v>
      </c>
      <c r="Q329" s="214">
        <v>1433.3198849995433</v>
      </c>
      <c r="R329" s="90">
        <f>(D329-U329)/U329</f>
        <v>1.0807395311051116E-2</v>
      </c>
      <c r="S329" s="90">
        <f t="shared" si="82"/>
        <v>7.5899712410956166E-3</v>
      </c>
      <c r="T329" s="92">
        <v>11310</v>
      </c>
      <c r="U329" s="196">
        <v>121861</v>
      </c>
      <c r="V329" s="196">
        <v>10809.029625687423</v>
      </c>
      <c r="W329" s="203"/>
      <c r="X329" s="89">
        <v>0</v>
      </c>
      <c r="Y329" s="89">
        <f t="shared" si="83"/>
        <v>0</v>
      </c>
    </row>
    <row r="330" spans="2:27" x14ac:dyDescent="0.25">
      <c r="B330" s="86">
        <v>5411</v>
      </c>
      <c r="C330" s="86" t="s">
        <v>346</v>
      </c>
      <c r="D330" s="1">
        <v>22287</v>
      </c>
      <c r="E330" s="86">
        <f t="shared" si="77"/>
        <v>7776.343335659456</v>
      </c>
      <c r="F330" s="87">
        <f t="shared" si="70"/>
        <v>0.7060730139901169</v>
      </c>
      <c r="G330" s="193">
        <f t="shared" si="71"/>
        <v>1943.0951285037761</v>
      </c>
      <c r="H330" s="193">
        <f t="shared" si="72"/>
        <v>5568.9106382918226</v>
      </c>
      <c r="I330" s="193">
        <f t="shared" si="73"/>
        <v>747.9529257164013</v>
      </c>
      <c r="J330" s="88">
        <f t="shared" si="74"/>
        <v>2143.6330851032062</v>
      </c>
      <c r="K330" s="193">
        <f t="shared" si="78"/>
        <v>606.90102930374428</v>
      </c>
      <c r="L330" s="88">
        <f t="shared" si="75"/>
        <v>1739.378349984531</v>
      </c>
      <c r="M330" s="89">
        <f t="shared" si="79"/>
        <v>7308.2889882763538</v>
      </c>
      <c r="N330" s="89">
        <f t="shared" si="80"/>
        <v>29595.288988276356</v>
      </c>
      <c r="O330" s="89">
        <f t="shared" si="81"/>
        <v>10326.339493466976</v>
      </c>
      <c r="P330" s="90">
        <f t="shared" si="76"/>
        <v>0.93760644751921718</v>
      </c>
      <c r="Q330" s="214">
        <v>4202.3428369701305</v>
      </c>
      <c r="R330" s="90">
        <f t="shared" si="82"/>
        <v>1.346005183938884E-2</v>
      </c>
      <c r="S330" s="90">
        <f t="shared" si="82"/>
        <v>-1.3768288702004309E-2</v>
      </c>
      <c r="T330" s="92">
        <v>2866</v>
      </c>
      <c r="U330" s="196">
        <v>21991</v>
      </c>
      <c r="V330" s="196">
        <v>7884.9049838651845</v>
      </c>
      <c r="W330" s="203"/>
      <c r="X330" s="89">
        <v>0</v>
      </c>
      <c r="Y330" s="89">
        <f t="shared" si="83"/>
        <v>0</v>
      </c>
    </row>
    <row r="331" spans="2:27" x14ac:dyDescent="0.25">
      <c r="B331" s="86">
        <v>5412</v>
      </c>
      <c r="C331" s="86" t="s">
        <v>347</v>
      </c>
      <c r="D331" s="1">
        <v>35729</v>
      </c>
      <c r="E331" s="86">
        <f t="shared" si="77"/>
        <v>8494.7693770803617</v>
      </c>
      <c r="F331" s="87">
        <f t="shared" si="70"/>
        <v>0.7713043468286418</v>
      </c>
      <c r="G331" s="193">
        <f t="shared" si="71"/>
        <v>1512.0395036512327</v>
      </c>
      <c r="H331" s="193">
        <f t="shared" si="72"/>
        <v>6359.6381523570844</v>
      </c>
      <c r="I331" s="193">
        <f t="shared" si="73"/>
        <v>496.50381121908435</v>
      </c>
      <c r="J331" s="88">
        <f t="shared" si="74"/>
        <v>2088.2950299874688</v>
      </c>
      <c r="K331" s="193">
        <f t="shared" si="78"/>
        <v>355.45191480642734</v>
      </c>
      <c r="L331" s="88">
        <f t="shared" si="75"/>
        <v>1495.0307536758332</v>
      </c>
      <c r="M331" s="89">
        <f t="shared" si="79"/>
        <v>7854.6689060329172</v>
      </c>
      <c r="N331" s="89">
        <f t="shared" si="80"/>
        <v>43583.668906032915</v>
      </c>
      <c r="O331" s="89">
        <f t="shared" si="81"/>
        <v>10362.260795538021</v>
      </c>
      <c r="P331" s="90">
        <f t="shared" si="76"/>
        <v>0.94086801416114341</v>
      </c>
      <c r="Q331" s="214">
        <v>4250.9198437879859</v>
      </c>
      <c r="R331" s="90">
        <f t="shared" si="82"/>
        <v>3.6855393366029193E-2</v>
      </c>
      <c r="S331" s="90">
        <f t="shared" si="82"/>
        <v>3.5622802551281134E-2</v>
      </c>
      <c r="T331" s="92">
        <v>4206</v>
      </c>
      <c r="U331" s="196">
        <v>34459</v>
      </c>
      <c r="V331" s="196">
        <v>8202.5708164722691</v>
      </c>
      <c r="W331" s="203"/>
      <c r="X331" s="89">
        <v>0</v>
      </c>
      <c r="Y331" s="89">
        <f t="shared" si="83"/>
        <v>0</v>
      </c>
    </row>
    <row r="332" spans="2:27" x14ac:dyDescent="0.25">
      <c r="B332" s="86">
        <v>5413</v>
      </c>
      <c r="C332" s="86" t="s">
        <v>348</v>
      </c>
      <c r="D332" s="1">
        <v>13178</v>
      </c>
      <c r="E332" s="86">
        <f t="shared" si="77"/>
        <v>10303.362001563721</v>
      </c>
      <c r="F332" s="87">
        <f t="shared" si="70"/>
        <v>0.9355201472799175</v>
      </c>
      <c r="G332" s="193">
        <f t="shared" si="71"/>
        <v>426.88392896121729</v>
      </c>
      <c r="H332" s="193">
        <f t="shared" si="72"/>
        <v>545.98454514139689</v>
      </c>
      <c r="I332" s="193">
        <f t="shared" si="73"/>
        <v>0</v>
      </c>
      <c r="J332" s="88">
        <f t="shared" si="74"/>
        <v>0</v>
      </c>
      <c r="K332" s="193">
        <f t="shared" si="78"/>
        <v>-141.05189641265699</v>
      </c>
      <c r="L332" s="88">
        <f t="shared" si="75"/>
        <v>-180.40537551178829</v>
      </c>
      <c r="M332" s="89">
        <f t="shared" si="79"/>
        <v>365.5791696296086</v>
      </c>
      <c r="N332" s="89">
        <f t="shared" si="80"/>
        <v>13543.579169629609</v>
      </c>
      <c r="O332" s="89">
        <f t="shared" si="81"/>
        <v>10589.194034112283</v>
      </c>
      <c r="P332" s="90">
        <f t="shared" si="76"/>
        <v>0.96147299889733739</v>
      </c>
      <c r="Q332" s="214">
        <v>-195.95513864696409</v>
      </c>
      <c r="R332" s="90">
        <f t="shared" si="82"/>
        <v>5.2135728542914171E-2</v>
      </c>
      <c r="S332" s="90">
        <f t="shared" si="82"/>
        <v>6.0361965669911033E-2</v>
      </c>
      <c r="T332" s="92">
        <v>1279</v>
      </c>
      <c r="U332" s="196">
        <v>12525</v>
      </c>
      <c r="V332" s="196">
        <v>9716.8347556245153</v>
      </c>
      <c r="W332" s="203"/>
      <c r="X332" s="89">
        <v>0</v>
      </c>
      <c r="Y332" s="89">
        <f t="shared" si="83"/>
        <v>0</v>
      </c>
    </row>
    <row r="333" spans="2:27" x14ac:dyDescent="0.25">
      <c r="B333" s="86">
        <v>5414</v>
      </c>
      <c r="C333" s="86" t="s">
        <v>349</v>
      </c>
      <c r="D333" s="1">
        <v>10514</v>
      </c>
      <c r="E333" s="86">
        <f t="shared" si="77"/>
        <v>9744.2075996292861</v>
      </c>
      <c r="F333" s="87">
        <f t="shared" si="70"/>
        <v>0.88475029095821145</v>
      </c>
      <c r="G333" s="193">
        <f t="shared" si="71"/>
        <v>762.3765701218781</v>
      </c>
      <c r="H333" s="193">
        <f t="shared" si="72"/>
        <v>822.60431916150651</v>
      </c>
      <c r="I333" s="193">
        <f t="shared" si="73"/>
        <v>59.200433326960862</v>
      </c>
      <c r="J333" s="88">
        <f t="shared" si="74"/>
        <v>63.877267559790774</v>
      </c>
      <c r="K333" s="193">
        <f t="shared" si="78"/>
        <v>-81.851463085696125</v>
      </c>
      <c r="L333" s="88">
        <f t="shared" si="75"/>
        <v>-88.317728669466121</v>
      </c>
      <c r="M333" s="89">
        <f t="shared" si="79"/>
        <v>734.28659049204043</v>
      </c>
      <c r="N333" s="89">
        <f t="shared" si="80"/>
        <v>11248.28659049204</v>
      </c>
      <c r="O333" s="89">
        <f t="shared" si="81"/>
        <v>10424.732706665469</v>
      </c>
      <c r="P333" s="90">
        <f t="shared" si="76"/>
        <v>0.94654031136762207</v>
      </c>
      <c r="Q333" s="214">
        <v>771.27583130112771</v>
      </c>
      <c r="R333" s="90">
        <f t="shared" si="82"/>
        <v>0.10918873298871189</v>
      </c>
      <c r="S333" s="90">
        <f t="shared" si="82"/>
        <v>9.9936927060168379E-2</v>
      </c>
      <c r="T333" s="92">
        <v>1079</v>
      </c>
      <c r="U333" s="196">
        <v>9479</v>
      </c>
      <c r="V333" s="196">
        <v>8858.8785046728972</v>
      </c>
      <c r="W333" s="203"/>
      <c r="X333" s="89">
        <v>0</v>
      </c>
      <c r="Y333" s="89">
        <f t="shared" si="83"/>
        <v>0</v>
      </c>
    </row>
    <row r="334" spans="2:27" x14ac:dyDescent="0.25">
      <c r="B334" s="86">
        <v>5415</v>
      </c>
      <c r="C334" s="86" t="s">
        <v>350</v>
      </c>
      <c r="D334" s="1">
        <v>6726</v>
      </c>
      <c r="E334" s="86">
        <f t="shared" si="77"/>
        <v>6842.3194303153614</v>
      </c>
      <c r="F334" s="87">
        <f t="shared" si="70"/>
        <v>0.62126592079491938</v>
      </c>
      <c r="G334" s="193">
        <f t="shared" si="71"/>
        <v>2503.5094717102329</v>
      </c>
      <c r="H334" s="193">
        <f t="shared" si="72"/>
        <v>2460.9498106911587</v>
      </c>
      <c r="I334" s="193">
        <f t="shared" si="73"/>
        <v>1074.8612925868345</v>
      </c>
      <c r="J334" s="88">
        <f t="shared" si="74"/>
        <v>1056.5886506128584</v>
      </c>
      <c r="K334" s="193">
        <f t="shared" si="78"/>
        <v>933.80939617417744</v>
      </c>
      <c r="L334" s="88">
        <f t="shared" si="75"/>
        <v>917.93463643921643</v>
      </c>
      <c r="M334" s="89">
        <f t="shared" si="79"/>
        <v>3378.8844471303751</v>
      </c>
      <c r="N334" s="89">
        <f t="shared" si="80"/>
        <v>10104.884447130375</v>
      </c>
      <c r="O334" s="89">
        <f t="shared" si="81"/>
        <v>10279.63829819977</v>
      </c>
      <c r="P334" s="90">
        <f t="shared" si="76"/>
        <v>0.93336609285945726</v>
      </c>
      <c r="Q334" s="214">
        <v>2075.9395878372775</v>
      </c>
      <c r="R334" s="90">
        <f t="shared" si="82"/>
        <v>-0.12603950103950104</v>
      </c>
      <c r="S334" s="90">
        <f t="shared" si="82"/>
        <v>-0.13759747305016887</v>
      </c>
      <c r="T334" s="92">
        <v>983</v>
      </c>
      <c r="U334" s="196">
        <v>7696</v>
      </c>
      <c r="V334" s="196">
        <v>7934.0206185567013</v>
      </c>
      <c r="W334" s="203"/>
      <c r="X334" s="89">
        <v>0</v>
      </c>
      <c r="Y334" s="89">
        <f t="shared" si="83"/>
        <v>0</v>
      </c>
    </row>
    <row r="335" spans="2:27" x14ac:dyDescent="0.25">
      <c r="B335" s="86">
        <v>5416</v>
      </c>
      <c r="C335" s="86" t="s">
        <v>351</v>
      </c>
      <c r="D335" s="1">
        <v>44262</v>
      </c>
      <c r="E335" s="86">
        <f t="shared" si="77"/>
        <v>11208.407191694099</v>
      </c>
      <c r="F335" s="87">
        <f t="shared" si="70"/>
        <v>1.0176960437918767</v>
      </c>
      <c r="G335" s="193">
        <f t="shared" si="71"/>
        <v>-116.14318511700985</v>
      </c>
      <c r="H335" s="193">
        <f t="shared" si="72"/>
        <v>-458.64943802707188</v>
      </c>
      <c r="I335" s="193">
        <f t="shared" si="73"/>
        <v>0</v>
      </c>
      <c r="J335" s="88">
        <f t="shared" si="74"/>
        <v>0</v>
      </c>
      <c r="K335" s="193">
        <f t="shared" si="78"/>
        <v>-141.05189641265699</v>
      </c>
      <c r="L335" s="88">
        <f t="shared" si="75"/>
        <v>-557.01393893358238</v>
      </c>
      <c r="M335" s="89">
        <f t="shared" si="79"/>
        <v>-1015.6633769606542</v>
      </c>
      <c r="N335" s="89">
        <f t="shared" si="80"/>
        <v>43246.336623039344</v>
      </c>
      <c r="O335" s="89">
        <f t="shared" si="81"/>
        <v>10951.212110164432</v>
      </c>
      <c r="P335" s="90">
        <f t="shared" si="76"/>
        <v>0.99434335750212088</v>
      </c>
      <c r="Q335" s="214">
        <v>2611.0318148420183</v>
      </c>
      <c r="R335" s="90">
        <f t="shared" si="82"/>
        <v>1.6442382767648006E-2</v>
      </c>
      <c r="S335" s="90">
        <f t="shared" si="82"/>
        <v>2.7767646085393352E-2</v>
      </c>
      <c r="T335" s="92">
        <v>3949</v>
      </c>
      <c r="U335" s="196">
        <v>43546</v>
      </c>
      <c r="V335" s="196">
        <v>10905.584773353368</v>
      </c>
      <c r="W335" s="203"/>
      <c r="X335" s="89">
        <v>0</v>
      </c>
      <c r="Y335" s="89">
        <f t="shared" si="83"/>
        <v>0</v>
      </c>
    </row>
    <row r="336" spans="2:27" x14ac:dyDescent="0.25">
      <c r="B336" s="86">
        <v>5417</v>
      </c>
      <c r="C336" s="86" t="s">
        <v>352</v>
      </c>
      <c r="D336" s="1">
        <v>17264</v>
      </c>
      <c r="E336" s="86">
        <f t="shared" si="77"/>
        <v>8429.6875</v>
      </c>
      <c r="F336" s="87">
        <f t="shared" si="70"/>
        <v>0.76539507107746152</v>
      </c>
      <c r="G336" s="193">
        <f t="shared" si="71"/>
        <v>1551.0886298994496</v>
      </c>
      <c r="H336" s="193">
        <f t="shared" si="72"/>
        <v>3176.6295140340731</v>
      </c>
      <c r="I336" s="193">
        <f t="shared" si="73"/>
        <v>519.28246819721096</v>
      </c>
      <c r="J336" s="88">
        <f t="shared" si="74"/>
        <v>1063.4904948678879</v>
      </c>
      <c r="K336" s="193">
        <f t="shared" si="78"/>
        <v>378.23057178455394</v>
      </c>
      <c r="L336" s="88">
        <f t="shared" si="75"/>
        <v>774.61621101476646</v>
      </c>
      <c r="M336" s="89">
        <f t="shared" si="79"/>
        <v>3951.2457250488396</v>
      </c>
      <c r="N336" s="89">
        <f t="shared" si="80"/>
        <v>21215.245725048841</v>
      </c>
      <c r="O336" s="89">
        <f t="shared" si="81"/>
        <v>10359.006701684004</v>
      </c>
      <c r="P336" s="90">
        <f t="shared" si="76"/>
        <v>0.94057255037358445</v>
      </c>
      <c r="Q336" s="214">
        <v>2430.645753703709</v>
      </c>
      <c r="R336" s="90">
        <f t="shared" si="82"/>
        <v>6.9557152793878966E-4</v>
      </c>
      <c r="S336" s="90">
        <f t="shared" si="82"/>
        <v>1.9751786024808714E-2</v>
      </c>
      <c r="T336" s="92">
        <v>2048</v>
      </c>
      <c r="U336" s="196">
        <v>17252</v>
      </c>
      <c r="V336" s="196">
        <v>8266.4111164350743</v>
      </c>
      <c r="W336" s="203"/>
      <c r="X336" s="89">
        <v>0</v>
      </c>
      <c r="Y336" s="89">
        <f t="shared" si="83"/>
        <v>0</v>
      </c>
    </row>
    <row r="337" spans="2:25" x14ac:dyDescent="0.25">
      <c r="B337" s="86">
        <v>5418</v>
      </c>
      <c r="C337" s="86" t="s">
        <v>353</v>
      </c>
      <c r="D337" s="1">
        <v>67022</v>
      </c>
      <c r="E337" s="86">
        <f t="shared" si="77"/>
        <v>9882.3355942199942</v>
      </c>
      <c r="F337" s="87">
        <f t="shared" si="70"/>
        <v>0.8972919760725816</v>
      </c>
      <c r="G337" s="193">
        <f t="shared" si="71"/>
        <v>679.49977336745326</v>
      </c>
      <c r="H337" s="193">
        <f t="shared" si="72"/>
        <v>4608.367462978068</v>
      </c>
      <c r="I337" s="193">
        <f t="shared" si="73"/>
        <v>10.855635220213024</v>
      </c>
      <c r="J337" s="88">
        <f t="shared" si="74"/>
        <v>73.622918063484732</v>
      </c>
      <c r="K337" s="193">
        <f t="shared" si="78"/>
        <v>-130.19626119244396</v>
      </c>
      <c r="L337" s="88">
        <f t="shared" si="75"/>
        <v>-882.99104340715485</v>
      </c>
      <c r="M337" s="89">
        <f t="shared" si="79"/>
        <v>3725.3764195709132</v>
      </c>
      <c r="N337" s="89">
        <f t="shared" si="80"/>
        <v>70747.376419570908</v>
      </c>
      <c r="O337" s="89">
        <f t="shared" si="81"/>
        <v>10431.639106395001</v>
      </c>
      <c r="P337" s="90">
        <f t="shared" si="76"/>
        <v>0.94716739562334029</v>
      </c>
      <c r="Q337" s="214">
        <v>4678.8568933125534</v>
      </c>
      <c r="R337" s="90">
        <f t="shared" si="82"/>
        <v>1.4301496738653389E-2</v>
      </c>
      <c r="S337" s="90">
        <f t="shared" si="82"/>
        <v>-1.3067594075733661E-2</v>
      </c>
      <c r="T337" s="92">
        <v>6782</v>
      </c>
      <c r="U337" s="196">
        <v>66077</v>
      </c>
      <c r="V337" s="196">
        <v>10013.183815729655</v>
      </c>
      <c r="W337" s="203"/>
      <c r="X337" s="89">
        <v>0</v>
      </c>
      <c r="Y337" s="89">
        <f t="shared" si="83"/>
        <v>0</v>
      </c>
    </row>
    <row r="338" spans="2:25" x14ac:dyDescent="0.25">
      <c r="B338" s="86">
        <v>5419</v>
      </c>
      <c r="C338" s="86" t="s">
        <v>354</v>
      </c>
      <c r="D338" s="1">
        <v>30543</v>
      </c>
      <c r="E338" s="86">
        <f t="shared" si="77"/>
        <v>8909.8599766627758</v>
      </c>
      <c r="F338" s="87">
        <f t="shared" si="70"/>
        <v>0.8089935611644008</v>
      </c>
      <c r="G338" s="193">
        <f t="shared" si="71"/>
        <v>1262.9851439017841</v>
      </c>
      <c r="H338" s="193">
        <f t="shared" si="72"/>
        <v>4329.5130732953157</v>
      </c>
      <c r="I338" s="193">
        <f t="shared" si="73"/>
        <v>351.22210136523944</v>
      </c>
      <c r="J338" s="88">
        <f t="shared" si="74"/>
        <v>1203.9893634800408</v>
      </c>
      <c r="K338" s="193">
        <f t="shared" si="78"/>
        <v>210.17020495258245</v>
      </c>
      <c r="L338" s="88">
        <f t="shared" si="75"/>
        <v>720.46346257745267</v>
      </c>
      <c r="M338" s="89">
        <f t="shared" si="79"/>
        <v>5049.9765358727682</v>
      </c>
      <c r="N338" s="89">
        <f t="shared" si="80"/>
        <v>35592.976535872767</v>
      </c>
      <c r="O338" s="89">
        <f t="shared" si="81"/>
        <v>10383.015325517143</v>
      </c>
      <c r="P338" s="90">
        <f t="shared" si="76"/>
        <v>0.94275247487793146</v>
      </c>
      <c r="Q338" s="214">
        <v>3453.1467010235947</v>
      </c>
      <c r="R338" s="90">
        <f t="shared" si="82"/>
        <v>-2.899380066762041E-2</v>
      </c>
      <c r="S338" s="90">
        <f t="shared" si="82"/>
        <v>-3.2959403582046964E-2</v>
      </c>
      <c r="T338" s="92">
        <v>3428</v>
      </c>
      <c r="U338" s="196">
        <v>31455</v>
      </c>
      <c r="V338" s="196">
        <v>9213.5325131810205</v>
      </c>
      <c r="W338" s="203"/>
      <c r="X338" s="89">
        <v>0</v>
      </c>
      <c r="Y338" s="89">
        <f t="shared" si="83"/>
        <v>0</v>
      </c>
    </row>
    <row r="339" spans="2:25" x14ac:dyDescent="0.25">
      <c r="B339" s="86">
        <v>5420</v>
      </c>
      <c r="C339" s="86" t="s">
        <v>355</v>
      </c>
      <c r="D339" s="1">
        <v>8683</v>
      </c>
      <c r="E339" s="86">
        <f t="shared" si="77"/>
        <v>8222.5378787878781</v>
      </c>
      <c r="F339" s="87">
        <f t="shared" si="70"/>
        <v>0.74658639055978848</v>
      </c>
      <c r="G339" s="193">
        <f t="shared" si="71"/>
        <v>1675.3784026267228</v>
      </c>
      <c r="H339" s="193">
        <f t="shared" si="72"/>
        <v>1769.1995931738193</v>
      </c>
      <c r="I339" s="193">
        <f t="shared" si="73"/>
        <v>591.78483562145357</v>
      </c>
      <c r="J339" s="88">
        <f t="shared" si="74"/>
        <v>624.92478641625496</v>
      </c>
      <c r="K339" s="193">
        <f t="shared" si="78"/>
        <v>450.73293920879655</v>
      </c>
      <c r="L339" s="88">
        <f t="shared" si="75"/>
        <v>475.97398380448914</v>
      </c>
      <c r="M339" s="89">
        <f t="shared" si="79"/>
        <v>2245.1735769783086</v>
      </c>
      <c r="N339" s="89">
        <f t="shared" si="80"/>
        <v>10928.173576978308</v>
      </c>
      <c r="O339" s="89">
        <f t="shared" si="81"/>
        <v>10348.649220623398</v>
      </c>
      <c r="P339" s="90">
        <f t="shared" si="76"/>
        <v>0.93963211634770083</v>
      </c>
      <c r="Q339" s="214">
        <v>1630.422029253476</v>
      </c>
      <c r="R339" s="90">
        <f t="shared" si="82"/>
        <v>1.3303769401330377E-2</v>
      </c>
      <c r="S339" s="90">
        <f t="shared" si="82"/>
        <v>2.4818584962708994E-2</v>
      </c>
      <c r="T339" s="92">
        <v>1056</v>
      </c>
      <c r="U339" s="196">
        <v>8569</v>
      </c>
      <c r="V339" s="196">
        <v>8023.4082397003749</v>
      </c>
      <c r="W339" s="203"/>
      <c r="X339" s="89">
        <v>0</v>
      </c>
      <c r="Y339" s="89">
        <f t="shared" si="83"/>
        <v>0</v>
      </c>
    </row>
    <row r="340" spans="2:25" x14ac:dyDescent="0.25">
      <c r="B340" s="86">
        <v>5421</v>
      </c>
      <c r="C340" s="86" t="s">
        <v>356</v>
      </c>
      <c r="D340" s="1">
        <v>146059</v>
      </c>
      <c r="E340" s="86">
        <f t="shared" si="77"/>
        <v>9834.9606087132179</v>
      </c>
      <c r="F340" s="87">
        <f t="shared" si="70"/>
        <v>0.89299044290195662</v>
      </c>
      <c r="G340" s="193">
        <f t="shared" si="71"/>
        <v>707.92476467151903</v>
      </c>
      <c r="H340" s="193">
        <f t="shared" si="72"/>
        <v>10513.390680136728</v>
      </c>
      <c r="I340" s="193">
        <f t="shared" si="73"/>
        <v>27.436880147584723</v>
      </c>
      <c r="J340" s="88">
        <f t="shared" si="74"/>
        <v>407.46510707178072</v>
      </c>
      <c r="K340" s="193">
        <f t="shared" si="78"/>
        <v>-113.61501626507226</v>
      </c>
      <c r="L340" s="88">
        <f t="shared" si="75"/>
        <v>-1687.2966065525879</v>
      </c>
      <c r="M340" s="89">
        <f t="shared" si="79"/>
        <v>8826.0940735841396</v>
      </c>
      <c r="N340" s="89">
        <f t="shared" si="80"/>
        <v>154885.09407358413</v>
      </c>
      <c r="O340" s="89">
        <f t="shared" si="81"/>
        <v>10429.270357119663</v>
      </c>
      <c r="P340" s="90">
        <f t="shared" si="76"/>
        <v>0.94695231896480914</v>
      </c>
      <c r="Q340" s="214">
        <v>8134.8253203457271</v>
      </c>
      <c r="R340" s="90">
        <f t="shared" si="82"/>
        <v>4.5736051148771044E-2</v>
      </c>
      <c r="S340" s="90">
        <f t="shared" si="82"/>
        <v>3.7779134188309693E-2</v>
      </c>
      <c r="T340" s="92">
        <v>14851</v>
      </c>
      <c r="U340" s="196">
        <v>139671</v>
      </c>
      <c r="V340" s="196">
        <v>9476.930384041254</v>
      </c>
      <c r="W340" s="203"/>
      <c r="X340" s="89">
        <v>0</v>
      </c>
      <c r="Y340" s="89">
        <f t="shared" si="83"/>
        <v>0</v>
      </c>
    </row>
    <row r="341" spans="2:25" x14ac:dyDescent="0.25">
      <c r="B341" s="86">
        <v>5422</v>
      </c>
      <c r="C341" s="86" t="s">
        <v>357</v>
      </c>
      <c r="D341" s="1">
        <v>45324</v>
      </c>
      <c r="E341" s="86">
        <f t="shared" si="77"/>
        <v>8215.3344208809121</v>
      </c>
      <c r="F341" s="87">
        <f t="shared" si="70"/>
        <v>0.74593233414586979</v>
      </c>
      <c r="G341" s="193">
        <f t="shared" si="71"/>
        <v>1679.7004773709025</v>
      </c>
      <c r="H341" s="193">
        <f t="shared" si="72"/>
        <v>9266.9075336552687</v>
      </c>
      <c r="I341" s="193">
        <f t="shared" si="73"/>
        <v>594.30604588889173</v>
      </c>
      <c r="J341" s="88">
        <f t="shared" si="74"/>
        <v>3278.7864551690154</v>
      </c>
      <c r="K341" s="193">
        <f t="shared" si="78"/>
        <v>453.25414947623472</v>
      </c>
      <c r="L341" s="88">
        <f t="shared" si="75"/>
        <v>2500.6031426603868</v>
      </c>
      <c r="M341" s="89">
        <f t="shared" si="79"/>
        <v>11767.510676315655</v>
      </c>
      <c r="N341" s="89">
        <f t="shared" si="80"/>
        <v>57091.510676315651</v>
      </c>
      <c r="O341" s="89">
        <f t="shared" si="81"/>
        <v>10348.289047728051</v>
      </c>
      <c r="P341" s="90">
        <f t="shared" si="76"/>
        <v>0.93959941352700505</v>
      </c>
      <c r="Q341" s="214">
        <v>7598.6257437418808</v>
      </c>
      <c r="R341" s="90">
        <f t="shared" si="82"/>
        <v>2.7312495750130329E-2</v>
      </c>
      <c r="S341" s="90">
        <f t="shared" si="82"/>
        <v>3.8298799402342931E-2</v>
      </c>
      <c r="T341" s="92">
        <v>5517</v>
      </c>
      <c r="U341" s="196">
        <v>44119</v>
      </c>
      <c r="V341" s="196">
        <v>7912.3027259684359</v>
      </c>
      <c r="W341" s="203"/>
      <c r="X341" s="89">
        <v>0</v>
      </c>
      <c r="Y341" s="89">
        <f t="shared" si="83"/>
        <v>0</v>
      </c>
    </row>
    <row r="342" spans="2:25" x14ac:dyDescent="0.25">
      <c r="B342" s="86">
        <v>5423</v>
      </c>
      <c r="C342" s="86" t="s">
        <v>358</v>
      </c>
      <c r="D342" s="1">
        <v>18656</v>
      </c>
      <c r="E342" s="86">
        <f t="shared" si="77"/>
        <v>8593.2749884845707</v>
      </c>
      <c r="F342" s="87">
        <f t="shared" si="70"/>
        <v>0.78024841616006768</v>
      </c>
      <c r="G342" s="193">
        <f t="shared" si="71"/>
        <v>1452.9361368087073</v>
      </c>
      <c r="H342" s="193">
        <f t="shared" si="72"/>
        <v>3154.3243530117038</v>
      </c>
      <c r="I342" s="193">
        <f t="shared" si="73"/>
        <v>462.0268472276112</v>
      </c>
      <c r="J342" s="88">
        <f t="shared" si="74"/>
        <v>1003.0602853311439</v>
      </c>
      <c r="K342" s="193">
        <f t="shared" si="78"/>
        <v>320.97495081495424</v>
      </c>
      <c r="L342" s="88">
        <f t="shared" si="75"/>
        <v>696.83661821926569</v>
      </c>
      <c r="M342" s="89">
        <f t="shared" si="79"/>
        <v>3851.1609712309696</v>
      </c>
      <c r="N342" s="89">
        <f t="shared" si="80"/>
        <v>22507.160971230969</v>
      </c>
      <c r="O342" s="89">
        <f t="shared" si="81"/>
        <v>10367.186076108232</v>
      </c>
      <c r="P342" s="90">
        <f t="shared" si="76"/>
        <v>0.94131521762771475</v>
      </c>
      <c r="Q342" s="214">
        <v>2729.195620747435</v>
      </c>
      <c r="R342" s="90">
        <f t="shared" si="82"/>
        <v>3.3859794957051818E-2</v>
      </c>
      <c r="S342" s="90">
        <f t="shared" si="82"/>
        <v>3.7669504012628259E-2</v>
      </c>
      <c r="T342" s="92">
        <v>2171</v>
      </c>
      <c r="U342" s="196">
        <v>18045</v>
      </c>
      <c r="V342" s="196">
        <v>8281.3217072051411</v>
      </c>
      <c r="W342" s="203"/>
      <c r="X342" s="89">
        <v>0</v>
      </c>
      <c r="Y342" s="89">
        <f t="shared" si="83"/>
        <v>0</v>
      </c>
    </row>
    <row r="343" spans="2:25" x14ac:dyDescent="0.25">
      <c r="B343" s="86">
        <v>5424</v>
      </c>
      <c r="C343" s="86" t="s">
        <v>359</v>
      </c>
      <c r="D343" s="1">
        <v>20142</v>
      </c>
      <c r="E343" s="86">
        <f t="shared" si="77"/>
        <v>7421.5180545320563</v>
      </c>
      <c r="F343" s="87">
        <f t="shared" si="70"/>
        <v>0.67385574362646627</v>
      </c>
      <c r="G343" s="193">
        <f t="shared" si="71"/>
        <v>2155.9902971802157</v>
      </c>
      <c r="H343" s="193">
        <f t="shared" si="72"/>
        <v>5851.3576665471055</v>
      </c>
      <c r="I343" s="193">
        <f t="shared" si="73"/>
        <v>872.14177411099126</v>
      </c>
      <c r="J343" s="88">
        <f t="shared" si="74"/>
        <v>2366.99277493723</v>
      </c>
      <c r="K343" s="193">
        <f t="shared" si="78"/>
        <v>731.08987769833425</v>
      </c>
      <c r="L343" s="88">
        <f t="shared" si="75"/>
        <v>1984.1779280732792</v>
      </c>
      <c r="M343" s="89">
        <f t="shared" si="79"/>
        <v>7835.5355946203845</v>
      </c>
      <c r="N343" s="89">
        <f t="shared" si="80"/>
        <v>27977.535594620385</v>
      </c>
      <c r="O343" s="89">
        <f t="shared" si="81"/>
        <v>10308.598229410605</v>
      </c>
      <c r="P343" s="90">
        <f t="shared" si="76"/>
        <v>0.93599558400103455</v>
      </c>
      <c r="Q343" s="214">
        <v>3795.271863062434</v>
      </c>
      <c r="R343" s="90">
        <f t="shared" si="82"/>
        <v>-7.6097426723544789E-2</v>
      </c>
      <c r="S343" s="90">
        <f t="shared" si="82"/>
        <v>-7.0991111838081641E-2</v>
      </c>
      <c r="T343" s="92">
        <v>2714</v>
      </c>
      <c r="U343" s="196">
        <v>21801</v>
      </c>
      <c r="V343" s="196">
        <v>7988.6405276658115</v>
      </c>
      <c r="W343" s="203"/>
      <c r="X343" s="89">
        <v>0</v>
      </c>
      <c r="Y343" s="89">
        <f t="shared" si="83"/>
        <v>0</v>
      </c>
    </row>
    <row r="344" spans="2:25" x14ac:dyDescent="0.25">
      <c r="B344" s="86">
        <v>5425</v>
      </c>
      <c r="C344" s="86" t="s">
        <v>360</v>
      </c>
      <c r="D344" s="1">
        <v>16180</v>
      </c>
      <c r="E344" s="86">
        <f t="shared" si="77"/>
        <v>8812.6361655773417</v>
      </c>
      <c r="F344" s="87">
        <f t="shared" si="70"/>
        <v>0.80016587617653412</v>
      </c>
      <c r="G344" s="193">
        <f t="shared" si="71"/>
        <v>1321.3194305530446</v>
      </c>
      <c r="H344" s="193">
        <f t="shared" si="72"/>
        <v>2425.9424744953899</v>
      </c>
      <c r="I344" s="193">
        <f t="shared" si="73"/>
        <v>385.25043524514138</v>
      </c>
      <c r="J344" s="88">
        <f t="shared" si="74"/>
        <v>707.31979911007954</v>
      </c>
      <c r="K344" s="193">
        <f t="shared" si="78"/>
        <v>244.19853883248439</v>
      </c>
      <c r="L344" s="88">
        <f t="shared" si="75"/>
        <v>448.34851729644134</v>
      </c>
      <c r="M344" s="89">
        <f t="shared" si="79"/>
        <v>2874.2909917918314</v>
      </c>
      <c r="N344" s="89">
        <f t="shared" si="80"/>
        <v>19054.29099179183</v>
      </c>
      <c r="O344" s="89">
        <f t="shared" si="81"/>
        <v>10378.15413496287</v>
      </c>
      <c r="P344" s="90">
        <f t="shared" si="76"/>
        <v>0.94231109062853802</v>
      </c>
      <c r="Q344" s="214">
        <v>2842.9814886643835</v>
      </c>
      <c r="R344" s="90">
        <f t="shared" si="82"/>
        <v>-2.3948844784942993E-2</v>
      </c>
      <c r="S344" s="90">
        <f t="shared" si="82"/>
        <v>-2.3948844784943059E-2</v>
      </c>
      <c r="T344" s="92">
        <v>1836</v>
      </c>
      <c r="U344" s="196">
        <v>16577</v>
      </c>
      <c r="V344" s="196">
        <v>9028.8671023965144</v>
      </c>
      <c r="W344" s="203"/>
      <c r="X344" s="89">
        <v>0</v>
      </c>
      <c r="Y344" s="89">
        <f t="shared" si="83"/>
        <v>0</v>
      </c>
    </row>
    <row r="345" spans="2:25" x14ac:dyDescent="0.25">
      <c r="B345" s="86">
        <v>5426</v>
      </c>
      <c r="C345" s="86" t="s">
        <v>361</v>
      </c>
      <c r="D345" s="1">
        <v>16364</v>
      </c>
      <c r="E345" s="86">
        <f t="shared" si="77"/>
        <v>8182</v>
      </c>
      <c r="F345" s="87">
        <f t="shared" si="70"/>
        <v>0.74290565000847186</v>
      </c>
      <c r="G345" s="193">
        <f t="shared" si="71"/>
        <v>1699.7011298994496</v>
      </c>
      <c r="H345" s="193">
        <f t="shared" si="72"/>
        <v>3399.4022597988992</v>
      </c>
      <c r="I345" s="193">
        <f t="shared" si="73"/>
        <v>605.97309319721091</v>
      </c>
      <c r="J345" s="88">
        <f t="shared" si="74"/>
        <v>1211.9461863944218</v>
      </c>
      <c r="K345" s="193">
        <f t="shared" si="78"/>
        <v>464.9211967845539</v>
      </c>
      <c r="L345" s="88">
        <f t="shared" si="75"/>
        <v>929.8423935691078</v>
      </c>
      <c r="M345" s="89">
        <f t="shared" si="79"/>
        <v>4329.2446533680068</v>
      </c>
      <c r="N345" s="89">
        <f t="shared" si="80"/>
        <v>20693.244653368005</v>
      </c>
      <c r="O345" s="89">
        <f t="shared" si="81"/>
        <v>10346.622326684002</v>
      </c>
      <c r="P345" s="90">
        <f t="shared" si="76"/>
        <v>0.93944807932013485</v>
      </c>
      <c r="Q345" s="214">
        <v>3941.3240617259066</v>
      </c>
      <c r="R345" s="90">
        <f t="shared" si="82"/>
        <v>-6.8162405329992598E-2</v>
      </c>
      <c r="S345" s="90">
        <f t="shared" si="82"/>
        <v>-6.2571379761972537E-2</v>
      </c>
      <c r="T345" s="92">
        <v>2000</v>
      </c>
      <c r="U345" s="196">
        <v>17561</v>
      </c>
      <c r="V345" s="196">
        <v>8728.1312127236579</v>
      </c>
      <c r="W345" s="203"/>
      <c r="X345" s="89">
        <v>0</v>
      </c>
      <c r="Y345" s="89">
        <f t="shared" si="83"/>
        <v>0</v>
      </c>
    </row>
    <row r="346" spans="2:25" x14ac:dyDescent="0.25">
      <c r="B346" s="86">
        <v>5427</v>
      </c>
      <c r="C346" s="86" t="s">
        <v>362</v>
      </c>
      <c r="D346" s="1">
        <v>23831</v>
      </c>
      <c r="E346" s="86">
        <f t="shared" si="77"/>
        <v>8541.5770609319006</v>
      </c>
      <c r="F346" s="87">
        <f t="shared" si="70"/>
        <v>0.77555437039221042</v>
      </c>
      <c r="G346" s="193">
        <f t="shared" si="71"/>
        <v>1483.9548933403094</v>
      </c>
      <c r="H346" s="193">
        <f t="shared" si="72"/>
        <v>4140.2341524194635</v>
      </c>
      <c r="I346" s="193">
        <f t="shared" si="73"/>
        <v>480.12112187104572</v>
      </c>
      <c r="J346" s="88">
        <f t="shared" si="74"/>
        <v>1339.5379300202176</v>
      </c>
      <c r="K346" s="193">
        <f t="shared" si="78"/>
        <v>339.0692254583887</v>
      </c>
      <c r="L346" s="88">
        <f t="shared" si="75"/>
        <v>946.00313902890446</v>
      </c>
      <c r="M346" s="89">
        <f t="shared" si="79"/>
        <v>5086.2372914483676</v>
      </c>
      <c r="N346" s="89">
        <f t="shared" si="80"/>
        <v>28917.237291448368</v>
      </c>
      <c r="O346" s="89">
        <f t="shared" si="81"/>
        <v>10364.601179730596</v>
      </c>
      <c r="P346" s="90">
        <f t="shared" si="76"/>
        <v>0.94108051533932169</v>
      </c>
      <c r="Q346" s="214">
        <v>3843.4823500162806</v>
      </c>
      <c r="R346" s="90">
        <f t="shared" si="82"/>
        <v>-3.7947600016147914E-2</v>
      </c>
      <c r="S346" s="90">
        <f t="shared" si="82"/>
        <v>-3.3120096933791469E-2</v>
      </c>
      <c r="T346" s="92">
        <v>2790</v>
      </c>
      <c r="U346" s="196">
        <v>24771</v>
      </c>
      <c r="V346" s="196">
        <v>8834.1654778887296</v>
      </c>
      <c r="W346" s="203"/>
      <c r="X346" s="89">
        <v>0</v>
      </c>
      <c r="Y346" s="89">
        <f t="shared" si="83"/>
        <v>0</v>
      </c>
    </row>
    <row r="347" spans="2:25" x14ac:dyDescent="0.25">
      <c r="B347" s="86">
        <v>5428</v>
      </c>
      <c r="C347" s="86" t="s">
        <v>363</v>
      </c>
      <c r="D347" s="1">
        <v>42020</v>
      </c>
      <c r="E347" s="86">
        <f t="shared" si="77"/>
        <v>8805.5322715842412</v>
      </c>
      <c r="F347" s="87">
        <f t="shared" si="70"/>
        <v>0.79952085992322985</v>
      </c>
      <c r="G347" s="193">
        <f t="shared" si="71"/>
        <v>1325.5817669489049</v>
      </c>
      <c r="H347" s="193">
        <f t="shared" si="72"/>
        <v>6325.676191880174</v>
      </c>
      <c r="I347" s="193">
        <f t="shared" si="73"/>
        <v>387.73679814272651</v>
      </c>
      <c r="J347" s="88">
        <f t="shared" si="74"/>
        <v>1850.2800007370909</v>
      </c>
      <c r="K347" s="193">
        <f t="shared" si="78"/>
        <v>246.68490173006953</v>
      </c>
      <c r="L347" s="88">
        <f t="shared" si="75"/>
        <v>1177.1803510558916</v>
      </c>
      <c r="M347" s="89">
        <f t="shared" si="79"/>
        <v>7502.856542936066</v>
      </c>
      <c r="N347" s="89">
        <f t="shared" si="80"/>
        <v>49522.856542936068</v>
      </c>
      <c r="O347" s="89">
        <f t="shared" si="81"/>
        <v>10377.798940263217</v>
      </c>
      <c r="P347" s="90">
        <f t="shared" si="76"/>
        <v>0.94227883981587301</v>
      </c>
      <c r="Q347" s="214">
        <v>6798.8412112780152</v>
      </c>
      <c r="R347" s="90">
        <f t="shared" si="82"/>
        <v>2.5153089853375298E-2</v>
      </c>
      <c r="S347" s="90">
        <f t="shared" si="82"/>
        <v>1.9567595231374506E-2</v>
      </c>
      <c r="T347" s="92">
        <v>4772</v>
      </c>
      <c r="U347" s="196">
        <v>40989</v>
      </c>
      <c r="V347" s="196">
        <v>8636.5360303413399</v>
      </c>
      <c r="W347" s="203"/>
      <c r="X347" s="89">
        <v>0</v>
      </c>
      <c r="Y347" s="89">
        <f t="shared" si="83"/>
        <v>0</v>
      </c>
    </row>
    <row r="348" spans="2:25" x14ac:dyDescent="0.25">
      <c r="B348" s="86">
        <v>5429</v>
      </c>
      <c r="C348" s="86" t="s">
        <v>364</v>
      </c>
      <c r="D348" s="1">
        <v>10167</v>
      </c>
      <c r="E348" s="86">
        <f t="shared" si="77"/>
        <v>9093.9177101967816</v>
      </c>
      <c r="F348" s="87">
        <f t="shared" si="70"/>
        <v>0.82570555458534511</v>
      </c>
      <c r="G348" s="193">
        <f t="shared" si="71"/>
        <v>1152.5505037813807</v>
      </c>
      <c r="H348" s="193">
        <f t="shared" si="72"/>
        <v>1288.5514632275836</v>
      </c>
      <c r="I348" s="193">
        <f t="shared" si="73"/>
        <v>286.80189462833738</v>
      </c>
      <c r="J348" s="88">
        <f t="shared" si="74"/>
        <v>320.64451819448118</v>
      </c>
      <c r="K348" s="193">
        <f t="shared" si="78"/>
        <v>145.74999821568039</v>
      </c>
      <c r="L348" s="88">
        <f t="shared" si="75"/>
        <v>162.94849800513069</v>
      </c>
      <c r="M348" s="89">
        <f t="shared" si="79"/>
        <v>1451.4999612327142</v>
      </c>
      <c r="N348" s="89">
        <f t="shared" si="80"/>
        <v>11618.499961232714</v>
      </c>
      <c r="O348" s="89">
        <f t="shared" si="81"/>
        <v>10392.21821219384</v>
      </c>
      <c r="P348" s="90">
        <f t="shared" si="76"/>
        <v>0.94358807454897842</v>
      </c>
      <c r="Q348" s="214">
        <v>1875.3731505047804</v>
      </c>
      <c r="R348" s="90">
        <f t="shared" si="82"/>
        <v>1.2346908294334363E-2</v>
      </c>
      <c r="S348" s="90">
        <f t="shared" si="82"/>
        <v>4.9472331585987267E-2</v>
      </c>
      <c r="T348" s="92">
        <v>1118</v>
      </c>
      <c r="U348" s="196">
        <v>10043</v>
      </c>
      <c r="V348" s="196">
        <v>8665.2286453839515</v>
      </c>
      <c r="W348" s="203"/>
      <c r="X348" s="89">
        <v>0</v>
      </c>
      <c r="Y348" s="89">
        <f t="shared" si="83"/>
        <v>0</v>
      </c>
    </row>
    <row r="349" spans="2:25" x14ac:dyDescent="0.25">
      <c r="B349" s="86">
        <v>5430</v>
      </c>
      <c r="C349" s="86" t="s">
        <v>365</v>
      </c>
      <c r="D349" s="1">
        <v>19803</v>
      </c>
      <c r="E349" s="86">
        <f t="shared" si="77"/>
        <v>6955.7428872497367</v>
      </c>
      <c r="F349" s="87">
        <f t="shared" si="70"/>
        <v>0.63156449412662796</v>
      </c>
      <c r="G349" s="193">
        <f t="shared" si="71"/>
        <v>2435.4553975496078</v>
      </c>
      <c r="H349" s="193">
        <f t="shared" si="72"/>
        <v>6933.741516823733</v>
      </c>
      <c r="I349" s="193">
        <f t="shared" si="73"/>
        <v>1035.1630826598032</v>
      </c>
      <c r="J349" s="88">
        <f t="shared" si="74"/>
        <v>2947.10929633246</v>
      </c>
      <c r="K349" s="193">
        <f t="shared" si="78"/>
        <v>894.11118624714618</v>
      </c>
      <c r="L349" s="88">
        <f t="shared" si="75"/>
        <v>2545.5345472456252</v>
      </c>
      <c r="M349" s="89">
        <f t="shared" si="79"/>
        <v>9479.2760640693577</v>
      </c>
      <c r="N349" s="89">
        <f t="shared" si="80"/>
        <v>29282.27606406936</v>
      </c>
      <c r="O349" s="89">
        <f t="shared" si="81"/>
        <v>10285.30947104649</v>
      </c>
      <c r="P349" s="90">
        <f t="shared" si="76"/>
        <v>0.9338810215260428</v>
      </c>
      <c r="Q349" s="214">
        <v>6354.865215231669</v>
      </c>
      <c r="R349" s="90">
        <f t="shared" si="82"/>
        <v>-7.8657314629258512E-3</v>
      </c>
      <c r="S349" s="90">
        <f t="shared" si="82"/>
        <v>2.5887919147039493E-3</v>
      </c>
      <c r="T349" s="92">
        <v>2847</v>
      </c>
      <c r="U349" s="196">
        <v>19960</v>
      </c>
      <c r="V349" s="196">
        <v>6937.7824122349675</v>
      </c>
      <c r="W349" s="203"/>
      <c r="X349" s="89">
        <v>0</v>
      </c>
      <c r="Y349" s="89">
        <f t="shared" si="83"/>
        <v>0</v>
      </c>
    </row>
    <row r="350" spans="2:25" x14ac:dyDescent="0.25">
      <c r="B350" s="86">
        <v>5432</v>
      </c>
      <c r="C350" s="86" t="s">
        <v>366</v>
      </c>
      <c r="D350" s="1">
        <v>7029</v>
      </c>
      <c r="E350" s="86">
        <f t="shared" si="77"/>
        <v>8154.2923433874712</v>
      </c>
      <c r="F350" s="87">
        <f t="shared" si="70"/>
        <v>0.74038986234702697</v>
      </c>
      <c r="G350" s="193">
        <f t="shared" si="71"/>
        <v>1716.3257238669669</v>
      </c>
      <c r="H350" s="193">
        <f t="shared" si="72"/>
        <v>1479.4727739733255</v>
      </c>
      <c r="I350" s="193">
        <f t="shared" si="73"/>
        <v>615.670773011596</v>
      </c>
      <c r="J350" s="88">
        <f t="shared" si="74"/>
        <v>530.70820633599567</v>
      </c>
      <c r="K350" s="193">
        <f t="shared" si="78"/>
        <v>474.61887659893898</v>
      </c>
      <c r="L350" s="88">
        <f t="shared" si="75"/>
        <v>409.12147162828541</v>
      </c>
      <c r="M350" s="89">
        <f t="shared" si="79"/>
        <v>1888.594245601611</v>
      </c>
      <c r="N350" s="89">
        <f t="shared" si="80"/>
        <v>8917.594245601611</v>
      </c>
      <c r="O350" s="89">
        <f t="shared" si="81"/>
        <v>10345.236943853377</v>
      </c>
      <c r="P350" s="90">
        <f t="shared" si="76"/>
        <v>0.93932228993706268</v>
      </c>
      <c r="Q350" s="214">
        <v>1171.1084178186507</v>
      </c>
      <c r="R350" s="90">
        <f t="shared" si="82"/>
        <v>2.8534741047224997E-3</v>
      </c>
      <c r="S350" s="90">
        <f t="shared" si="82"/>
        <v>-6.367352019063285E-4</v>
      </c>
      <c r="T350" s="92">
        <v>862</v>
      </c>
      <c r="U350" s="196">
        <v>7009</v>
      </c>
      <c r="V350" s="196">
        <v>8159.4877764842831</v>
      </c>
      <c r="W350" s="203"/>
      <c r="X350" s="89">
        <v>0</v>
      </c>
      <c r="Y350" s="89">
        <f t="shared" si="83"/>
        <v>0</v>
      </c>
    </row>
    <row r="351" spans="2:25" x14ac:dyDescent="0.25">
      <c r="B351" s="86">
        <v>5433</v>
      </c>
      <c r="C351" s="86" t="s">
        <v>367</v>
      </c>
      <c r="D351" s="1">
        <v>7554</v>
      </c>
      <c r="E351" s="86">
        <f t="shared" si="77"/>
        <v>7787.6288659793809</v>
      </c>
      <c r="F351" s="87">
        <f t="shared" si="70"/>
        <v>0.70709771262590448</v>
      </c>
      <c r="G351" s="193">
        <f t="shared" si="71"/>
        <v>1936.323810311821</v>
      </c>
      <c r="H351" s="193">
        <f t="shared" si="72"/>
        <v>1878.2340960024665</v>
      </c>
      <c r="I351" s="193">
        <f t="shared" si="73"/>
        <v>744.00299010442768</v>
      </c>
      <c r="J351" s="88">
        <f t="shared" si="74"/>
        <v>721.68290040129477</v>
      </c>
      <c r="K351" s="193">
        <f t="shared" si="78"/>
        <v>602.95109369177067</v>
      </c>
      <c r="L351" s="88">
        <f t="shared" si="75"/>
        <v>584.86256088101754</v>
      </c>
      <c r="M351" s="89">
        <f t="shared" si="79"/>
        <v>2463.0966568834838</v>
      </c>
      <c r="N351" s="89">
        <f t="shared" si="80"/>
        <v>10017.096656883485</v>
      </c>
      <c r="O351" s="89">
        <f t="shared" si="81"/>
        <v>10326.903769982973</v>
      </c>
      <c r="P351" s="90">
        <f t="shared" si="76"/>
        <v>0.93765768245100667</v>
      </c>
      <c r="Q351" s="214">
        <v>1987.8180571741204</v>
      </c>
      <c r="R351" s="90">
        <f t="shared" si="82"/>
        <v>2.0672882042967168E-2</v>
      </c>
      <c r="S351" s="90">
        <f t="shared" si="82"/>
        <v>1.4359441535484799E-2</v>
      </c>
      <c r="T351" s="92">
        <v>970</v>
      </c>
      <c r="U351" s="196">
        <v>7401</v>
      </c>
      <c r="V351" s="196">
        <v>7677.3858921161827</v>
      </c>
      <c r="W351" s="203"/>
      <c r="X351" s="89">
        <v>0</v>
      </c>
      <c r="Y351" s="89">
        <f t="shared" si="83"/>
        <v>0</v>
      </c>
    </row>
    <row r="352" spans="2:25" x14ac:dyDescent="0.25">
      <c r="B352" s="86">
        <v>5434</v>
      </c>
      <c r="C352" s="86" t="s">
        <v>368</v>
      </c>
      <c r="D352" s="1">
        <v>10925</v>
      </c>
      <c r="E352" s="86">
        <f t="shared" si="77"/>
        <v>9763.1814119749779</v>
      </c>
      <c r="F352" s="87">
        <f t="shared" si="70"/>
        <v>0.88647306685576888</v>
      </c>
      <c r="G352" s="193">
        <f t="shared" si="71"/>
        <v>750.99228271446293</v>
      </c>
      <c r="H352" s="193">
        <f t="shared" si="72"/>
        <v>840.36036435748406</v>
      </c>
      <c r="I352" s="193">
        <f t="shared" si="73"/>
        <v>52.559599005968721</v>
      </c>
      <c r="J352" s="88">
        <f t="shared" si="74"/>
        <v>58.814191287679002</v>
      </c>
      <c r="K352" s="193">
        <f t="shared" si="78"/>
        <v>-88.492297406688266</v>
      </c>
      <c r="L352" s="88">
        <f t="shared" si="75"/>
        <v>-99.022880798084174</v>
      </c>
      <c r="M352" s="89">
        <f t="shared" si="79"/>
        <v>741.33748355939986</v>
      </c>
      <c r="N352" s="89">
        <f t="shared" si="80"/>
        <v>11666.3374835594</v>
      </c>
      <c r="O352" s="89">
        <f t="shared" si="81"/>
        <v>10425.681397282753</v>
      </c>
      <c r="P352" s="90">
        <f t="shared" si="76"/>
        <v>0.94662645016249991</v>
      </c>
      <c r="Q352" s="214">
        <v>883.99231253564494</v>
      </c>
      <c r="R352" s="90">
        <f t="shared" si="82"/>
        <v>2.5147790184855023E-2</v>
      </c>
      <c r="S352" s="90">
        <f t="shared" si="82"/>
        <v>6.4541315634317822E-2</v>
      </c>
      <c r="T352" s="92">
        <v>1119</v>
      </c>
      <c r="U352" s="196">
        <v>10657</v>
      </c>
      <c r="V352" s="196">
        <v>9171.2564543889839</v>
      </c>
      <c r="W352" s="203"/>
      <c r="X352" s="89">
        <v>0</v>
      </c>
      <c r="Y352" s="89">
        <f t="shared" si="83"/>
        <v>0</v>
      </c>
    </row>
    <row r="353" spans="2:28" x14ac:dyDescent="0.25">
      <c r="B353" s="86">
        <v>5435</v>
      </c>
      <c r="C353" s="86" t="s">
        <v>369</v>
      </c>
      <c r="D353" s="1">
        <v>27997</v>
      </c>
      <c r="E353" s="86">
        <f t="shared" si="77"/>
        <v>9548.7721691678034</v>
      </c>
      <c r="F353" s="87">
        <f t="shared" si="70"/>
        <v>0.86700523039824162</v>
      </c>
      <c r="G353" s="193">
        <f t="shared" si="71"/>
        <v>879.63782839876762</v>
      </c>
      <c r="H353" s="193">
        <f t="shared" si="72"/>
        <v>2579.098112865187</v>
      </c>
      <c r="I353" s="193">
        <f t="shared" si="73"/>
        <v>127.60283398847977</v>
      </c>
      <c r="J353" s="88">
        <f t="shared" si="74"/>
        <v>374.13150925422269</v>
      </c>
      <c r="K353" s="193">
        <f t="shared" si="78"/>
        <v>-13.449062424177214</v>
      </c>
      <c r="L353" s="88">
        <f t="shared" si="75"/>
        <v>-39.432651027687591</v>
      </c>
      <c r="M353" s="89">
        <f t="shared" si="79"/>
        <v>2539.6654618374996</v>
      </c>
      <c r="N353" s="89">
        <f t="shared" si="80"/>
        <v>30536.6654618375</v>
      </c>
      <c r="O353" s="89">
        <f t="shared" si="81"/>
        <v>10414.960935142395</v>
      </c>
      <c r="P353" s="90">
        <f t="shared" si="76"/>
        <v>0.94565305833962354</v>
      </c>
      <c r="Q353" s="214">
        <v>2790.233074490181</v>
      </c>
      <c r="R353" s="90">
        <f t="shared" si="82"/>
        <v>2.3319565773602835E-2</v>
      </c>
      <c r="S353" s="90">
        <f t="shared" si="82"/>
        <v>2.8554829582130827E-2</v>
      </c>
      <c r="T353" s="92">
        <v>2932</v>
      </c>
      <c r="U353" s="196">
        <v>27359</v>
      </c>
      <c r="V353" s="196">
        <v>9283.6783169324735</v>
      </c>
      <c r="W353" s="203"/>
      <c r="X353" s="89">
        <v>0</v>
      </c>
      <c r="Y353" s="89">
        <f t="shared" si="83"/>
        <v>0</v>
      </c>
    </row>
    <row r="354" spans="2:28" x14ac:dyDescent="0.25">
      <c r="B354" s="86">
        <v>5436</v>
      </c>
      <c r="C354" s="86" t="s">
        <v>370</v>
      </c>
      <c r="D354" s="1">
        <v>34417</v>
      </c>
      <c r="E354" s="86">
        <f t="shared" si="77"/>
        <v>8909.3968418327713</v>
      </c>
      <c r="F354" s="87">
        <f t="shared" si="70"/>
        <v>0.80895150965108786</v>
      </c>
      <c r="G354" s="193">
        <f t="shared" si="71"/>
        <v>1263.263024799787</v>
      </c>
      <c r="H354" s="193">
        <f t="shared" si="72"/>
        <v>4879.9850648015772</v>
      </c>
      <c r="I354" s="193">
        <f t="shared" si="73"/>
        <v>351.38419855574102</v>
      </c>
      <c r="J354" s="88">
        <f t="shared" si="74"/>
        <v>1357.3971590208275</v>
      </c>
      <c r="K354" s="193">
        <f t="shared" si="78"/>
        <v>210.33230214308404</v>
      </c>
      <c r="L354" s="88">
        <f t="shared" si="75"/>
        <v>812.51368317873369</v>
      </c>
      <c r="M354" s="89">
        <f t="shared" si="79"/>
        <v>5692.4987479803112</v>
      </c>
      <c r="N354" s="89">
        <f t="shared" si="80"/>
        <v>40109.498747980309</v>
      </c>
      <c r="O354" s="89">
        <f t="shared" si="81"/>
        <v>10382.992168775643</v>
      </c>
      <c r="P354" s="90">
        <f t="shared" si="76"/>
        <v>0.94275037230226588</v>
      </c>
      <c r="Q354" s="214">
        <v>4032.163303983124</v>
      </c>
      <c r="R354" s="90">
        <f t="shared" si="82"/>
        <v>-1.0380125366611075E-2</v>
      </c>
      <c r="S354" s="90">
        <f t="shared" si="82"/>
        <v>1.2321785367582766E-4</v>
      </c>
      <c r="T354" s="92">
        <v>3863</v>
      </c>
      <c r="U354" s="196">
        <v>34778</v>
      </c>
      <c r="V354" s="196">
        <v>8908.2991803278692</v>
      </c>
      <c r="W354" s="203"/>
      <c r="X354" s="89">
        <v>0</v>
      </c>
      <c r="Y354" s="89">
        <f t="shared" si="83"/>
        <v>0</v>
      </c>
    </row>
    <row r="355" spans="2:28" x14ac:dyDescent="0.25">
      <c r="B355" s="86">
        <v>5437</v>
      </c>
      <c r="C355" s="86" t="s">
        <v>371</v>
      </c>
      <c r="D355" s="1">
        <v>20631</v>
      </c>
      <c r="E355" s="86">
        <f t="shared" si="77"/>
        <v>8112.8588281557213</v>
      </c>
      <c r="F355" s="87">
        <f t="shared" si="70"/>
        <v>0.7366278001904174</v>
      </c>
      <c r="G355" s="193">
        <f t="shared" si="71"/>
        <v>1741.185833006017</v>
      </c>
      <c r="H355" s="193">
        <f t="shared" si="72"/>
        <v>4427.8355733343005</v>
      </c>
      <c r="I355" s="193">
        <f t="shared" si="73"/>
        <v>630.17250334270852</v>
      </c>
      <c r="J355" s="88">
        <f t="shared" si="74"/>
        <v>1602.5286760005079</v>
      </c>
      <c r="K355" s="193">
        <f t="shared" si="78"/>
        <v>489.12060693005151</v>
      </c>
      <c r="L355" s="88">
        <f t="shared" si="75"/>
        <v>1243.8337034231211</v>
      </c>
      <c r="M355" s="89">
        <f t="shared" si="79"/>
        <v>5671.6692767574214</v>
      </c>
      <c r="N355" s="89">
        <f t="shared" si="80"/>
        <v>26302.66927675742</v>
      </c>
      <c r="O355" s="89">
        <f t="shared" si="81"/>
        <v>10343.16526809179</v>
      </c>
      <c r="P355" s="90">
        <f t="shared" si="76"/>
        <v>0.93913418682923233</v>
      </c>
      <c r="Q355" s="214">
        <v>3625.5232674162748</v>
      </c>
      <c r="R355" s="90">
        <f t="shared" si="82"/>
        <v>-2.7481851607429057E-2</v>
      </c>
      <c r="S355" s="90">
        <f t="shared" si="82"/>
        <v>-1.1802243237749491E-2</v>
      </c>
      <c r="T355" s="92">
        <v>2543</v>
      </c>
      <c r="U355" s="196">
        <v>21214</v>
      </c>
      <c r="V355" s="196">
        <v>8209.7523219814248</v>
      </c>
      <c r="W355" s="203"/>
      <c r="X355" s="89">
        <v>0</v>
      </c>
      <c r="Y355" s="89">
        <f t="shared" si="83"/>
        <v>0</v>
      </c>
    </row>
    <row r="356" spans="2:28" x14ac:dyDescent="0.25">
      <c r="B356" s="86">
        <v>5438</v>
      </c>
      <c r="C356" s="86" t="s">
        <v>372</v>
      </c>
      <c r="D356" s="1">
        <v>11486</v>
      </c>
      <c r="E356" s="86">
        <f t="shared" si="77"/>
        <v>9368.6786296900482</v>
      </c>
      <c r="F356" s="87">
        <f t="shared" si="70"/>
        <v>0.85065317613179714</v>
      </c>
      <c r="G356" s="193">
        <f t="shared" si="71"/>
        <v>987.69395208542073</v>
      </c>
      <c r="H356" s="193">
        <f t="shared" si="72"/>
        <v>1210.9127852567258</v>
      </c>
      <c r="I356" s="193">
        <f t="shared" si="73"/>
        <v>190.6355728056941</v>
      </c>
      <c r="J356" s="88">
        <f t="shared" si="74"/>
        <v>233.71921225978096</v>
      </c>
      <c r="K356" s="193">
        <f t="shared" si="78"/>
        <v>49.583676393037109</v>
      </c>
      <c r="L356" s="88">
        <f t="shared" si="75"/>
        <v>60.789587257863495</v>
      </c>
      <c r="M356" s="89">
        <f t="shared" si="79"/>
        <v>1271.7023725145893</v>
      </c>
      <c r="N356" s="89">
        <f t="shared" si="80"/>
        <v>12757.70237251459</v>
      </c>
      <c r="O356" s="89">
        <f t="shared" si="81"/>
        <v>10405.956258168506</v>
      </c>
      <c r="P356" s="90">
        <f t="shared" si="76"/>
        <v>0.94483545562630122</v>
      </c>
      <c r="Q356" s="214">
        <v>1638.9926498379821</v>
      </c>
      <c r="R356" s="90">
        <f t="shared" si="82"/>
        <v>-8.3539455836591392E-2</v>
      </c>
      <c r="S356" s="90">
        <f t="shared" si="82"/>
        <v>-8.7277060013440599E-2</v>
      </c>
      <c r="T356" s="92">
        <v>1226</v>
      </c>
      <c r="U356" s="196">
        <v>12533</v>
      </c>
      <c r="V356" s="196">
        <v>10264.537264537264</v>
      </c>
      <c r="W356" s="203"/>
      <c r="X356" s="89">
        <v>0</v>
      </c>
      <c r="Y356" s="89">
        <f t="shared" si="83"/>
        <v>0</v>
      </c>
    </row>
    <row r="357" spans="2:28" x14ac:dyDescent="0.25">
      <c r="B357" s="86">
        <v>5439</v>
      </c>
      <c r="C357" s="86" t="s">
        <v>373</v>
      </c>
      <c r="D357" s="1">
        <v>8447</v>
      </c>
      <c r="E357" s="86">
        <f t="shared" si="77"/>
        <v>8014.2314990512332</v>
      </c>
      <c r="F357" s="87">
        <f t="shared" si="70"/>
        <v>0.72767267918858791</v>
      </c>
      <c r="G357" s="193">
        <f t="shared" si="71"/>
        <v>1800.3622304687099</v>
      </c>
      <c r="H357" s="193">
        <f t="shared" si="72"/>
        <v>1897.5817909140203</v>
      </c>
      <c r="I357" s="193">
        <f t="shared" si="73"/>
        <v>664.69206852927937</v>
      </c>
      <c r="J357" s="88">
        <f t="shared" si="74"/>
        <v>700.58544022986052</v>
      </c>
      <c r="K357" s="193">
        <f t="shared" si="78"/>
        <v>523.64017211662235</v>
      </c>
      <c r="L357" s="88">
        <f t="shared" si="75"/>
        <v>551.91674141091994</v>
      </c>
      <c r="M357" s="89">
        <f t="shared" si="79"/>
        <v>2449.4985323249402</v>
      </c>
      <c r="N357" s="89">
        <f t="shared" si="80"/>
        <v>10896.49853232494</v>
      </c>
      <c r="O357" s="89">
        <f t="shared" si="81"/>
        <v>10338.233901636566</v>
      </c>
      <c r="P357" s="90">
        <f t="shared" si="76"/>
        <v>0.93868643077914082</v>
      </c>
      <c r="Q357" s="214">
        <v>2025.8033322283743</v>
      </c>
      <c r="R357" s="90">
        <f t="shared" si="82"/>
        <v>-4.5428862018307155E-2</v>
      </c>
      <c r="S357" s="90">
        <f t="shared" si="82"/>
        <v>-4.2711866369402891E-2</v>
      </c>
      <c r="T357" s="92">
        <v>1054</v>
      </c>
      <c r="U357" s="196">
        <v>8849</v>
      </c>
      <c r="V357" s="196">
        <v>8371.8070009460735</v>
      </c>
      <c r="W357" s="203"/>
      <c r="X357" s="89">
        <v>0</v>
      </c>
      <c r="Y357" s="89">
        <f t="shared" si="83"/>
        <v>0</v>
      </c>
    </row>
    <row r="358" spans="2:28" x14ac:dyDescent="0.25">
      <c r="B358" s="86">
        <v>5440</v>
      </c>
      <c r="C358" s="86" t="s">
        <v>374</v>
      </c>
      <c r="D358" s="1">
        <v>8201</v>
      </c>
      <c r="E358" s="86">
        <f t="shared" si="77"/>
        <v>9031.9383259911901</v>
      </c>
      <c r="F358" s="87">
        <f t="shared" si="70"/>
        <v>0.82007797762245349</v>
      </c>
      <c r="G358" s="193">
        <f t="shared" si="71"/>
        <v>1189.7381343047357</v>
      </c>
      <c r="H358" s="193">
        <f t="shared" si="72"/>
        <v>1080.2822259487</v>
      </c>
      <c r="I358" s="193">
        <f t="shared" si="73"/>
        <v>308.49467910029443</v>
      </c>
      <c r="J358" s="88">
        <f t="shared" si="74"/>
        <v>280.11316862306734</v>
      </c>
      <c r="K358" s="193">
        <f t="shared" si="78"/>
        <v>167.44278268763745</v>
      </c>
      <c r="L358" s="88">
        <f t="shared" si="75"/>
        <v>152.0380466803748</v>
      </c>
      <c r="M358" s="89">
        <f t="shared" si="79"/>
        <v>1232.3202726290747</v>
      </c>
      <c r="N358" s="89">
        <f t="shared" si="80"/>
        <v>9433.3202726290747</v>
      </c>
      <c r="O358" s="89">
        <f t="shared" si="81"/>
        <v>10389.119242983563</v>
      </c>
      <c r="P358" s="90">
        <f t="shared" si="76"/>
        <v>0.94330669570083403</v>
      </c>
      <c r="Q358" s="214">
        <v>1086.4491240235614</v>
      </c>
      <c r="R358" s="90">
        <f t="shared" si="82"/>
        <v>-4.1939252336448601E-2</v>
      </c>
      <c r="S358" s="90">
        <f t="shared" si="82"/>
        <v>-4.40495183004651E-2</v>
      </c>
      <c r="T358" s="92">
        <v>908</v>
      </c>
      <c r="U358" s="196">
        <v>8560</v>
      </c>
      <c r="V358" s="196">
        <v>9448.1236203090502</v>
      </c>
      <c r="W358" s="203"/>
      <c r="X358" s="89">
        <v>0</v>
      </c>
      <c r="Y358" s="89">
        <f t="shared" si="83"/>
        <v>0</v>
      </c>
    </row>
    <row r="359" spans="2:28" x14ac:dyDescent="0.25">
      <c r="B359" s="86">
        <v>5441</v>
      </c>
      <c r="C359" s="86" t="s">
        <v>375</v>
      </c>
      <c r="D359" s="1">
        <v>23672</v>
      </c>
      <c r="E359" s="86">
        <f t="shared" si="77"/>
        <v>8442.2253922967175</v>
      </c>
      <c r="F359" s="87">
        <f t="shared" si="70"/>
        <v>0.76653348112713504</v>
      </c>
      <c r="G359" s="193">
        <f t="shared" si="71"/>
        <v>1543.5658945214193</v>
      </c>
      <c r="H359" s="193">
        <f t="shared" si="72"/>
        <v>4328.1587682380596</v>
      </c>
      <c r="I359" s="193">
        <f t="shared" si="73"/>
        <v>514.89420589335987</v>
      </c>
      <c r="J359" s="88">
        <f t="shared" si="74"/>
        <v>1443.7633533249812</v>
      </c>
      <c r="K359" s="193">
        <f t="shared" si="78"/>
        <v>373.84230948070285</v>
      </c>
      <c r="L359" s="88">
        <f t="shared" si="75"/>
        <v>1048.2538357838907</v>
      </c>
      <c r="M359" s="89">
        <f t="shared" si="79"/>
        <v>5376.4126040219508</v>
      </c>
      <c r="N359" s="89">
        <f t="shared" si="80"/>
        <v>29048.412604021949</v>
      </c>
      <c r="O359" s="89">
        <f t="shared" si="81"/>
        <v>10359.63359629884</v>
      </c>
      <c r="P359" s="90">
        <f t="shared" si="76"/>
        <v>0.94062947087606819</v>
      </c>
      <c r="Q359" s="214">
        <v>3362.4632291919957</v>
      </c>
      <c r="R359" s="90">
        <f t="shared" si="82"/>
        <v>-4.0025954012733685E-2</v>
      </c>
      <c r="S359" s="90">
        <f t="shared" si="82"/>
        <v>-3.42058545898438E-2</v>
      </c>
      <c r="T359" s="92">
        <v>2804</v>
      </c>
      <c r="U359" s="196">
        <v>24659</v>
      </c>
      <c r="V359" s="196">
        <v>8741.2265154200632</v>
      </c>
      <c r="W359" s="203"/>
      <c r="X359" s="89">
        <v>0</v>
      </c>
      <c r="Y359" s="89">
        <f t="shared" si="83"/>
        <v>0</v>
      </c>
    </row>
    <row r="360" spans="2:28" x14ac:dyDescent="0.25">
      <c r="B360" s="86">
        <v>5442</v>
      </c>
      <c r="C360" s="86" t="s">
        <v>376</v>
      </c>
      <c r="D360" s="1">
        <v>6931</v>
      </c>
      <c r="E360" s="86">
        <f t="shared" si="77"/>
        <v>8021.9907407407409</v>
      </c>
      <c r="F360" s="87">
        <f t="shared" si="70"/>
        <v>0.72837719941480594</v>
      </c>
      <c r="G360" s="193">
        <f t="shared" si="71"/>
        <v>1795.7066854550051</v>
      </c>
      <c r="H360" s="193">
        <f t="shared" si="72"/>
        <v>1551.4905762331243</v>
      </c>
      <c r="I360" s="193">
        <f t="shared" si="73"/>
        <v>661.97633393795161</v>
      </c>
      <c r="J360" s="88">
        <f t="shared" si="74"/>
        <v>571.9475525223902</v>
      </c>
      <c r="K360" s="193">
        <f t="shared" si="78"/>
        <v>520.92443752529459</v>
      </c>
      <c r="L360" s="88">
        <f t="shared" si="75"/>
        <v>450.07871402185452</v>
      </c>
      <c r="M360" s="89">
        <f t="shared" si="79"/>
        <v>2001.5692902549788</v>
      </c>
      <c r="N360" s="89">
        <f t="shared" si="80"/>
        <v>8932.5692902549781</v>
      </c>
      <c r="O360" s="89">
        <f t="shared" si="81"/>
        <v>10338.621863721039</v>
      </c>
      <c r="P360" s="90">
        <f t="shared" si="76"/>
        <v>0.9387216567904515</v>
      </c>
      <c r="Q360" s="214">
        <v>1251.677114843752</v>
      </c>
      <c r="R360" s="90">
        <f t="shared" si="82"/>
        <v>-4.326507066628209E-4</v>
      </c>
      <c r="S360" s="90">
        <f t="shared" si="82"/>
        <v>-1.2001717249409859E-2</v>
      </c>
      <c r="T360" s="92">
        <v>864</v>
      </c>
      <c r="U360" s="196">
        <v>6934</v>
      </c>
      <c r="V360" s="196">
        <v>8119.4379391100711</v>
      </c>
      <c r="W360" s="203"/>
      <c r="X360" s="89">
        <v>0</v>
      </c>
      <c r="Y360" s="89">
        <f t="shared" si="83"/>
        <v>0</v>
      </c>
    </row>
    <row r="361" spans="2:28" x14ac:dyDescent="0.25">
      <c r="B361" s="86">
        <v>5443</v>
      </c>
      <c r="C361" s="86" t="s">
        <v>377</v>
      </c>
      <c r="D361" s="1">
        <v>19735</v>
      </c>
      <c r="E361" s="86">
        <f t="shared" si="77"/>
        <v>9322.1539914974019</v>
      </c>
      <c r="F361" s="87">
        <f t="shared" si="70"/>
        <v>0.84642885242391197</v>
      </c>
      <c r="G361" s="193">
        <f t="shared" si="71"/>
        <v>1015.6087350010085</v>
      </c>
      <c r="H361" s="193">
        <f t="shared" si="72"/>
        <v>2150.0436919971353</v>
      </c>
      <c r="I361" s="193">
        <f t="shared" si="73"/>
        <v>206.91919617312033</v>
      </c>
      <c r="J361" s="88">
        <f t="shared" si="74"/>
        <v>438.04793829849569</v>
      </c>
      <c r="K361" s="193">
        <f t="shared" si="78"/>
        <v>65.867299760463339</v>
      </c>
      <c r="L361" s="88">
        <f t="shared" si="75"/>
        <v>139.44107359290089</v>
      </c>
      <c r="M361" s="89">
        <f t="shared" si="79"/>
        <v>2289.4847655900362</v>
      </c>
      <c r="N361" s="89">
        <f t="shared" si="80"/>
        <v>22024.484765590038</v>
      </c>
      <c r="O361" s="89">
        <f t="shared" si="81"/>
        <v>10403.630026258874</v>
      </c>
      <c r="P361" s="90">
        <f t="shared" si="76"/>
        <v>0.94462423944090701</v>
      </c>
      <c r="Q361" s="214">
        <v>2581.0160193368729</v>
      </c>
      <c r="R361" s="90">
        <f t="shared" si="82"/>
        <v>-6.9279381248820979E-2</v>
      </c>
      <c r="S361" s="90">
        <f t="shared" si="82"/>
        <v>-4.817659915148674E-2</v>
      </c>
      <c r="T361" s="92">
        <v>2117</v>
      </c>
      <c r="U361" s="196">
        <v>21204</v>
      </c>
      <c r="V361" s="196">
        <v>9793.9953810623556</v>
      </c>
      <c r="W361" s="203"/>
      <c r="X361" s="89">
        <v>0</v>
      </c>
      <c r="Y361" s="89">
        <f t="shared" si="83"/>
        <v>0</v>
      </c>
    </row>
    <row r="362" spans="2:28" x14ac:dyDescent="0.25">
      <c r="B362" s="86">
        <v>5444</v>
      </c>
      <c r="C362" s="86" t="s">
        <v>378</v>
      </c>
      <c r="D362" s="1">
        <v>92112</v>
      </c>
      <c r="E362" s="86">
        <f t="shared" si="77"/>
        <v>9351.472081218275</v>
      </c>
      <c r="F362" s="87">
        <f t="shared" si="70"/>
        <v>0.8490908634849107</v>
      </c>
      <c r="G362" s="193">
        <f t="shared" si="71"/>
        <v>998.01788116848468</v>
      </c>
      <c r="H362" s="193">
        <f t="shared" si="72"/>
        <v>9830.4761295095741</v>
      </c>
      <c r="I362" s="193">
        <f t="shared" si="73"/>
        <v>196.65786477081474</v>
      </c>
      <c r="J362" s="88">
        <f t="shared" si="74"/>
        <v>1937.0799679925251</v>
      </c>
      <c r="K362" s="193">
        <f t="shared" si="78"/>
        <v>55.605968358157753</v>
      </c>
      <c r="L362" s="88">
        <f t="shared" si="75"/>
        <v>547.71878832785387</v>
      </c>
      <c r="M362" s="89">
        <f t="shared" si="79"/>
        <v>10378.194917837427</v>
      </c>
      <c r="N362" s="89">
        <f t="shared" si="80"/>
        <v>102490.19491783742</v>
      </c>
      <c r="O362" s="89">
        <f t="shared" si="81"/>
        <v>10405.095930744916</v>
      </c>
      <c r="P362" s="90">
        <f t="shared" si="76"/>
        <v>0.94475733999395672</v>
      </c>
      <c r="Q362" s="214">
        <v>8846.3460040000846</v>
      </c>
      <c r="R362" s="90">
        <f t="shared" si="82"/>
        <v>-3.4839737208839337E-2</v>
      </c>
      <c r="S362" s="90">
        <f t="shared" si="82"/>
        <v>-2.7490801197738994E-2</v>
      </c>
      <c r="T362" s="92">
        <v>9850</v>
      </c>
      <c r="U362" s="196">
        <v>95437</v>
      </c>
      <c r="V362" s="196">
        <v>9615.8186397984882</v>
      </c>
      <c r="W362" s="203"/>
      <c r="X362" s="89">
        <v>0</v>
      </c>
      <c r="Y362" s="89">
        <f t="shared" si="83"/>
        <v>0</v>
      </c>
    </row>
    <row r="363" spans="2:28" x14ac:dyDescent="0.25">
      <c r="B363" s="86"/>
      <c r="C363" s="86"/>
      <c r="D363" s="86"/>
      <c r="E363" s="86"/>
      <c r="F363" s="87"/>
      <c r="G363" s="193"/>
      <c r="H363" s="193"/>
      <c r="I363" s="193"/>
      <c r="J363" s="88"/>
      <c r="K363" s="193"/>
      <c r="L363" s="88"/>
      <c r="M363" s="89"/>
      <c r="N363" s="89"/>
      <c r="O363" s="89"/>
      <c r="P363" s="90"/>
      <c r="Q363" s="91"/>
      <c r="R363" s="90"/>
      <c r="S363" s="90"/>
      <c r="T363" s="92"/>
      <c r="U363" s="1"/>
      <c r="V363" s="132"/>
      <c r="X363" s="89"/>
      <c r="Y363" s="89"/>
    </row>
    <row r="364" spans="2:28" ht="23.25" customHeight="1" x14ac:dyDescent="0.25">
      <c r="B364" s="210"/>
      <c r="C364" s="95" t="s">
        <v>380</v>
      </c>
      <c r="D364" s="96">
        <f>SUM(D7:D362)</f>
        <v>60452989</v>
      </c>
      <c r="E364" s="97">
        <f>D364/T364*1000</f>
        <v>11013.511607976996</v>
      </c>
      <c r="F364" s="98">
        <f>E364/E$364</f>
        <v>1</v>
      </c>
      <c r="G364" s="99">
        <f>($E$364-E364)*0.6</f>
        <v>0</v>
      </c>
      <c r="H364" s="96">
        <f>SUM(H7:H362)</f>
        <v>1.4406396076083183E-9</v>
      </c>
      <c r="I364" s="100">
        <f>IF(E364&lt;E$364*0.9,(E$364*0.9-E364)*0.35,0)</f>
        <v>0</v>
      </c>
      <c r="J364" s="96">
        <f>SUM(J7:J362)</f>
        <v>774231.60257873149</v>
      </c>
      <c r="K364" s="95"/>
      <c r="L364" s="96">
        <f>SUM(L7:L362)</f>
        <v>-4.5065462472848594E-10</v>
      </c>
      <c r="M364" s="96">
        <f>SUM(M7:M362)</f>
        <v>1.5497789718210697E-9</v>
      </c>
      <c r="N364" s="96">
        <f>SUM(N7:N362)</f>
        <v>60452989.000000022</v>
      </c>
      <c r="O364" s="101">
        <f>N364/T364*1000</f>
        <v>11013.511607977</v>
      </c>
      <c r="P364" s="98">
        <f>O364/O$364</f>
        <v>1</v>
      </c>
      <c r="Q364" s="102">
        <f>SUM(Q7:Q362)</f>
        <v>-4.9112713895738125E-11</v>
      </c>
      <c r="R364" s="98">
        <f>(D364-U364)/U364</f>
        <v>3.8025412353021495E-2</v>
      </c>
      <c r="S364" s="98">
        <f>(E364-V364)/V364</f>
        <v>2.5976415467138608E-2</v>
      </c>
      <c r="T364" s="103">
        <f>SUM(T7:T362)</f>
        <v>5488984</v>
      </c>
      <c r="U364" s="172">
        <f>SUM(U7:U362)</f>
        <v>58238448</v>
      </c>
      <c r="V364" s="172">
        <v>10734.663528266798</v>
      </c>
      <c r="W364" s="211"/>
      <c r="X364" s="96">
        <f>SUM(X7:X362)</f>
        <v>7265.2659999999996</v>
      </c>
      <c r="Y364" s="101">
        <f>X364*1000/T364</f>
        <v>1.3236085220871476</v>
      </c>
      <c r="Z364" s="1"/>
      <c r="AA364" s="45"/>
      <c r="AB364" s="1"/>
    </row>
    <row r="366" spans="2:28" ht="19.5" customHeight="1" x14ac:dyDescent="0.25">
      <c r="B366" s="195" t="s">
        <v>421</v>
      </c>
      <c r="C366" s="108" t="s">
        <v>422</v>
      </c>
      <c r="D366" s="104"/>
      <c r="E366" s="104"/>
      <c r="F366" s="104"/>
      <c r="G366" s="104"/>
      <c r="H366" s="104"/>
      <c r="I366" s="104"/>
      <c r="J366" s="105">
        <f>-J364*1000/$T$364</f>
        <v>-141.05189641265699</v>
      </c>
      <c r="S366" s="106"/>
    </row>
    <row r="367" spans="2:28" ht="20.25" customHeight="1" x14ac:dyDescent="0.25">
      <c r="B367" s="107"/>
      <c r="C367" s="108" t="s">
        <v>419</v>
      </c>
      <c r="D367" s="108"/>
      <c r="E367" s="108"/>
      <c r="F367" s="108"/>
      <c r="G367" s="108"/>
      <c r="H367" s="108"/>
      <c r="I367" s="108"/>
      <c r="J367" s="109">
        <f>J364/D364</f>
        <v>1.2807168270517302E-2</v>
      </c>
    </row>
    <row r="368" spans="2:28" ht="21.75" customHeight="1" x14ac:dyDescent="0.25">
      <c r="B368" s="107" t="s">
        <v>420</v>
      </c>
      <c r="C368" s="108" t="s">
        <v>441</v>
      </c>
      <c r="D368" s="171"/>
      <c r="E368" s="110"/>
      <c r="F368" s="110"/>
      <c r="G368" s="110"/>
      <c r="H368" s="110"/>
      <c r="I368" s="110"/>
      <c r="J368" s="110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workbookViewId="0">
      <selection activeCell="B21" sqref="B21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48"/>
      <c r="B1" s="2"/>
      <c r="C1" s="250" t="s">
        <v>433</v>
      </c>
      <c r="D1" s="250"/>
      <c r="E1" s="250"/>
      <c r="F1" s="251" t="s">
        <v>384</v>
      </c>
      <c r="G1" s="251"/>
      <c r="H1" s="251" t="s">
        <v>434</v>
      </c>
      <c r="I1" s="251"/>
      <c r="J1" s="251"/>
      <c r="K1" s="4" t="s">
        <v>385</v>
      </c>
      <c r="L1" s="49" t="s">
        <v>5</v>
      </c>
      <c r="M1" s="44"/>
      <c r="N1" s="252" t="s">
        <v>386</v>
      </c>
      <c r="O1" s="253"/>
      <c r="Q1" s="127"/>
    </row>
    <row r="2" spans="1:20" x14ac:dyDescent="0.25">
      <c r="A2" s="115"/>
      <c r="B2" s="116"/>
      <c r="C2" s="254" t="s">
        <v>404</v>
      </c>
      <c r="D2" s="254"/>
      <c r="E2" s="254"/>
      <c r="F2" s="255" t="str">
        <f>C2</f>
        <v>Mars</v>
      </c>
      <c r="G2" s="255"/>
      <c r="H2" s="255" t="str">
        <f>C2</f>
        <v>Mars</v>
      </c>
      <c r="I2" s="256"/>
      <c r="J2" s="256"/>
      <c r="K2" s="112" t="s">
        <v>387</v>
      </c>
      <c r="L2" s="113" t="s">
        <v>11</v>
      </c>
      <c r="M2" s="114"/>
      <c r="N2" s="257" t="str">
        <f>C2</f>
        <v>Mars</v>
      </c>
      <c r="O2" s="258"/>
      <c r="P2" s="27"/>
      <c r="Q2" s="240" t="s">
        <v>404</v>
      </c>
      <c r="R2" s="241"/>
      <c r="S2" s="242"/>
      <c r="T2" s="242"/>
    </row>
    <row r="3" spans="1:20" x14ac:dyDescent="0.25">
      <c r="C3" s="243"/>
      <c r="D3" s="244"/>
      <c r="E3" s="46" t="s">
        <v>13</v>
      </c>
      <c r="F3" s="3"/>
      <c r="G3" s="3"/>
      <c r="H3" s="245"/>
      <c r="I3" s="245"/>
      <c r="J3" s="47" t="s">
        <v>19</v>
      </c>
      <c r="K3" s="111" t="str">
        <f>LEFT(C2,3)</f>
        <v>Mar</v>
      </c>
      <c r="L3" s="199" t="s">
        <v>437</v>
      </c>
      <c r="M3" s="44"/>
      <c r="N3" s="124" t="s">
        <v>388</v>
      </c>
      <c r="O3" s="50" t="s">
        <v>388</v>
      </c>
      <c r="Q3" s="246" t="s">
        <v>423</v>
      </c>
      <c r="R3" s="247"/>
      <c r="S3" s="248"/>
      <c r="T3" s="249"/>
    </row>
    <row r="4" spans="1:20" x14ac:dyDescent="0.25">
      <c r="A4" s="48" t="s">
        <v>382</v>
      </c>
      <c r="B4" s="2" t="s">
        <v>383</v>
      </c>
      <c r="C4" s="117" t="s">
        <v>20</v>
      </c>
      <c r="D4" s="117" t="s">
        <v>21</v>
      </c>
      <c r="E4" s="117" t="s">
        <v>22</v>
      </c>
      <c r="F4" s="117" t="s">
        <v>21</v>
      </c>
      <c r="G4" s="117" t="s">
        <v>20</v>
      </c>
      <c r="H4" s="117" t="s">
        <v>20</v>
      </c>
      <c r="I4" s="117" t="s">
        <v>21</v>
      </c>
      <c r="J4" s="117" t="s">
        <v>24</v>
      </c>
      <c r="K4" s="118" t="s">
        <v>389</v>
      </c>
      <c r="L4" s="119"/>
      <c r="M4" s="120"/>
      <c r="N4" s="125" t="s">
        <v>25</v>
      </c>
      <c r="O4" s="121" t="s">
        <v>418</v>
      </c>
      <c r="P4" s="122"/>
      <c r="Q4" s="130" t="s">
        <v>25</v>
      </c>
      <c r="R4" s="123" t="s">
        <v>390</v>
      </c>
      <c r="S4" s="22"/>
      <c r="T4" s="22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212" t="s">
        <v>440</v>
      </c>
      <c r="L5" s="51"/>
      <c r="M5" s="29"/>
      <c r="N5" s="126"/>
      <c r="O5" s="6"/>
      <c r="Q5" s="131"/>
      <c r="R5" s="8"/>
      <c r="S5" s="23"/>
      <c r="T5" s="23"/>
    </row>
    <row r="6" spans="1:20" x14ac:dyDescent="0.25">
      <c r="A6" s="9"/>
      <c r="B6" s="10"/>
      <c r="C6" s="11"/>
      <c r="D6" s="11"/>
      <c r="E6" s="11"/>
      <c r="F6" s="11"/>
      <c r="G6" s="11"/>
      <c r="H6" s="11"/>
      <c r="I6" s="11"/>
      <c r="J6" s="11"/>
      <c r="K6" s="12"/>
      <c r="L6" s="13"/>
      <c r="N6" s="219"/>
      <c r="O6" s="220"/>
      <c r="Q6" s="223"/>
      <c r="R6" s="224"/>
      <c r="S6" s="24"/>
      <c r="T6" s="24"/>
    </row>
    <row r="7" spans="1:20" x14ac:dyDescent="0.25">
      <c r="A7" s="20">
        <v>3</v>
      </c>
      <c r="B7" t="s">
        <v>26</v>
      </c>
      <c r="C7" s="200">
        <v>2019663</v>
      </c>
      <c r="D7" s="52">
        <f t="shared" ref="D7:D17" si="0">C7*1000/L7</f>
        <v>2848.4592482479757</v>
      </c>
      <c r="E7" s="37">
        <f t="shared" ref="E7:E17" si="1">D7/D$19</f>
        <v>1.3048373699137101</v>
      </c>
      <c r="F7" s="53">
        <f t="shared" ref="F7:F17" si="2">($D$19-D7)*0.875</f>
        <v>-582.27733192509231</v>
      </c>
      <c r="G7" s="52">
        <f>(F7*L7)/1000</f>
        <v>-412856.17259617167</v>
      </c>
      <c r="H7" s="52">
        <f>G7+C7</f>
        <v>1606806.8274038283</v>
      </c>
      <c r="I7" s="54">
        <f t="shared" ref="I7:I17" si="3">H7*1000/L7</f>
        <v>2266.1819163228834</v>
      </c>
      <c r="J7" s="37">
        <f t="shared" ref="J7:J17" si="4">I7/I$19</f>
        <v>1.0381046712392137</v>
      </c>
      <c r="K7" s="201">
        <v>-278649.17049557797</v>
      </c>
      <c r="L7" s="63">
        <v>709037</v>
      </c>
      <c r="N7" s="128">
        <f>(C7-Q7)/Q7</f>
        <v>5.2216353024350369E-2</v>
      </c>
      <c r="O7" s="221">
        <f>(D7-R7)/R7</f>
        <v>3.8548642296483811E-2</v>
      </c>
      <c r="Q7" s="196">
        <v>1919437</v>
      </c>
      <c r="R7" s="225">
        <v>2742.7307034452801</v>
      </c>
      <c r="S7" s="25"/>
      <c r="T7" s="1"/>
    </row>
    <row r="8" spans="1:20" x14ac:dyDescent="0.25">
      <c r="A8" s="20">
        <v>11</v>
      </c>
      <c r="B8" t="s">
        <v>392</v>
      </c>
      <c r="C8" s="200">
        <v>1138246</v>
      </c>
      <c r="D8" s="52">
        <f t="shared" si="0"/>
        <v>2311.8635117294607</v>
      </c>
      <c r="E8" s="37">
        <f t="shared" si="1"/>
        <v>1.0590307395480525</v>
      </c>
      <c r="F8" s="53">
        <f t="shared" si="2"/>
        <v>-112.75606247139166</v>
      </c>
      <c r="G8" s="52">
        <f t="shared" ref="G8:G17" si="5">(F8*L8)/1000</f>
        <v>-55515.447357789679</v>
      </c>
      <c r="H8" s="52">
        <f t="shared" ref="H8:H17" si="6">G8+C8</f>
        <v>1082730.5526422104</v>
      </c>
      <c r="I8" s="54">
        <f t="shared" si="3"/>
        <v>2199.1074492580692</v>
      </c>
      <c r="J8" s="37">
        <f t="shared" si="4"/>
        <v>1.0073788424435066</v>
      </c>
      <c r="K8" s="201">
        <v>-41895.655598012279</v>
      </c>
      <c r="L8" s="63">
        <v>492350</v>
      </c>
      <c r="N8" s="128">
        <f>(C8-Q8)/Q8</f>
        <v>-1.985116893520438E-4</v>
      </c>
      <c r="O8" s="221">
        <f t="shared" ref="O8:O17" si="7">(D8-R8)/R8</f>
        <v>-1.3505507023768003E-2</v>
      </c>
      <c r="Q8" s="196">
        <v>1138472</v>
      </c>
      <c r="R8" s="225">
        <v>2343.513854552416</v>
      </c>
      <c r="S8" s="25"/>
      <c r="T8" s="1"/>
    </row>
    <row r="9" spans="1:20" x14ac:dyDescent="0.25">
      <c r="A9" s="21">
        <v>15</v>
      </c>
      <c r="B9" t="s">
        <v>393</v>
      </c>
      <c r="C9" s="200">
        <v>541779</v>
      </c>
      <c r="D9" s="52">
        <f t="shared" si="0"/>
        <v>2018.8139287910121</v>
      </c>
      <c r="E9" s="37">
        <f t="shared" si="1"/>
        <v>0.92478902719394052</v>
      </c>
      <c r="F9" s="53">
        <f t="shared" si="2"/>
        <v>143.66232259975084</v>
      </c>
      <c r="G9" s="52">
        <f t="shared" si="5"/>
        <v>38553.939204482129</v>
      </c>
      <c r="H9" s="52">
        <f t="shared" si="6"/>
        <v>580332.93920448213</v>
      </c>
      <c r="I9" s="54">
        <f t="shared" si="3"/>
        <v>2162.4762513907631</v>
      </c>
      <c r="J9" s="37">
        <f t="shared" si="4"/>
        <v>0.99059862839924262</v>
      </c>
      <c r="K9" s="201">
        <v>32030.440970223295</v>
      </c>
      <c r="L9" s="63">
        <v>268365</v>
      </c>
      <c r="N9" s="128">
        <f t="shared" ref="N9:N17" si="8">(C9-Q9)/Q9</f>
        <v>-8.8798151593482283E-3</v>
      </c>
      <c r="O9" s="221">
        <f t="shared" si="7"/>
        <v>-1.8175548601652367E-2</v>
      </c>
      <c r="Q9" s="196">
        <v>546633</v>
      </c>
      <c r="R9" s="225">
        <v>2056.1862417622101</v>
      </c>
      <c r="S9" s="25"/>
      <c r="T9" s="1"/>
    </row>
    <row r="10" spans="1:20" x14ac:dyDescent="0.25">
      <c r="A10" s="21">
        <v>18</v>
      </c>
      <c r="B10" t="s">
        <v>394</v>
      </c>
      <c r="C10" s="200">
        <v>480276</v>
      </c>
      <c r="D10" s="52">
        <f t="shared" si="0"/>
        <v>1992.1521129564799</v>
      </c>
      <c r="E10" s="37">
        <f t="shared" si="1"/>
        <v>0.91257564072121744</v>
      </c>
      <c r="F10" s="53">
        <f t="shared" si="2"/>
        <v>166.99141145496657</v>
      </c>
      <c r="G10" s="52">
        <f t="shared" si="5"/>
        <v>40258.95743920916</v>
      </c>
      <c r="H10" s="52">
        <f t="shared" si="6"/>
        <v>520534.95743920916</v>
      </c>
      <c r="I10" s="54">
        <f t="shared" si="3"/>
        <v>2159.1435244114464</v>
      </c>
      <c r="J10" s="37">
        <f t="shared" si="4"/>
        <v>0.98907195509015211</v>
      </c>
      <c r="K10" s="201">
        <v>35198.050460158025</v>
      </c>
      <c r="L10" s="63">
        <v>241084</v>
      </c>
      <c r="N10" s="128">
        <f t="shared" si="8"/>
        <v>-9.3214657741932157E-3</v>
      </c>
      <c r="O10" s="221">
        <f t="shared" si="7"/>
        <v>-1.2995150504817738E-2</v>
      </c>
      <c r="Q10" s="196">
        <v>484795</v>
      </c>
      <c r="R10" s="225">
        <v>2018.3812814854907</v>
      </c>
      <c r="S10" s="25"/>
      <c r="T10" s="1"/>
    </row>
    <row r="11" spans="1:20" x14ac:dyDescent="0.25">
      <c r="A11" s="21">
        <v>30</v>
      </c>
      <c r="B11" t="s">
        <v>395</v>
      </c>
      <c r="C11" s="200">
        <v>2865267</v>
      </c>
      <c r="D11" s="52">
        <f t="shared" si="0"/>
        <v>2217.2853206174391</v>
      </c>
      <c r="E11" s="37">
        <f t="shared" si="1"/>
        <v>1.0157058584855228</v>
      </c>
      <c r="F11" s="53">
        <f t="shared" si="2"/>
        <v>-30.000145248372746</v>
      </c>
      <c r="G11" s="52">
        <f t="shared" si="5"/>
        <v>-38767.417695902448</v>
      </c>
      <c r="H11" s="52">
        <f t="shared" si="6"/>
        <v>2826499.5823040977</v>
      </c>
      <c r="I11" s="54">
        <f t="shared" si="3"/>
        <v>2187.2851753690661</v>
      </c>
      <c r="J11" s="37">
        <f t="shared" si="4"/>
        <v>1.0019632323106902</v>
      </c>
      <c r="K11" s="201">
        <v>-42797.471935881171</v>
      </c>
      <c r="L11" s="63">
        <v>1292241</v>
      </c>
      <c r="N11" s="128">
        <f t="shared" si="8"/>
        <v>2.0405132533467239E-2</v>
      </c>
      <c r="O11" s="221">
        <f t="shared" si="7"/>
        <v>2.2347273964009313E-3</v>
      </c>
      <c r="Q11" s="196">
        <v>2807970</v>
      </c>
      <c r="R11" s="225">
        <v>2212.341340812934</v>
      </c>
      <c r="S11" s="25"/>
      <c r="T11" s="1"/>
    </row>
    <row r="12" spans="1:20" x14ac:dyDescent="0.25">
      <c r="A12" s="21">
        <v>34</v>
      </c>
      <c r="B12" t="s">
        <v>396</v>
      </c>
      <c r="C12" s="200">
        <v>665998</v>
      </c>
      <c r="D12" s="52">
        <f t="shared" si="0"/>
        <v>1782.5162996349311</v>
      </c>
      <c r="E12" s="37">
        <f t="shared" si="1"/>
        <v>0.8165445518220309</v>
      </c>
      <c r="F12" s="53">
        <f t="shared" si="2"/>
        <v>350.42274811132177</v>
      </c>
      <c r="G12" s="52">
        <f t="shared" si="5"/>
        <v>130927.75053133693</v>
      </c>
      <c r="H12" s="52">
        <f t="shared" si="6"/>
        <v>796925.75053133699</v>
      </c>
      <c r="I12" s="54">
        <f t="shared" si="3"/>
        <v>2132.939047746253</v>
      </c>
      <c r="J12" s="37">
        <f t="shared" si="4"/>
        <v>0.97706806897775389</v>
      </c>
      <c r="K12" s="201">
        <v>76364.454583580489</v>
      </c>
      <c r="L12" s="63">
        <v>373628</v>
      </c>
      <c r="N12" s="128">
        <f t="shared" si="8"/>
        <v>-2.6551018238288276E-3</v>
      </c>
      <c r="O12" s="221">
        <f t="shared" si="7"/>
        <v>-8.9948144073835803E-3</v>
      </c>
      <c r="Q12" s="196">
        <v>667771</v>
      </c>
      <c r="R12" s="225">
        <v>1798.6952293988197</v>
      </c>
      <c r="S12" s="25"/>
      <c r="T12" s="1"/>
    </row>
    <row r="13" spans="1:20" x14ac:dyDescent="0.25">
      <c r="A13" s="21">
        <v>38</v>
      </c>
      <c r="B13" t="s">
        <v>397</v>
      </c>
      <c r="C13" s="200">
        <v>830540</v>
      </c>
      <c r="D13" s="52">
        <f t="shared" si="0"/>
        <v>1935.5349905966195</v>
      </c>
      <c r="E13" s="37">
        <f t="shared" si="1"/>
        <v>0.88664016803451406</v>
      </c>
      <c r="F13" s="53">
        <f t="shared" si="2"/>
        <v>216.53139351984436</v>
      </c>
      <c r="G13" s="52">
        <f t="shared" si="5"/>
        <v>92913.837490758728</v>
      </c>
      <c r="H13" s="52">
        <f t="shared" si="6"/>
        <v>923453.83749075874</v>
      </c>
      <c r="I13" s="54">
        <f t="shared" si="3"/>
        <v>2152.0663841164637</v>
      </c>
      <c r="J13" s="37">
        <f t="shared" si="4"/>
        <v>0.98583002100431416</v>
      </c>
      <c r="K13" s="201">
        <v>52197.411041915882</v>
      </c>
      <c r="L13" s="63">
        <v>429101</v>
      </c>
      <c r="N13" s="128">
        <f t="shared" si="8"/>
        <v>-1.8015982423900802E-3</v>
      </c>
      <c r="O13" s="221">
        <f t="shared" si="7"/>
        <v>-1.1732381384594901E-2</v>
      </c>
      <c r="Q13" s="196">
        <v>832039</v>
      </c>
      <c r="R13" s="225">
        <v>1958.5130122024707</v>
      </c>
      <c r="S13" s="25"/>
      <c r="T13" s="1"/>
    </row>
    <row r="14" spans="1:20" x14ac:dyDescent="0.25">
      <c r="A14" s="21">
        <v>42</v>
      </c>
      <c r="B14" t="s">
        <v>398</v>
      </c>
      <c r="C14" s="200">
        <v>582467</v>
      </c>
      <c r="D14" s="52">
        <f t="shared" si="0"/>
        <v>1842.9525614536894</v>
      </c>
      <c r="E14" s="37">
        <f t="shared" si="1"/>
        <v>0.8442295162348129</v>
      </c>
      <c r="F14" s="53">
        <f t="shared" si="2"/>
        <v>297.54101901990816</v>
      </c>
      <c r="G14" s="52">
        <f t="shared" si="5"/>
        <v>94038.136602260987</v>
      </c>
      <c r="H14" s="52">
        <f t="shared" si="6"/>
        <v>676505.13660226099</v>
      </c>
      <c r="I14" s="54">
        <f t="shared" si="3"/>
        <v>2140.4935804735974</v>
      </c>
      <c r="J14" s="37">
        <f t="shared" si="4"/>
        <v>0.98052868952935146</v>
      </c>
      <c r="K14" s="201">
        <v>59286.204220762862</v>
      </c>
      <c r="L14" s="63">
        <v>316051</v>
      </c>
      <c r="N14" s="128">
        <f t="shared" si="8"/>
        <v>-2.1397391882353746E-3</v>
      </c>
      <c r="O14" s="221">
        <f t="shared" si="7"/>
        <v>-1.7664065649507243E-2</v>
      </c>
      <c r="Q14" s="196">
        <v>583716</v>
      </c>
      <c r="R14" s="225">
        <v>1876.0919732333978</v>
      </c>
      <c r="S14" s="25"/>
      <c r="T14" s="1"/>
    </row>
    <row r="15" spans="1:20" x14ac:dyDescent="0.25">
      <c r="A15" s="21">
        <v>46</v>
      </c>
      <c r="B15" t="s">
        <v>399</v>
      </c>
      <c r="C15" s="200">
        <v>1401996</v>
      </c>
      <c r="D15" s="52">
        <f t="shared" si="0"/>
        <v>2169.5839555558996</v>
      </c>
      <c r="E15" s="37">
        <f t="shared" si="1"/>
        <v>0.99385456334535982</v>
      </c>
      <c r="F15" s="53">
        <f t="shared" si="2"/>
        <v>11.738549180474308</v>
      </c>
      <c r="G15" s="52">
        <f t="shared" si="5"/>
        <v>7585.5091731684006</v>
      </c>
      <c r="H15" s="52">
        <f t="shared" si="6"/>
        <v>1409581.5091731683</v>
      </c>
      <c r="I15" s="54">
        <f t="shared" si="3"/>
        <v>2181.322504736374</v>
      </c>
      <c r="J15" s="37">
        <f t="shared" si="4"/>
        <v>0.99923182041817005</v>
      </c>
      <c r="K15" s="201">
        <v>20706.664292244146</v>
      </c>
      <c r="L15" s="63">
        <v>646205</v>
      </c>
      <c r="N15" s="128">
        <f t="shared" si="8"/>
        <v>5.78218799141424E-3</v>
      </c>
      <c r="O15" s="221">
        <f t="shared" si="7"/>
        <v>-1.8646236080035361E-3</v>
      </c>
      <c r="Q15" s="196">
        <v>1393936</v>
      </c>
      <c r="R15" s="225">
        <v>2173.6369703660735</v>
      </c>
      <c r="S15" s="25"/>
      <c r="T15" s="1"/>
    </row>
    <row r="16" spans="1:20" x14ac:dyDescent="0.25">
      <c r="A16" s="21">
        <v>50</v>
      </c>
      <c r="B16" t="s">
        <v>400</v>
      </c>
      <c r="C16" s="200">
        <v>971223</v>
      </c>
      <c r="D16" s="52">
        <f t="shared" si="0"/>
        <v>2029.8514013417769</v>
      </c>
      <c r="E16" s="37">
        <f t="shared" si="1"/>
        <v>0.92984513135358149</v>
      </c>
      <c r="F16" s="53">
        <f t="shared" si="2"/>
        <v>134.0045341178317</v>
      </c>
      <c r="G16" s="52">
        <f t="shared" si="5"/>
        <v>64117.149439358938</v>
      </c>
      <c r="H16" s="52">
        <f t="shared" si="6"/>
        <v>1035340.149439359</v>
      </c>
      <c r="I16" s="54">
        <f t="shared" si="3"/>
        <v>2163.8559354596086</v>
      </c>
      <c r="J16" s="37">
        <f t="shared" si="4"/>
        <v>0.9912306414191977</v>
      </c>
      <c r="K16" s="201">
        <v>54654.394119567485</v>
      </c>
      <c r="L16" s="63">
        <v>478470</v>
      </c>
      <c r="N16" s="128">
        <f t="shared" si="8"/>
        <v>4.6582147533122488E-2</v>
      </c>
      <c r="O16" s="221">
        <f t="shared" si="7"/>
        <v>3.7091228691510172E-2</v>
      </c>
      <c r="Q16" s="196">
        <v>927995</v>
      </c>
      <c r="R16" s="225">
        <v>1957.2544296829358</v>
      </c>
      <c r="S16" s="25"/>
      <c r="T16" s="1"/>
    </row>
    <row r="17" spans="1:20" x14ac:dyDescent="0.25">
      <c r="A17" s="21">
        <v>54</v>
      </c>
      <c r="B17" t="s">
        <v>401</v>
      </c>
      <c r="C17" s="200">
        <v>484994</v>
      </c>
      <c r="D17" s="52">
        <f t="shared" si="0"/>
        <v>2000.3712074967416</v>
      </c>
      <c r="E17" s="37">
        <f t="shared" si="1"/>
        <v>0.91634068728440188</v>
      </c>
      <c r="F17" s="53">
        <f t="shared" si="2"/>
        <v>159.79970373223756</v>
      </c>
      <c r="G17" s="52">
        <f t="shared" si="5"/>
        <v>38743.757769288459</v>
      </c>
      <c r="H17" s="52">
        <f t="shared" si="6"/>
        <v>523737.75776928844</v>
      </c>
      <c r="I17" s="54">
        <f t="shared" si="3"/>
        <v>2160.1709112289791</v>
      </c>
      <c r="J17" s="37">
        <f t="shared" si="4"/>
        <v>0.98954258591055022</v>
      </c>
      <c r="K17" s="201">
        <v>32904.67834101904</v>
      </c>
      <c r="L17" s="63">
        <v>242452</v>
      </c>
      <c r="N17" s="128">
        <f t="shared" si="8"/>
        <v>-1.5588401255191059E-2</v>
      </c>
      <c r="O17" s="221">
        <f t="shared" si="7"/>
        <v>-1.8495528046066346E-2</v>
      </c>
      <c r="Q17" s="196">
        <v>492674</v>
      </c>
      <c r="R17" s="225">
        <v>2038.0663202832843</v>
      </c>
      <c r="S17" s="25"/>
      <c r="T17" s="1"/>
    </row>
    <row r="18" spans="1:20" x14ac:dyDescent="0.25">
      <c r="A18" s="14"/>
      <c r="B18" s="9"/>
      <c r="C18" s="55"/>
      <c r="D18" s="52"/>
      <c r="E18" s="37"/>
      <c r="F18" s="56"/>
      <c r="G18" s="52"/>
      <c r="H18" s="52"/>
      <c r="I18" s="54"/>
      <c r="J18" s="37"/>
      <c r="K18" s="57"/>
      <c r="L18" s="15"/>
      <c r="N18" s="128"/>
      <c r="O18" s="221"/>
      <c r="Q18" s="226"/>
      <c r="R18" s="227"/>
      <c r="S18" s="16"/>
      <c r="T18" s="26"/>
    </row>
    <row r="19" spans="1:20" x14ac:dyDescent="0.25">
      <c r="A19" s="17" t="s">
        <v>380</v>
      </c>
      <c r="B19" s="18"/>
      <c r="C19" s="58">
        <f>SUM(C7:C17)</f>
        <v>11982449</v>
      </c>
      <c r="D19" s="58">
        <f>C19*1000/L19</f>
        <v>2182.9994403335845</v>
      </c>
      <c r="E19" s="59">
        <f>D19/D$19</f>
        <v>1</v>
      </c>
      <c r="F19" s="60"/>
      <c r="G19" s="58">
        <f>SUM(G7:G17)</f>
        <v>-6.5483618527650833E-11</v>
      </c>
      <c r="H19" s="58">
        <f>SUM(H7:H18)</f>
        <v>11982449</v>
      </c>
      <c r="I19" s="61">
        <f>H19*1000/L19</f>
        <v>2182.9994403335845</v>
      </c>
      <c r="J19" s="59">
        <f>I19/I$19</f>
        <v>1</v>
      </c>
      <c r="K19" s="62">
        <f>SUM(K7:K17)</f>
        <v>-2.0372681319713593E-10</v>
      </c>
      <c r="L19" s="19">
        <f>SUM(L7:L17)</f>
        <v>5488984</v>
      </c>
      <c r="N19" s="129">
        <f>(C19-Q19)/Q19</f>
        <v>1.5854519348921167E-2</v>
      </c>
      <c r="O19" s="222">
        <f>(D19-R19)/R19</f>
        <v>4.0628736006738612E-3</v>
      </c>
      <c r="Q19" s="228">
        <f>SUM(Q7:Q17)</f>
        <v>11795438</v>
      </c>
      <c r="R19" s="229">
        <v>2174.1660783702932</v>
      </c>
      <c r="S19" s="16"/>
      <c r="T19" s="25"/>
    </row>
    <row r="21" spans="1:20" x14ac:dyDescent="0.25">
      <c r="A21" s="64" t="s">
        <v>421</v>
      </c>
      <c r="B21" s="178" t="str">
        <f>komm!C368</f>
        <v>Utbetales/trekkes ved 5. termin rammetilskudd i mai</v>
      </c>
      <c r="C21" s="65"/>
      <c r="D21" s="65"/>
      <c r="E21" s="65"/>
      <c r="O21" s="66"/>
      <c r="Q21" s="45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/>
  </sheetViews>
  <sheetFormatPr baseColWidth="10" defaultColWidth="11.5703125" defaultRowHeight="15" x14ac:dyDescent="0.25"/>
  <cols>
    <col min="1" max="1" width="23" style="29" customWidth="1"/>
    <col min="2" max="2" width="12.85546875" style="29" customWidth="1"/>
    <col min="3" max="4" width="13.85546875" style="29" customWidth="1"/>
    <col min="5" max="5" width="12.5703125" style="29" bestFit="1" customWidth="1"/>
    <col min="6" max="6" width="11.5703125" style="29" bestFit="1" customWidth="1"/>
    <col min="7" max="8" width="12.140625" style="29" customWidth="1"/>
    <col min="9" max="9" width="14.85546875" style="29" customWidth="1"/>
    <col min="10" max="12" width="14.5703125" style="29" customWidth="1"/>
    <col min="13" max="13" width="13.85546875" style="29" customWidth="1"/>
    <col min="14" max="14" width="11.5703125" style="29" bestFit="1" customWidth="1"/>
    <col min="15" max="15" width="12.42578125" style="29" bestFit="1" customWidth="1"/>
    <col min="16" max="16" width="11.5703125" style="29"/>
    <col min="17" max="17" width="13.85546875" style="29" bestFit="1" customWidth="1"/>
    <col min="18" max="18" width="12.28515625" style="29" customWidth="1"/>
    <col min="19" max="16384" width="11.5703125" style="29"/>
  </cols>
  <sheetData>
    <row r="1" spans="1:17" x14ac:dyDescent="0.25">
      <c r="A1" s="139" t="s">
        <v>402</v>
      </c>
      <c r="B1" s="260"/>
      <c r="C1" s="260"/>
      <c r="D1" s="134"/>
      <c r="E1" s="134"/>
      <c r="F1" s="260"/>
      <c r="G1" s="260"/>
      <c r="H1" s="134"/>
      <c r="I1" s="134"/>
      <c r="J1" s="260"/>
      <c r="K1" s="260"/>
      <c r="L1" s="162"/>
    </row>
    <row r="2" spans="1:17" x14ac:dyDescent="0.25">
      <c r="A2" s="140"/>
      <c r="B2" s="138">
        <v>2021</v>
      </c>
      <c r="C2" s="138">
        <v>2022</v>
      </c>
      <c r="D2" s="138">
        <v>2023</v>
      </c>
      <c r="E2" s="138"/>
      <c r="F2" s="138">
        <f>B2</f>
        <v>2021</v>
      </c>
      <c r="G2" s="138">
        <f>C2</f>
        <v>2022</v>
      </c>
      <c r="H2" s="138">
        <f>D2</f>
        <v>2023</v>
      </c>
      <c r="I2" s="138"/>
      <c r="J2" s="138">
        <f>F2</f>
        <v>2021</v>
      </c>
      <c r="K2" s="138">
        <f>G2</f>
        <v>2022</v>
      </c>
      <c r="L2" s="138">
        <f>H2</f>
        <v>2023</v>
      </c>
    </row>
    <row r="3" spans="1:17" x14ac:dyDescent="0.25">
      <c r="A3" s="7" t="s">
        <v>391</v>
      </c>
      <c r="B3" s="28">
        <v>21035195</v>
      </c>
      <c r="C3" s="28">
        <v>25046985</v>
      </c>
      <c r="D3" s="28">
        <f>25063955</f>
        <v>25063955</v>
      </c>
      <c r="E3" s="7"/>
      <c r="F3" s="28">
        <v>4256424</v>
      </c>
      <c r="G3" s="28">
        <v>5183875</v>
      </c>
      <c r="H3" s="28">
        <v>4993742</v>
      </c>
      <c r="I3" s="7"/>
      <c r="J3" s="28">
        <f t="shared" ref="J3:J14" si="0">B3+F3</f>
        <v>25291619</v>
      </c>
      <c r="K3" s="28">
        <f t="shared" ref="K3:K14" si="1">C3+G3</f>
        <v>30230860</v>
      </c>
      <c r="L3" s="28">
        <f t="shared" ref="L3:L14" si="2">D3+H3</f>
        <v>30057697</v>
      </c>
      <c r="O3" s="168"/>
      <c r="P3" s="168"/>
      <c r="Q3" s="168"/>
    </row>
    <row r="4" spans="1:17" x14ac:dyDescent="0.25">
      <c r="A4" s="7" t="s">
        <v>403</v>
      </c>
      <c r="B4" s="28">
        <v>22196274</v>
      </c>
      <c r="C4" s="28">
        <v>26348339</v>
      </c>
      <c r="D4" s="28">
        <v>26304885</v>
      </c>
      <c r="E4" s="7"/>
      <c r="F4" s="28">
        <v>4477215</v>
      </c>
      <c r="G4" s="28">
        <v>5437205</v>
      </c>
      <c r="H4" s="213">
        <v>5229541</v>
      </c>
      <c r="I4" s="28"/>
      <c r="J4" s="28">
        <f t="shared" si="0"/>
        <v>26673489</v>
      </c>
      <c r="K4" s="28">
        <f t="shared" si="1"/>
        <v>31785544</v>
      </c>
      <c r="L4" s="28">
        <f t="shared" si="2"/>
        <v>31534426</v>
      </c>
      <c r="N4" s="168"/>
      <c r="O4" s="168"/>
      <c r="P4" s="168"/>
    </row>
    <row r="5" spans="1:17" x14ac:dyDescent="0.25">
      <c r="A5" s="7" t="s">
        <v>404</v>
      </c>
      <c r="B5" s="28">
        <v>53484714</v>
      </c>
      <c r="C5" s="28">
        <f>58238448</f>
        <v>58238448</v>
      </c>
      <c r="D5" s="28">
        <v>60452989</v>
      </c>
      <c r="E5" s="28"/>
      <c r="F5" s="28">
        <v>10944789</v>
      </c>
      <c r="G5" s="28">
        <v>11795438</v>
      </c>
      <c r="H5" s="213">
        <v>11982449</v>
      </c>
      <c r="I5" s="28"/>
      <c r="J5" s="28">
        <f t="shared" si="0"/>
        <v>64429503</v>
      </c>
      <c r="K5" s="28">
        <f t="shared" si="1"/>
        <v>70033886</v>
      </c>
      <c r="L5" s="28">
        <f t="shared" si="2"/>
        <v>72435438</v>
      </c>
      <c r="N5" s="168"/>
      <c r="O5" s="168"/>
    </row>
    <row r="6" spans="1:17" x14ac:dyDescent="0.25">
      <c r="A6" s="7" t="s">
        <v>405</v>
      </c>
      <c r="B6" s="28">
        <v>55218728</v>
      </c>
      <c r="C6" s="28">
        <v>60397398</v>
      </c>
      <c r="D6" s="28"/>
      <c r="E6" s="28"/>
      <c r="F6" s="28">
        <v>11281613</v>
      </c>
      <c r="G6" s="28">
        <v>12221762</v>
      </c>
      <c r="H6" s="28"/>
      <c r="I6" s="28"/>
      <c r="J6" s="28">
        <f t="shared" si="0"/>
        <v>66500341</v>
      </c>
      <c r="K6" s="28">
        <f t="shared" si="1"/>
        <v>72619160</v>
      </c>
      <c r="L6" s="28">
        <f t="shared" si="2"/>
        <v>0</v>
      </c>
      <c r="N6" s="168"/>
      <c r="O6" s="168"/>
    </row>
    <row r="7" spans="1:17" x14ac:dyDescent="0.25">
      <c r="A7" s="7" t="s">
        <v>406</v>
      </c>
      <c r="B7" s="28">
        <v>86991741</v>
      </c>
      <c r="C7" s="28">
        <v>97791092</v>
      </c>
      <c r="D7" s="28"/>
      <c r="E7" s="28"/>
      <c r="F7" s="28">
        <v>17844123</v>
      </c>
      <c r="G7" s="28">
        <v>19699908</v>
      </c>
      <c r="H7" s="28"/>
      <c r="I7" s="28"/>
      <c r="J7" s="28">
        <f t="shared" si="0"/>
        <v>104835864</v>
      </c>
      <c r="K7" s="28">
        <f t="shared" si="1"/>
        <v>117491000</v>
      </c>
      <c r="L7" s="28">
        <f t="shared" si="2"/>
        <v>0</v>
      </c>
      <c r="N7" s="168"/>
      <c r="O7" s="168"/>
      <c r="P7" s="168"/>
    </row>
    <row r="8" spans="1:17" x14ac:dyDescent="0.25">
      <c r="A8" s="7" t="s">
        <v>407</v>
      </c>
      <c r="B8" s="28">
        <v>90692438</v>
      </c>
      <c r="C8" s="28">
        <v>102840296</v>
      </c>
      <c r="D8" s="28"/>
      <c r="E8" s="28"/>
      <c r="F8" s="28">
        <v>18598039</v>
      </c>
      <c r="G8" s="28">
        <v>20707889</v>
      </c>
      <c r="H8" s="28"/>
      <c r="I8" s="28"/>
      <c r="J8" s="28">
        <f t="shared" si="0"/>
        <v>109290477</v>
      </c>
      <c r="K8" s="28">
        <f t="shared" si="1"/>
        <v>123548185</v>
      </c>
      <c r="L8" s="28">
        <f t="shared" si="2"/>
        <v>0</v>
      </c>
      <c r="N8" s="168"/>
      <c r="O8" s="168"/>
      <c r="P8" s="168"/>
      <c r="Q8" s="168"/>
    </row>
    <row r="9" spans="1:17" x14ac:dyDescent="0.25">
      <c r="A9" s="7" t="s">
        <v>408</v>
      </c>
      <c r="B9" s="28">
        <v>112974018</v>
      </c>
      <c r="C9" s="28">
        <v>124903414</v>
      </c>
      <c r="D9" s="28"/>
      <c r="E9" s="28"/>
      <c r="F9" s="28">
        <v>23210943</v>
      </c>
      <c r="G9" s="28">
        <v>25114257</v>
      </c>
      <c r="H9" s="28"/>
      <c r="I9" s="28"/>
      <c r="J9" s="28">
        <f t="shared" si="0"/>
        <v>136184961</v>
      </c>
      <c r="K9" s="28">
        <f t="shared" si="1"/>
        <v>150017671</v>
      </c>
      <c r="L9" s="28">
        <f t="shared" si="2"/>
        <v>0</v>
      </c>
      <c r="N9" s="168"/>
      <c r="O9" s="168"/>
      <c r="P9" s="168"/>
      <c r="Q9" s="168"/>
    </row>
    <row r="10" spans="1:17" x14ac:dyDescent="0.25">
      <c r="A10" s="7" t="s">
        <v>409</v>
      </c>
      <c r="B10" s="28">
        <v>115926311</v>
      </c>
      <c r="C10" s="28">
        <v>129404724</v>
      </c>
      <c r="D10" s="28"/>
      <c r="E10" s="28"/>
      <c r="F10" s="28">
        <v>23805587</v>
      </c>
      <c r="G10" s="28">
        <v>26034503</v>
      </c>
      <c r="H10" s="28"/>
      <c r="I10" s="28"/>
      <c r="J10" s="28">
        <f t="shared" si="0"/>
        <v>139731898</v>
      </c>
      <c r="K10" s="28">
        <f t="shared" si="1"/>
        <v>155439227</v>
      </c>
      <c r="L10" s="28">
        <f t="shared" si="2"/>
        <v>0</v>
      </c>
      <c r="O10" s="168"/>
      <c r="P10" s="168"/>
    </row>
    <row r="11" spans="1:17" x14ac:dyDescent="0.25">
      <c r="A11" s="7" t="s">
        <v>410</v>
      </c>
      <c r="B11" s="28">
        <v>150576254</v>
      </c>
      <c r="C11" s="28">
        <v>165668406</v>
      </c>
      <c r="D11" s="28"/>
      <c r="E11" s="28"/>
      <c r="F11" s="28">
        <v>30954025</v>
      </c>
      <c r="G11" s="28">
        <v>33286461</v>
      </c>
      <c r="H11" s="28"/>
      <c r="I11" s="28"/>
      <c r="J11" s="28">
        <f t="shared" si="0"/>
        <v>181530279</v>
      </c>
      <c r="K11" s="28">
        <f t="shared" si="1"/>
        <v>198954867</v>
      </c>
      <c r="L11" s="28">
        <f t="shared" si="2"/>
        <v>0</v>
      </c>
    </row>
    <row r="12" spans="1:17" ht="15.75" thickBot="1" x14ac:dyDescent="0.3">
      <c r="A12" s="7" t="s">
        <v>411</v>
      </c>
      <c r="B12" s="28">
        <v>152418472</v>
      </c>
      <c r="C12" s="28">
        <v>167290401</v>
      </c>
      <c r="D12" s="28"/>
      <c r="E12" s="28"/>
      <c r="F12" s="28">
        <v>31323277</v>
      </c>
      <c r="G12" s="28">
        <v>33623340</v>
      </c>
      <c r="H12" s="28"/>
      <c r="I12" s="28"/>
      <c r="J12" s="28">
        <f t="shared" si="0"/>
        <v>183741749</v>
      </c>
      <c r="K12" s="28">
        <f t="shared" si="1"/>
        <v>200913741</v>
      </c>
      <c r="L12" s="28">
        <f t="shared" si="2"/>
        <v>0</v>
      </c>
    </row>
    <row r="13" spans="1:17" x14ac:dyDescent="0.25">
      <c r="A13" s="7" t="s">
        <v>412</v>
      </c>
      <c r="B13" s="28">
        <v>190287729</v>
      </c>
      <c r="C13" s="28">
        <v>216186638</v>
      </c>
      <c r="D13" s="28"/>
      <c r="E13" s="30" t="s">
        <v>21</v>
      </c>
      <c r="F13" s="28">
        <v>39300433</v>
      </c>
      <c r="G13" s="28">
        <v>43645701</v>
      </c>
      <c r="H13" s="28"/>
      <c r="I13" s="30" t="s">
        <v>21</v>
      </c>
      <c r="J13" s="28">
        <f t="shared" si="0"/>
        <v>229588162</v>
      </c>
      <c r="K13" s="28">
        <f t="shared" si="1"/>
        <v>259832339</v>
      </c>
      <c r="L13" s="28">
        <f t="shared" si="2"/>
        <v>0</v>
      </c>
      <c r="M13" s="31"/>
      <c r="N13" s="141"/>
    </row>
    <row r="14" spans="1:17" x14ac:dyDescent="0.25">
      <c r="A14" s="38" t="s">
        <v>413</v>
      </c>
      <c r="B14" s="28">
        <v>195955447</v>
      </c>
      <c r="C14" s="28">
        <v>220842958</v>
      </c>
      <c r="D14" s="28"/>
      <c r="E14" s="204">
        <f>D14*1000/$N$15</f>
        <v>0</v>
      </c>
      <c r="F14" s="28">
        <v>40450518</v>
      </c>
      <c r="G14" s="28">
        <v>44561358</v>
      </c>
      <c r="H14" s="28"/>
      <c r="I14" s="204">
        <f>H14*1000/$N$15</f>
        <v>0</v>
      </c>
      <c r="J14" s="28">
        <f t="shared" si="0"/>
        <v>236405965</v>
      </c>
      <c r="K14" s="28">
        <f t="shared" si="1"/>
        <v>265404316</v>
      </c>
      <c r="L14" s="28">
        <f t="shared" si="2"/>
        <v>0</v>
      </c>
      <c r="N14" s="197" t="s">
        <v>436</v>
      </c>
      <c r="O14" s="197"/>
    </row>
    <row r="15" spans="1:17" x14ac:dyDescent="0.25">
      <c r="A15" s="135" t="s">
        <v>424</v>
      </c>
      <c r="B15" s="139"/>
      <c r="C15" s="205"/>
      <c r="D15" s="205">
        <v>200750000</v>
      </c>
      <c r="E15" s="206">
        <f>D15*1000/$N$15</f>
        <v>36573.252900718966</v>
      </c>
      <c r="F15" s="139"/>
      <c r="G15" s="207"/>
      <c r="H15" s="208">
        <v>40350000</v>
      </c>
      <c r="I15" s="206">
        <f>H15*1000/$N$15</f>
        <v>7351.0871957360414</v>
      </c>
      <c r="J15" s="139"/>
      <c r="K15" s="209"/>
      <c r="L15" s="209">
        <f>D15+H15</f>
        <v>241100000</v>
      </c>
      <c r="M15" s="32"/>
      <c r="N15" s="198">
        <v>5488984</v>
      </c>
      <c r="O15" s="197"/>
    </row>
    <row r="16" spans="1:17" x14ac:dyDescent="0.25">
      <c r="A16" s="40" t="s">
        <v>428</v>
      </c>
      <c r="B16" s="38"/>
      <c r="C16" s="173"/>
      <c r="D16" s="173">
        <v>200725000</v>
      </c>
      <c r="E16" s="41">
        <f>D16*1000/$N$15</f>
        <v>36568.698323769939</v>
      </c>
      <c r="F16" s="38"/>
      <c r="G16" s="174"/>
      <c r="H16" s="174">
        <v>40265000</v>
      </c>
      <c r="I16" s="41">
        <f>H16*1000/$N$15</f>
        <v>7335.6016341093364</v>
      </c>
      <c r="J16" s="38"/>
      <c r="K16" s="42"/>
      <c r="L16" s="42">
        <f>D16+H16</f>
        <v>240990000</v>
      </c>
      <c r="M16" s="32"/>
      <c r="N16" s="142"/>
    </row>
    <row r="17" spans="1:19" x14ac:dyDescent="0.25">
      <c r="A17" s="7" t="s">
        <v>438</v>
      </c>
      <c r="B17" s="43"/>
      <c r="C17" s="38"/>
      <c r="D17" s="38"/>
      <c r="E17" s="41">
        <f>D17*1000/$N$15</f>
        <v>0</v>
      </c>
      <c r="F17" s="43"/>
      <c r="G17" s="38"/>
      <c r="H17" s="38"/>
      <c r="I17" s="41">
        <f>H17*1000/$N$15</f>
        <v>0</v>
      </c>
      <c r="J17" s="43"/>
      <c r="K17" s="38"/>
      <c r="L17" s="38">
        <f>D17+H17</f>
        <v>0</v>
      </c>
      <c r="M17" s="33"/>
      <c r="N17" s="152"/>
    </row>
    <row r="18" spans="1:19" ht="15.75" thickBot="1" x14ac:dyDescent="0.3">
      <c r="A18" s="40" t="s">
        <v>439</v>
      </c>
      <c r="B18" s="202"/>
      <c r="C18" s="202"/>
      <c r="D18" s="175"/>
      <c r="E18" s="176">
        <f>D18*1000/$N$15</f>
        <v>0</v>
      </c>
      <c r="F18" s="43"/>
      <c r="G18" s="38"/>
      <c r="H18" s="38"/>
      <c r="I18" s="176">
        <f>H18*1000/$N$15</f>
        <v>0</v>
      </c>
      <c r="J18" s="43"/>
      <c r="K18" s="38"/>
      <c r="L18" s="38">
        <f>D18+H18</f>
        <v>0</v>
      </c>
      <c r="M18" s="33"/>
      <c r="N18" s="152"/>
    </row>
    <row r="19" spans="1:19" x14ac:dyDescent="0.25">
      <c r="A19" s="143"/>
      <c r="B19" s="144"/>
      <c r="C19" s="145"/>
      <c r="D19" s="145"/>
      <c r="E19" s="146"/>
      <c r="F19" s="144"/>
      <c r="G19" s="145"/>
      <c r="H19" s="145"/>
      <c r="I19" s="146"/>
      <c r="J19" s="144"/>
      <c r="K19" s="147"/>
      <c r="L19" s="147"/>
      <c r="M19" s="33"/>
      <c r="N19" s="32"/>
      <c r="O19" s="151"/>
      <c r="P19" s="151"/>
    </row>
    <row r="20" spans="1:19" x14ac:dyDescent="0.25">
      <c r="A20" s="164"/>
      <c r="B20" s="164"/>
      <c r="C20" s="164"/>
      <c r="D20" s="164"/>
      <c r="E20" s="146"/>
      <c r="F20" s="144"/>
      <c r="G20" s="148"/>
      <c r="H20" s="148"/>
      <c r="I20" s="146"/>
      <c r="J20" s="144"/>
      <c r="K20" s="147"/>
      <c r="L20" s="147"/>
      <c r="M20" s="149"/>
      <c r="N20" s="32"/>
      <c r="O20" s="151"/>
    </row>
    <row r="21" spans="1:19" x14ac:dyDescent="0.25">
      <c r="A21" s="165"/>
      <c r="B21" s="166"/>
      <c r="C21" s="167"/>
      <c r="D21" s="167"/>
      <c r="E21" s="146"/>
      <c r="F21" s="144"/>
      <c r="G21" s="148"/>
      <c r="H21" s="148"/>
      <c r="I21" s="146"/>
      <c r="J21" s="144"/>
      <c r="K21" s="147"/>
      <c r="L21" s="147"/>
      <c r="M21" s="33"/>
      <c r="N21" s="32"/>
    </row>
    <row r="22" spans="1:19" x14ac:dyDescent="0.25">
      <c r="A22" s="34" t="s">
        <v>414</v>
      </c>
      <c r="B22" s="260"/>
      <c r="C22" s="260"/>
      <c r="D22" s="260"/>
      <c r="E22" s="35"/>
      <c r="F22" s="260"/>
      <c r="G22" s="260"/>
      <c r="H22" s="134"/>
      <c r="I22" s="35"/>
      <c r="J22" s="260"/>
      <c r="K22" s="260"/>
      <c r="L22" s="260"/>
    </row>
    <row r="23" spans="1:19" x14ac:dyDescent="0.25">
      <c r="A23" s="36" t="s">
        <v>415</v>
      </c>
      <c r="B23" s="138">
        <f t="shared" ref="B23:K23" si="3">B2</f>
        <v>2021</v>
      </c>
      <c r="C23" s="138">
        <f>C2</f>
        <v>2022</v>
      </c>
      <c r="D23" s="138">
        <f>D2</f>
        <v>2023</v>
      </c>
      <c r="E23" s="138"/>
      <c r="F23" s="138">
        <f t="shared" si="3"/>
        <v>2021</v>
      </c>
      <c r="G23" s="138">
        <f t="shared" si="3"/>
        <v>2022</v>
      </c>
      <c r="H23" s="138">
        <f t="shared" si="3"/>
        <v>2023</v>
      </c>
      <c r="I23" s="138"/>
      <c r="J23" s="138">
        <f t="shared" si="3"/>
        <v>2021</v>
      </c>
      <c r="K23" s="138">
        <f t="shared" si="3"/>
        <v>2022</v>
      </c>
      <c r="L23" s="138">
        <f t="shared" ref="L23" si="4">L2</f>
        <v>2023</v>
      </c>
      <c r="O23"/>
      <c r="Q23" s="44"/>
      <c r="R23" s="44"/>
      <c r="S23" s="44"/>
    </row>
    <row r="24" spans="1:19" x14ac:dyDescent="0.25">
      <c r="A24" s="7" t="s">
        <v>391</v>
      </c>
      <c r="B24" s="37">
        <v>6.6961061728874824E-3</v>
      </c>
      <c r="C24" s="37">
        <f>(C3-B3)/B3</f>
        <v>0.19071798478692495</v>
      </c>
      <c r="D24" s="37">
        <f>(D3-C3)/C3</f>
        <v>6.775266564019582E-4</v>
      </c>
      <c r="E24" s="7"/>
      <c r="F24" s="37">
        <v>-1.7725790945053971E-2</v>
      </c>
      <c r="G24" s="37">
        <f>(G3-F3)/F3</f>
        <v>0.21789441089515518</v>
      </c>
      <c r="H24" s="37">
        <f>(H3-G3)/G3</f>
        <v>-3.6677774830604519E-2</v>
      </c>
      <c r="I24" s="7"/>
      <c r="J24" s="37">
        <v>2.501415858374842E-3</v>
      </c>
      <c r="K24" s="37">
        <f>(K3-J3)/J3</f>
        <v>0.19529161023657679</v>
      </c>
      <c r="L24" s="37">
        <f>(L3-K3)/K3</f>
        <v>-5.7280209693009064E-3</v>
      </c>
      <c r="N24" s="150"/>
      <c r="O24"/>
      <c r="Q24" s="177"/>
      <c r="R24" s="31"/>
      <c r="S24" s="151"/>
    </row>
    <row r="25" spans="1:19" x14ac:dyDescent="0.25">
      <c r="A25" s="7" t="s">
        <v>403</v>
      </c>
      <c r="B25" s="37">
        <v>1.0327737969847123E-2</v>
      </c>
      <c r="C25" s="37">
        <f t="shared" ref="C25:C30" si="5">(C4-B4)/B4</f>
        <v>0.18706135092763768</v>
      </c>
      <c r="D25" s="37">
        <f>(D4-C4)/C4</f>
        <v>-1.6492121192155603E-3</v>
      </c>
      <c r="E25" s="7"/>
      <c r="F25" s="37">
        <v>-1.3458364191117674E-2</v>
      </c>
      <c r="G25" s="37">
        <f t="shared" ref="G25:G30" si="6">(G4-F4)/F4</f>
        <v>0.21441677471374504</v>
      </c>
      <c r="H25" s="37">
        <f>(H4-G4)/G4</f>
        <v>-3.8193152548046283E-2</v>
      </c>
      <c r="I25" s="7"/>
      <c r="J25" s="37">
        <v>6.2553963148707925E-3</v>
      </c>
      <c r="K25" s="37">
        <f t="shared" ref="K25:K29" si="7">(K4-J4)/J4</f>
        <v>0.1916530304678177</v>
      </c>
      <c r="L25" s="37">
        <f>(L4-K4)/K4</f>
        <v>-7.9003838977869945E-3</v>
      </c>
      <c r="N25" s="150"/>
      <c r="O25"/>
      <c r="Q25" s="177"/>
      <c r="R25" s="31"/>
      <c r="S25" s="151"/>
    </row>
    <row r="26" spans="1:19" x14ac:dyDescent="0.25">
      <c r="A26" s="7" t="s">
        <v>404</v>
      </c>
      <c r="B26" s="37">
        <v>8.0149806077892169E-2</v>
      </c>
      <c r="C26" s="37">
        <f t="shared" si="5"/>
        <v>8.88802359492845E-2</v>
      </c>
      <c r="D26" s="37">
        <f>(D5-C5)/C5</f>
        <v>3.8025412353021495E-2</v>
      </c>
      <c r="E26" s="7"/>
      <c r="F26" s="37">
        <v>6.759514606973048E-2</v>
      </c>
      <c r="G26" s="37">
        <f t="shared" si="6"/>
        <v>7.772182725496124E-2</v>
      </c>
      <c r="H26" s="37">
        <f>(H5-G5)/G5</f>
        <v>1.5854519348921167E-2</v>
      </c>
      <c r="I26" s="7"/>
      <c r="J26" s="37">
        <v>7.7996338866638815E-2</v>
      </c>
      <c r="K26" s="37">
        <f t="shared" si="7"/>
        <v>8.6984731203032878E-2</v>
      </c>
      <c r="L26" s="37">
        <f>(L5-K5)/K5</f>
        <v>3.4291285792708973E-2</v>
      </c>
      <c r="N26" s="150"/>
      <c r="O26"/>
      <c r="Q26" s="177"/>
      <c r="R26" s="177"/>
      <c r="S26" s="151"/>
    </row>
    <row r="27" spans="1:19" x14ac:dyDescent="0.25">
      <c r="A27" s="7" t="s">
        <v>405</v>
      </c>
      <c r="B27" s="37">
        <v>8.4302728586373638E-2</v>
      </c>
      <c r="C27" s="37">
        <f t="shared" si="5"/>
        <v>9.3784666680478412E-2</v>
      </c>
      <c r="D27" s="37"/>
      <c r="E27" s="7"/>
      <c r="F27" s="37">
        <v>7.1834367502448093E-2</v>
      </c>
      <c r="G27" s="37">
        <f t="shared" si="6"/>
        <v>8.3334625997186745E-2</v>
      </c>
      <c r="H27" s="37"/>
      <c r="I27" s="7"/>
      <c r="J27" s="37">
        <v>8.2167111684589844E-2</v>
      </c>
      <c r="K27" s="37">
        <f t="shared" si="7"/>
        <v>9.201184396934145E-2</v>
      </c>
      <c r="L27" s="37"/>
      <c r="N27" s="150"/>
      <c r="Q27" s="177"/>
    </row>
    <row r="28" spans="1:19" x14ac:dyDescent="0.25">
      <c r="A28" s="7" t="s">
        <v>406</v>
      </c>
      <c r="B28" s="37">
        <v>0.10262940860256554</v>
      </c>
      <c r="C28" s="37">
        <f t="shared" si="5"/>
        <v>0.12414225621717354</v>
      </c>
      <c r="D28" s="37"/>
      <c r="E28" s="7"/>
      <c r="F28" s="37">
        <v>0.11231838616456015</v>
      </c>
      <c r="G28" s="37">
        <f t="shared" si="6"/>
        <v>0.10399978749305865</v>
      </c>
      <c r="H28" s="37"/>
      <c r="I28" s="7"/>
      <c r="J28" s="37">
        <v>0.10426663264273323</v>
      </c>
      <c r="K28" s="37">
        <f t="shared" si="7"/>
        <v>0.12071380458122613</v>
      </c>
      <c r="L28" s="37"/>
      <c r="N28" s="150"/>
      <c r="Q28" s="177"/>
    </row>
    <row r="29" spans="1:19" x14ac:dyDescent="0.25">
      <c r="A29" s="7" t="s">
        <v>407</v>
      </c>
      <c r="B29" s="37">
        <v>0.1230328893920848</v>
      </c>
      <c r="C29" s="37">
        <f t="shared" si="5"/>
        <v>0.13394565487367316</v>
      </c>
      <c r="D29" s="37"/>
      <c r="E29" s="7"/>
      <c r="F29" s="37">
        <v>0.13244872861006549</v>
      </c>
      <c r="G29" s="37">
        <f t="shared" si="6"/>
        <v>0.11344475619176839</v>
      </c>
      <c r="H29" s="37"/>
      <c r="I29" s="7"/>
      <c r="J29" s="37">
        <v>0.12462411848746795</v>
      </c>
      <c r="K29" s="37">
        <f t="shared" si="7"/>
        <v>0.13045700221438322</v>
      </c>
      <c r="L29" s="37"/>
      <c r="N29" s="150"/>
    </row>
    <row r="30" spans="1:19" x14ac:dyDescent="0.25">
      <c r="A30" s="7" t="s">
        <v>408</v>
      </c>
      <c r="B30" s="37">
        <v>0.10965031611484194</v>
      </c>
      <c r="C30" s="37">
        <f t="shared" si="5"/>
        <v>0.10559415528621811</v>
      </c>
      <c r="D30" s="37"/>
      <c r="E30" s="7"/>
      <c r="F30" s="37">
        <v>0.12233028852967505</v>
      </c>
      <c r="G30" s="37">
        <f t="shared" si="6"/>
        <v>8.2000718368055961E-2</v>
      </c>
      <c r="H30" s="37"/>
      <c r="I30" s="7"/>
      <c r="J30" s="37">
        <v>0.11179115741872528</v>
      </c>
      <c r="K30" s="37">
        <f t="shared" ref="K30:K35" si="8">(K9-J9)/J9</f>
        <v>0.10157296296468447</v>
      </c>
      <c r="L30" s="37"/>
      <c r="N30" s="150"/>
    </row>
    <row r="31" spans="1:19" x14ac:dyDescent="0.25">
      <c r="A31" s="7" t="s">
        <v>409</v>
      </c>
      <c r="B31" s="37">
        <v>0.11675989832566422</v>
      </c>
      <c r="C31" s="37">
        <f>(C10-B10)/B10</f>
        <v>0.11626707417611175</v>
      </c>
      <c r="D31" s="37"/>
      <c r="E31" s="7"/>
      <c r="F31" s="37">
        <v>0.12877488957197988</v>
      </c>
      <c r="G31" s="37">
        <f>(G10-F10)/F10</f>
        <v>9.3629953338264668E-2</v>
      </c>
      <c r="H31" s="37"/>
      <c r="I31" s="7"/>
      <c r="J31" s="37">
        <v>0.11878873712349543</v>
      </c>
      <c r="K31" s="37">
        <f t="shared" si="8"/>
        <v>0.11241047480797835</v>
      </c>
      <c r="L31" s="37"/>
      <c r="N31" s="150"/>
    </row>
    <row r="32" spans="1:19" x14ac:dyDescent="0.25">
      <c r="A32" s="7" t="s">
        <v>410</v>
      </c>
      <c r="B32" s="37">
        <v>0.13355824738380964</v>
      </c>
      <c r="C32" s="37">
        <f>(C11-B11)/B11</f>
        <v>0.10022929644670268</v>
      </c>
      <c r="D32" s="37"/>
      <c r="E32" s="7"/>
      <c r="F32" s="37">
        <v>0.1478999722092284</v>
      </c>
      <c r="G32" s="37">
        <f>(G11-F11)/F11</f>
        <v>7.5351622284985556E-2</v>
      </c>
      <c r="H32" s="37"/>
      <c r="I32" s="7"/>
      <c r="J32" s="37">
        <v>0.13597835931072322</v>
      </c>
      <c r="K32" s="37">
        <f t="shared" si="8"/>
        <v>9.5987226461542535E-2</v>
      </c>
      <c r="L32" s="37"/>
      <c r="N32" s="150"/>
    </row>
    <row r="33" spans="1:18" x14ac:dyDescent="0.25">
      <c r="A33" s="7" t="s">
        <v>411</v>
      </c>
      <c r="B33" s="37">
        <v>0.13129314002925702</v>
      </c>
      <c r="C33" s="37">
        <f>(C12-B12)/B12</f>
        <v>9.7573009392194932E-2</v>
      </c>
      <c r="D33" s="37"/>
      <c r="E33" s="7"/>
      <c r="F33" s="37">
        <v>0.14513109538463204</v>
      </c>
      <c r="G33" s="37">
        <f>(G12-F12)/F12</f>
        <v>7.3429833028006611E-2</v>
      </c>
      <c r="H33" s="37"/>
      <c r="I33" s="7"/>
      <c r="J33" s="37">
        <v>0.133628462206662</v>
      </c>
      <c r="K33" s="37">
        <f t="shared" si="8"/>
        <v>9.345721423387561E-2</v>
      </c>
      <c r="L33" s="37"/>
      <c r="N33" s="150"/>
    </row>
    <row r="34" spans="1:18" x14ac:dyDescent="0.25">
      <c r="A34" s="7" t="s">
        <v>412</v>
      </c>
      <c r="B34" s="37">
        <v>0.13751650730764295</v>
      </c>
      <c r="C34" s="37">
        <f>(C13-B13)/B13</f>
        <v>0.13610393658121803</v>
      </c>
      <c r="D34" s="37"/>
      <c r="E34" s="38"/>
      <c r="F34" s="37">
        <v>0.15594887385642472</v>
      </c>
      <c r="G34" s="37">
        <f>(G13-F13)/F13</f>
        <v>0.11056539758734973</v>
      </c>
      <c r="H34" s="37"/>
      <c r="I34" s="38"/>
      <c r="J34" s="37">
        <v>0.14062990838331985</v>
      </c>
      <c r="K34" s="37">
        <f t="shared" si="8"/>
        <v>0.13173230159837249</v>
      </c>
      <c r="L34" s="37"/>
      <c r="N34" s="150"/>
    </row>
    <row r="35" spans="1:18" x14ac:dyDescent="0.25">
      <c r="A35" s="38" t="s">
        <v>413</v>
      </c>
      <c r="B35" s="39">
        <v>0.160238236383168</v>
      </c>
      <c r="C35" s="37">
        <f>(C14-B14)/B14</f>
        <v>0.12700596682061102</v>
      </c>
      <c r="D35" s="37"/>
      <c r="E35" s="38"/>
      <c r="F35" s="39">
        <v>0.17858896357787174</v>
      </c>
      <c r="G35" s="37">
        <f>(G14-F14)/F14</f>
        <v>0.10162638708359681</v>
      </c>
      <c r="H35" s="37"/>
      <c r="I35" s="38"/>
      <c r="J35" s="39">
        <v>0.1633375270166513</v>
      </c>
      <c r="K35" s="37">
        <f t="shared" si="8"/>
        <v>0.12266336426832546</v>
      </c>
      <c r="L35" s="37"/>
      <c r="N35" s="150"/>
    </row>
    <row r="36" spans="1:18" x14ac:dyDescent="0.25">
      <c r="A36" s="135" t="str">
        <f>A15</f>
        <v>Anslag NB2023</v>
      </c>
      <c r="B36" s="136"/>
      <c r="C36" s="137"/>
      <c r="D36" s="137">
        <f>(D15-C$14)/C$14</f>
        <v>-9.0983014273880544E-2</v>
      </c>
      <c r="E36" s="136"/>
      <c r="F36" s="136"/>
      <c r="G36" s="137"/>
      <c r="H36" s="137">
        <f>(H15-G$14)/G$14</f>
        <v>-9.4506949272057647E-2</v>
      </c>
      <c r="I36" s="136"/>
      <c r="J36" s="136"/>
      <c r="K36" s="137"/>
      <c r="L36" s="137">
        <f>(L15-K$14)/K$14</f>
        <v>-9.1574682606141183E-2</v>
      </c>
      <c r="O36" s="31"/>
      <c r="P36" s="151"/>
      <c r="Q36" s="151"/>
      <c r="R36" s="151"/>
    </row>
    <row r="37" spans="1:18" x14ac:dyDescent="0.25">
      <c r="A37" s="135" t="str">
        <f>A16</f>
        <v>Anslag Budsjettvedtak-23</v>
      </c>
      <c r="C37" s="39"/>
      <c r="D37" s="39">
        <f>(D16-C14)/C14</f>
        <v>-9.1096216887295994E-2</v>
      </c>
      <c r="G37" s="39"/>
      <c r="H37" s="39">
        <f>(H16-G14)/G14</f>
        <v>-9.6414431535053302E-2</v>
      </c>
      <c r="K37" s="39"/>
      <c r="L37" s="39">
        <f>(L16-K$14)/K$14</f>
        <v>-9.1989144592509189E-2</v>
      </c>
      <c r="O37" s="31"/>
      <c r="P37" s="151"/>
      <c r="Q37" s="151"/>
      <c r="R37" s="151"/>
    </row>
    <row r="38" spans="1:18" x14ac:dyDescent="0.25">
      <c r="A38" s="7" t="str">
        <f>A17</f>
        <v>Anslag RNB2024</v>
      </c>
      <c r="C38" s="39"/>
      <c r="D38" s="39"/>
      <c r="G38" s="39"/>
      <c r="H38" s="39"/>
      <c r="K38" s="37"/>
      <c r="L38" s="37"/>
      <c r="O38" s="31"/>
      <c r="P38" s="151"/>
      <c r="Q38" s="151"/>
      <c r="R38" s="151"/>
    </row>
    <row r="39" spans="1:18" x14ac:dyDescent="0.25">
      <c r="A39" s="7" t="str">
        <f>A18</f>
        <v>Anslag NB2024</v>
      </c>
      <c r="C39" s="39"/>
      <c r="D39" s="39"/>
      <c r="G39" s="39"/>
      <c r="H39" s="39"/>
      <c r="K39" s="37"/>
      <c r="L39" s="37"/>
    </row>
    <row r="40" spans="1:18" x14ac:dyDescent="0.25">
      <c r="A40" s="143"/>
      <c r="C40" s="152"/>
      <c r="D40" s="152"/>
      <c r="F40" s="153"/>
      <c r="G40" s="152"/>
      <c r="H40" s="152"/>
      <c r="K40" s="152"/>
      <c r="L40" s="152"/>
    </row>
    <row r="41" spans="1:18" x14ac:dyDescent="0.25">
      <c r="A41" s="148"/>
      <c r="B41" s="154"/>
      <c r="C41" s="155"/>
      <c r="D41" s="155"/>
      <c r="E41" s="154"/>
      <c r="F41" s="154"/>
      <c r="G41" s="155"/>
      <c r="H41" s="155"/>
      <c r="I41" s="154"/>
      <c r="J41" s="154"/>
      <c r="K41" s="155"/>
      <c r="L41" s="155"/>
    </row>
    <row r="42" spans="1:18" x14ac:dyDescent="0.25">
      <c r="A42" s="7" t="s">
        <v>416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</row>
    <row r="43" spans="1:18" x14ac:dyDescent="0.25">
      <c r="A43" s="170"/>
      <c r="B43" s="138">
        <f>B23</f>
        <v>2021</v>
      </c>
      <c r="C43" s="138">
        <f>C23</f>
        <v>2022</v>
      </c>
      <c r="D43" s="138">
        <f>D23</f>
        <v>2023</v>
      </c>
      <c r="E43" s="156" t="s">
        <v>429</v>
      </c>
      <c r="F43" s="138">
        <f>F23</f>
        <v>2021</v>
      </c>
      <c r="G43" s="138">
        <f>G23</f>
        <v>2022</v>
      </c>
      <c r="H43" s="138">
        <f>H23</f>
        <v>2023</v>
      </c>
      <c r="I43" s="156" t="str">
        <f>E43</f>
        <v>endring 22-23</v>
      </c>
      <c r="J43" s="138">
        <f>J23</f>
        <v>2021</v>
      </c>
      <c r="K43" s="138">
        <f>K23</f>
        <v>2022</v>
      </c>
      <c r="L43" s="138">
        <f>L23</f>
        <v>2023</v>
      </c>
      <c r="M43" s="156" t="str">
        <f>I43</f>
        <v>endring 22-23</v>
      </c>
    </row>
    <row r="44" spans="1:18" x14ac:dyDescent="0.25">
      <c r="A44" s="31" t="str">
        <f>A3</f>
        <v>Januar</v>
      </c>
      <c r="B44" s="31">
        <v>21035195</v>
      </c>
      <c r="C44" s="31">
        <f>C3</f>
        <v>25046985</v>
      </c>
      <c r="D44" s="31">
        <f>D3</f>
        <v>25063955</v>
      </c>
      <c r="E44" s="157">
        <f>(D44-C44)/C44</f>
        <v>6.775266564019582E-4</v>
      </c>
      <c r="F44" s="31">
        <v>4256424</v>
      </c>
      <c r="G44" s="31">
        <f>G3</f>
        <v>5183875</v>
      </c>
      <c r="H44" s="31">
        <f>H3</f>
        <v>4993742</v>
      </c>
      <c r="I44" s="157">
        <f>(H44-G44)/G44</f>
        <v>-3.6677774830604519E-2</v>
      </c>
      <c r="J44" s="31">
        <f t="shared" ref="J44:J56" si="9">B44+F44</f>
        <v>25291619</v>
      </c>
      <c r="K44" s="31">
        <f t="shared" ref="K44:K56" si="10">C44+G44</f>
        <v>30230860</v>
      </c>
      <c r="L44" s="31">
        <f t="shared" ref="L44:L56" si="11">D44+H44</f>
        <v>30057697</v>
      </c>
      <c r="M44" s="157">
        <f>(L44-K44)/K44</f>
        <v>-5.7280209693009064E-3</v>
      </c>
      <c r="O44" s="151"/>
    </row>
    <row r="45" spans="1:18" x14ac:dyDescent="0.25">
      <c r="A45" s="31" t="str">
        <f t="shared" ref="A45:A55" si="12">A4</f>
        <v>Februar</v>
      </c>
      <c r="B45" s="31">
        <v>1161079</v>
      </c>
      <c r="C45" s="31">
        <f>C4-C3</f>
        <v>1301354</v>
      </c>
      <c r="D45" s="31">
        <f>D4-D3</f>
        <v>1240930</v>
      </c>
      <c r="E45" s="157">
        <f>(D45-C45)/C45</f>
        <v>-4.6431639661460293E-2</v>
      </c>
      <c r="F45" s="31">
        <v>220791</v>
      </c>
      <c r="G45" s="31">
        <f>G4-G3</f>
        <v>253330</v>
      </c>
      <c r="H45" s="31">
        <f>H4-H3</f>
        <v>235799</v>
      </c>
      <c r="I45" s="157">
        <f>(H45-G45)/G45</f>
        <v>-6.9202226345083481E-2</v>
      </c>
      <c r="J45" s="31">
        <f t="shared" si="9"/>
        <v>1381870</v>
      </c>
      <c r="K45" s="31">
        <f t="shared" si="10"/>
        <v>1554684</v>
      </c>
      <c r="L45" s="31">
        <f t="shared" si="11"/>
        <v>1476729</v>
      </c>
      <c r="M45" s="157">
        <f t="shared" ref="M45:M46" si="13">(L45-K45)/K45</f>
        <v>-5.0142022430281652E-2</v>
      </c>
      <c r="O45" s="151"/>
    </row>
    <row r="46" spans="1:18" x14ac:dyDescent="0.25">
      <c r="A46" s="31" t="str">
        <f t="shared" si="12"/>
        <v>Mars</v>
      </c>
      <c r="B46" s="31">
        <v>31288440</v>
      </c>
      <c r="C46" s="31">
        <f>C5-C4</f>
        <v>31890109</v>
      </c>
      <c r="D46" s="31">
        <f>D5-D4</f>
        <v>34148104</v>
      </c>
      <c r="E46" s="157">
        <f>(D46-C46)/C46</f>
        <v>7.0805496462868781E-2</v>
      </c>
      <c r="F46" s="31">
        <v>6467574</v>
      </c>
      <c r="G46" s="31">
        <f>G5-G4</f>
        <v>6358233</v>
      </c>
      <c r="H46" s="31">
        <f>H5-H4</f>
        <v>6752908</v>
      </c>
      <c r="I46" s="157">
        <f>(H46-G46)/G46</f>
        <v>6.2073063380973931E-2</v>
      </c>
      <c r="J46" s="31">
        <f t="shared" si="9"/>
        <v>37756014</v>
      </c>
      <c r="K46" s="31">
        <f t="shared" si="10"/>
        <v>38248342</v>
      </c>
      <c r="L46" s="31">
        <f t="shared" si="11"/>
        <v>40901012</v>
      </c>
      <c r="M46" s="157">
        <f t="shared" si="13"/>
        <v>6.9353855913545218E-2</v>
      </c>
      <c r="O46" s="151"/>
    </row>
    <row r="47" spans="1:18" x14ac:dyDescent="0.25">
      <c r="A47" s="31" t="str">
        <f t="shared" si="12"/>
        <v>April</v>
      </c>
      <c r="B47" s="31">
        <v>1734014</v>
      </c>
      <c r="C47" s="31">
        <f t="shared" ref="C47:D55" si="14">C6-C5</f>
        <v>2158950</v>
      </c>
      <c r="D47" s="31"/>
      <c r="E47" s="157"/>
      <c r="F47" s="31">
        <v>336824</v>
      </c>
      <c r="G47" s="31">
        <f t="shared" ref="G47:H50" si="15">G6-G5</f>
        <v>426324</v>
      </c>
      <c r="H47" s="31"/>
      <c r="I47" s="157"/>
      <c r="J47" s="31">
        <f t="shared" si="9"/>
        <v>2070838</v>
      </c>
      <c r="K47" s="31">
        <f t="shared" si="10"/>
        <v>2585274</v>
      </c>
      <c r="L47" s="31">
        <f t="shared" si="11"/>
        <v>0</v>
      </c>
      <c r="M47" s="157"/>
      <c r="O47" s="151"/>
    </row>
    <row r="48" spans="1:18" x14ac:dyDescent="0.25">
      <c r="A48" s="31" t="str">
        <f t="shared" si="12"/>
        <v>Mai</v>
      </c>
      <c r="B48" s="31">
        <v>31773013</v>
      </c>
      <c r="C48" s="31">
        <f t="shared" si="14"/>
        <v>37393694</v>
      </c>
      <c r="D48" s="31">
        <f>D7-D6</f>
        <v>0</v>
      </c>
      <c r="E48" s="157"/>
      <c r="F48" s="31">
        <v>6562510</v>
      </c>
      <c r="G48" s="31">
        <f t="shared" si="15"/>
        <v>7478146</v>
      </c>
      <c r="H48" s="31">
        <f t="shared" si="15"/>
        <v>0</v>
      </c>
      <c r="I48" s="157"/>
      <c r="J48" s="31">
        <f t="shared" si="9"/>
        <v>38335523</v>
      </c>
      <c r="K48" s="31">
        <f t="shared" si="10"/>
        <v>44871840</v>
      </c>
      <c r="L48" s="31">
        <f t="shared" si="11"/>
        <v>0</v>
      </c>
      <c r="M48" s="157"/>
      <c r="N48" s="157"/>
      <c r="O48" s="151"/>
      <c r="P48" s="158"/>
    </row>
    <row r="49" spans="1:16" x14ac:dyDescent="0.25">
      <c r="A49" s="31" t="str">
        <f t="shared" si="12"/>
        <v>Juni</v>
      </c>
      <c r="B49" s="31">
        <v>3700697</v>
      </c>
      <c r="C49" s="31">
        <f t="shared" si="14"/>
        <v>5049204</v>
      </c>
      <c r="D49" s="31">
        <f t="shared" si="14"/>
        <v>0</v>
      </c>
      <c r="E49" s="157"/>
      <c r="F49" s="31">
        <v>753916</v>
      </c>
      <c r="G49" s="31">
        <f t="shared" si="15"/>
        <v>1007981</v>
      </c>
      <c r="H49" s="31">
        <f t="shared" si="15"/>
        <v>0</v>
      </c>
      <c r="I49" s="157"/>
      <c r="J49" s="31">
        <f t="shared" si="9"/>
        <v>4454613</v>
      </c>
      <c r="K49" s="31">
        <f t="shared" si="10"/>
        <v>6057185</v>
      </c>
      <c r="L49" s="31">
        <f t="shared" si="11"/>
        <v>0</v>
      </c>
      <c r="M49" s="157"/>
      <c r="O49" s="151"/>
    </row>
    <row r="50" spans="1:16" x14ac:dyDescent="0.25">
      <c r="A50" s="31" t="str">
        <f t="shared" si="12"/>
        <v>Juli</v>
      </c>
      <c r="B50" s="31">
        <v>22281580</v>
      </c>
      <c r="C50" s="31">
        <f t="shared" si="14"/>
        <v>22063118</v>
      </c>
      <c r="D50" s="31">
        <f t="shared" si="14"/>
        <v>0</v>
      </c>
      <c r="E50" s="157"/>
      <c r="F50" s="31">
        <v>4612904</v>
      </c>
      <c r="G50" s="31">
        <f t="shared" si="15"/>
        <v>4406368</v>
      </c>
      <c r="H50" s="31">
        <f t="shared" si="15"/>
        <v>0</v>
      </c>
      <c r="I50" s="157"/>
      <c r="J50" s="31">
        <f t="shared" si="9"/>
        <v>26894484</v>
      </c>
      <c r="K50" s="31">
        <f t="shared" si="10"/>
        <v>26469486</v>
      </c>
      <c r="L50" s="31">
        <f t="shared" si="11"/>
        <v>0</v>
      </c>
      <c r="M50" s="157"/>
      <c r="O50" s="151"/>
    </row>
    <row r="51" spans="1:16" x14ac:dyDescent="0.25">
      <c r="A51" s="31" t="str">
        <f t="shared" si="12"/>
        <v>August</v>
      </c>
      <c r="B51" s="31">
        <v>2952293</v>
      </c>
      <c r="C51" s="31">
        <f t="shared" si="14"/>
        <v>4501310</v>
      </c>
      <c r="D51" s="31">
        <f t="shared" si="14"/>
        <v>0</v>
      </c>
      <c r="E51" s="157"/>
      <c r="F51" s="31">
        <v>594644</v>
      </c>
      <c r="G51" s="31">
        <f t="shared" ref="G51:H55" si="16">G10-G9</f>
        <v>920246</v>
      </c>
      <c r="H51" s="31">
        <f t="shared" si="16"/>
        <v>0</v>
      </c>
      <c r="I51" s="157"/>
      <c r="J51" s="31">
        <f t="shared" si="9"/>
        <v>3546937</v>
      </c>
      <c r="K51" s="31">
        <f t="shared" si="10"/>
        <v>5421556</v>
      </c>
      <c r="L51" s="31">
        <f t="shared" si="11"/>
        <v>0</v>
      </c>
      <c r="M51" s="157"/>
      <c r="O51" s="151"/>
    </row>
    <row r="52" spans="1:16" x14ac:dyDescent="0.25">
      <c r="A52" s="31" t="str">
        <f t="shared" si="12"/>
        <v>September</v>
      </c>
      <c r="B52" s="31">
        <v>34649943</v>
      </c>
      <c r="C52" s="31">
        <f t="shared" si="14"/>
        <v>36263682</v>
      </c>
      <c r="D52" s="31">
        <f t="shared" si="14"/>
        <v>0</v>
      </c>
      <c r="E52" s="157"/>
      <c r="F52" s="31">
        <v>7148438</v>
      </c>
      <c r="G52" s="31">
        <f t="shared" si="16"/>
        <v>7251958</v>
      </c>
      <c r="H52" s="31">
        <f t="shared" si="16"/>
        <v>0</v>
      </c>
      <c r="I52" s="157"/>
      <c r="J52" s="31">
        <f t="shared" si="9"/>
        <v>41798381</v>
      </c>
      <c r="K52" s="31">
        <f t="shared" si="10"/>
        <v>43515640</v>
      </c>
      <c r="L52" s="31">
        <f t="shared" si="11"/>
        <v>0</v>
      </c>
      <c r="M52" s="157"/>
      <c r="O52" s="151"/>
    </row>
    <row r="53" spans="1:16" x14ac:dyDescent="0.25">
      <c r="A53" s="31" t="str">
        <f t="shared" si="12"/>
        <v>Oktober</v>
      </c>
      <c r="B53" s="31">
        <v>1842218</v>
      </c>
      <c r="C53" s="31">
        <f t="shared" si="14"/>
        <v>1621995</v>
      </c>
      <c r="D53" s="31">
        <f t="shared" si="14"/>
        <v>0</v>
      </c>
      <c r="E53" s="157"/>
      <c r="F53" s="31">
        <v>369252</v>
      </c>
      <c r="G53" s="31">
        <f t="shared" si="16"/>
        <v>336879</v>
      </c>
      <c r="H53" s="31">
        <f t="shared" si="16"/>
        <v>0</v>
      </c>
      <c r="I53" s="157"/>
      <c r="J53" s="31">
        <f t="shared" si="9"/>
        <v>2211470</v>
      </c>
      <c r="K53" s="31">
        <f t="shared" si="10"/>
        <v>1958874</v>
      </c>
      <c r="L53" s="31">
        <f t="shared" si="11"/>
        <v>0</v>
      </c>
      <c r="M53" s="157"/>
      <c r="O53" s="151"/>
      <c r="P53" s="31"/>
    </row>
    <row r="54" spans="1:16" x14ac:dyDescent="0.25">
      <c r="A54" s="31" t="str">
        <f t="shared" si="12"/>
        <v>November</v>
      </c>
      <c r="B54" s="31">
        <v>37869257</v>
      </c>
      <c r="C54" s="31">
        <f t="shared" si="14"/>
        <v>48896237</v>
      </c>
      <c r="D54" s="31">
        <f t="shared" si="14"/>
        <v>0</v>
      </c>
      <c r="E54" s="157"/>
      <c r="F54" s="31">
        <v>7977156</v>
      </c>
      <c r="G54" s="31">
        <f t="shared" si="16"/>
        <v>10022361</v>
      </c>
      <c r="H54" s="31">
        <f t="shared" si="16"/>
        <v>0</v>
      </c>
      <c r="I54" s="157"/>
      <c r="J54" s="31">
        <f t="shared" si="9"/>
        <v>45846413</v>
      </c>
      <c r="K54" s="31">
        <f t="shared" si="10"/>
        <v>58918598</v>
      </c>
      <c r="L54" s="31">
        <f t="shared" si="11"/>
        <v>0</v>
      </c>
      <c r="M54" s="157"/>
      <c r="O54" s="151"/>
    </row>
    <row r="55" spans="1:16" x14ac:dyDescent="0.25">
      <c r="A55" s="31" t="str">
        <f t="shared" si="12"/>
        <v>Desember</v>
      </c>
      <c r="B55" s="31">
        <v>5667718</v>
      </c>
      <c r="C55" s="31">
        <f t="shared" si="14"/>
        <v>4656320</v>
      </c>
      <c r="D55" s="31">
        <f t="shared" si="14"/>
        <v>0</v>
      </c>
      <c r="E55" s="157"/>
      <c r="F55" s="31">
        <v>1150085</v>
      </c>
      <c r="G55" s="31">
        <f t="shared" si="16"/>
        <v>915657</v>
      </c>
      <c r="H55" s="31">
        <f t="shared" si="16"/>
        <v>0</v>
      </c>
      <c r="I55" s="157"/>
      <c r="J55" s="31">
        <f t="shared" si="9"/>
        <v>6817803</v>
      </c>
      <c r="K55" s="31">
        <f t="shared" si="10"/>
        <v>5571977</v>
      </c>
      <c r="L55" s="31">
        <f t="shared" si="11"/>
        <v>0</v>
      </c>
      <c r="M55" s="157"/>
      <c r="O55" s="151"/>
    </row>
    <row r="56" spans="1:16" x14ac:dyDescent="0.25">
      <c r="A56" s="159" t="s">
        <v>417</v>
      </c>
      <c r="B56" s="159">
        <f>SUM(B44:B55)</f>
        <v>195955447</v>
      </c>
      <c r="C56" s="159">
        <f>SUM(C44:C55)</f>
        <v>220842958</v>
      </c>
      <c r="D56" s="159">
        <f>SUM(D44:D55)</f>
        <v>60452989</v>
      </c>
      <c r="E56" s="160"/>
      <c r="F56" s="159">
        <f>SUM(F44:F55)</f>
        <v>40450518</v>
      </c>
      <c r="G56" s="159">
        <f>SUM(G44:G55)</f>
        <v>44561358</v>
      </c>
      <c r="H56" s="159">
        <f>SUM(H44:H55)</f>
        <v>11982449</v>
      </c>
      <c r="I56" s="160"/>
      <c r="J56" s="159">
        <f t="shared" si="9"/>
        <v>236405965</v>
      </c>
      <c r="K56" s="159">
        <f t="shared" si="10"/>
        <v>265404316</v>
      </c>
      <c r="L56" s="159">
        <f t="shared" si="11"/>
        <v>72435438</v>
      </c>
      <c r="M56" s="160"/>
    </row>
    <row r="57" spans="1:16" x14ac:dyDescent="0.25">
      <c r="A57" s="35"/>
      <c r="B57" s="136"/>
      <c r="C57" s="35"/>
      <c r="D57" s="35"/>
      <c r="E57" s="161"/>
      <c r="F57" s="136"/>
      <c r="G57" s="35"/>
      <c r="H57" s="35"/>
      <c r="I57" s="161"/>
      <c r="J57" s="136"/>
      <c r="K57" s="35"/>
      <c r="L57" s="35"/>
      <c r="M57" s="161"/>
    </row>
    <row r="58" spans="1:16" x14ac:dyDescent="0.25">
      <c r="A58" s="31"/>
      <c r="C58" s="31"/>
      <c r="D58" s="31"/>
      <c r="G58" s="31"/>
      <c r="H58" s="31"/>
      <c r="J58" s="151"/>
      <c r="K58" s="151"/>
      <c r="L58" s="31"/>
    </row>
    <row r="59" spans="1:16" x14ac:dyDescent="0.25">
      <c r="A59" s="31"/>
      <c r="E59" s="162"/>
      <c r="F59" s="162"/>
      <c r="G59" s="162"/>
      <c r="H59" s="162"/>
      <c r="I59" s="162"/>
      <c r="J59" s="162"/>
      <c r="K59" s="163"/>
      <c r="L59" s="163"/>
    </row>
    <row r="60" spans="1:16" x14ac:dyDescent="0.25">
      <c r="A60" s="31"/>
      <c r="E60" s="151"/>
      <c r="G60" s="31"/>
      <c r="H60" s="31"/>
      <c r="I60" s="151"/>
      <c r="K60" s="151"/>
      <c r="L60" s="151"/>
    </row>
    <row r="61" spans="1:16" x14ac:dyDescent="0.25">
      <c r="A61" s="31"/>
      <c r="E61" s="151"/>
      <c r="I61" s="151"/>
      <c r="K61" s="151"/>
      <c r="L61" s="151"/>
    </row>
    <row r="62" spans="1:16" x14ac:dyDescent="0.25">
      <c r="A62" s="31"/>
      <c r="E62" s="151"/>
      <c r="I62" s="151"/>
      <c r="K62" s="151"/>
      <c r="L62" s="151"/>
    </row>
    <row r="63" spans="1:16" x14ac:dyDescent="0.25">
      <c r="A63" s="31"/>
      <c r="E63" s="151"/>
      <c r="I63" s="151"/>
      <c r="K63" s="151"/>
      <c r="L63" s="151"/>
    </row>
  </sheetData>
  <sheetProtection sheet="1" objects="1" scenarios="1"/>
  <mergeCells count="9">
    <mergeCell ref="B42:E42"/>
    <mergeCell ref="F42:I42"/>
    <mergeCell ref="J42:M42"/>
    <mergeCell ref="B1:C1"/>
    <mergeCell ref="F1:G1"/>
    <mergeCell ref="J1:K1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2023-04-26T13:27:41Z</dcterms:modified>
</cp:coreProperties>
</file>