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L:\UTKO\Kommuneøkonomi\Skatt oppdatering\2022\Nett2022\"/>
    </mc:Choice>
  </mc:AlternateContent>
  <xr:revisionPtr revIDLastSave="0" documentId="13_ncr:1_{FF9984AC-530D-4489-8747-CCAC95E8FE10}" xr6:coauthVersionLast="47" xr6:coauthVersionMax="47" xr10:uidLastSave="{00000000-0000-0000-0000-000000000000}"/>
  <bookViews>
    <workbookView xWindow="-120" yWindow="-120" windowWidth="29040" windowHeight="17640" activeTab="2" xr2:uid="{00000000-000D-0000-FFFF-FFFF00000000}"/>
  </bookViews>
  <sheets>
    <sheet name="komm" sheetId="1" r:id="rId1"/>
    <sheet name="fylk" sheetId="3" r:id="rId2"/>
    <sheet name="tabellalle" sheetId="4" r:id="rId3"/>
    <sheet name="fig_komm" sheetId="5" r:id="rId4"/>
    <sheet name="fig_fylk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54" i="4" l="1"/>
  <c r="H54" i="4"/>
  <c r="I54" i="4" s="1"/>
  <c r="D54" i="4"/>
  <c r="E54" i="4"/>
  <c r="L34" i="4"/>
  <c r="H34" i="4"/>
  <c r="D34" i="4"/>
  <c r="E7" i="1" l="1"/>
  <c r="D7" i="1"/>
  <c r="Q15" i="1" l="1"/>
  <c r="Q23" i="1"/>
  <c r="Q31" i="1"/>
  <c r="Q39" i="1"/>
  <c r="Q47" i="1"/>
  <c r="Q55" i="1"/>
  <c r="D210" i="1"/>
  <c r="D218" i="1"/>
  <c r="D226" i="1"/>
  <c r="R226" i="1" s="1"/>
  <c r="D234" i="1"/>
  <c r="R234" i="1" s="1"/>
  <c r="D242" i="1"/>
  <c r="R242" i="1" s="1"/>
  <c r="D250" i="1"/>
  <c r="R250" i="1" s="1"/>
  <c r="D257" i="1"/>
  <c r="R257" i="1" s="1"/>
  <c r="D258" i="1"/>
  <c r="R258" i="1" s="1"/>
  <c r="D265" i="1"/>
  <c r="R265" i="1" s="1"/>
  <c r="D266" i="1"/>
  <c r="D273" i="1"/>
  <c r="R273" i="1" s="1"/>
  <c r="D274" i="1"/>
  <c r="D281" i="1"/>
  <c r="D282" i="1"/>
  <c r="D289" i="1"/>
  <c r="D290" i="1"/>
  <c r="D297" i="1"/>
  <c r="D298" i="1"/>
  <c r="D305" i="1"/>
  <c r="R305" i="1" s="1"/>
  <c r="D306" i="1"/>
  <c r="D313" i="1"/>
  <c r="R313" i="1" s="1"/>
  <c r="D314" i="1"/>
  <c r="D321" i="1"/>
  <c r="R321" i="1" s="1"/>
  <c r="D322" i="1"/>
  <c r="D329" i="1"/>
  <c r="D330" i="1"/>
  <c r="R330" i="1" s="1"/>
  <c r="D337" i="1"/>
  <c r="D338" i="1"/>
  <c r="R338" i="1" s="1"/>
  <c r="D345" i="1"/>
  <c r="D346" i="1"/>
  <c r="R346" i="1" s="1"/>
  <c r="D353" i="1"/>
  <c r="D354" i="1"/>
  <c r="R354" i="1" s="1"/>
  <c r="Q356" i="1"/>
  <c r="Q357" i="1"/>
  <c r="Q360" i="1"/>
  <c r="D361" i="1"/>
  <c r="D362" i="1"/>
  <c r="R362" i="1" s="1"/>
  <c r="W364" i="1"/>
  <c r="T364" i="1"/>
  <c r="S364" i="1"/>
  <c r="X362" i="1"/>
  <c r="X361" i="1"/>
  <c r="X360" i="1"/>
  <c r="D360" i="1"/>
  <c r="R360" i="1" s="1"/>
  <c r="X359" i="1"/>
  <c r="X358" i="1"/>
  <c r="Q358" i="1"/>
  <c r="D358" i="1"/>
  <c r="R358" i="1" s="1"/>
  <c r="X357" i="1"/>
  <c r="X356" i="1"/>
  <c r="D356" i="1"/>
  <c r="X355" i="1"/>
  <c r="Q355" i="1"/>
  <c r="D355" i="1"/>
  <c r="X354" i="1"/>
  <c r="X353" i="1"/>
  <c r="Q353" i="1"/>
  <c r="X352" i="1"/>
  <c r="Q352" i="1"/>
  <c r="D352" i="1"/>
  <c r="R352" i="1" s="1"/>
  <c r="X351" i="1"/>
  <c r="X350" i="1"/>
  <c r="Q350" i="1"/>
  <c r="D350" i="1"/>
  <c r="R350" i="1" s="1"/>
  <c r="X349" i="1"/>
  <c r="Q349" i="1"/>
  <c r="D349" i="1"/>
  <c r="R349" i="1" s="1"/>
  <c r="X348" i="1"/>
  <c r="Q348" i="1"/>
  <c r="D348" i="1"/>
  <c r="R348" i="1" s="1"/>
  <c r="X347" i="1"/>
  <c r="Q347" i="1"/>
  <c r="D347" i="1"/>
  <c r="X346" i="1"/>
  <c r="X345" i="1"/>
  <c r="X344" i="1"/>
  <c r="Q344" i="1"/>
  <c r="D344" i="1"/>
  <c r="R344" i="1" s="1"/>
  <c r="X343" i="1"/>
  <c r="X342" i="1"/>
  <c r="Q342" i="1"/>
  <c r="D342" i="1"/>
  <c r="X341" i="1"/>
  <c r="Q341" i="1"/>
  <c r="D341" i="1"/>
  <c r="R341" i="1" s="1"/>
  <c r="X340" i="1"/>
  <c r="Q340" i="1"/>
  <c r="D340" i="1"/>
  <c r="X339" i="1"/>
  <c r="Q339" i="1"/>
  <c r="D339" i="1"/>
  <c r="X338" i="1"/>
  <c r="X337" i="1"/>
  <c r="Q337" i="1"/>
  <c r="X336" i="1"/>
  <c r="Q336" i="1"/>
  <c r="D336" i="1"/>
  <c r="R336" i="1" s="1"/>
  <c r="X335" i="1"/>
  <c r="X334" i="1"/>
  <c r="Q334" i="1"/>
  <c r="D334" i="1"/>
  <c r="R334" i="1" s="1"/>
  <c r="X333" i="1"/>
  <c r="Q333" i="1"/>
  <c r="D333" i="1"/>
  <c r="R333" i="1" s="1"/>
  <c r="X332" i="1"/>
  <c r="Q332" i="1"/>
  <c r="D332" i="1"/>
  <c r="R332" i="1" s="1"/>
  <c r="X331" i="1"/>
  <c r="Q331" i="1"/>
  <c r="D331" i="1"/>
  <c r="X330" i="1"/>
  <c r="X329" i="1"/>
  <c r="X328" i="1"/>
  <c r="Q328" i="1"/>
  <c r="D328" i="1"/>
  <c r="X327" i="1"/>
  <c r="X326" i="1"/>
  <c r="Q326" i="1"/>
  <c r="D326" i="1"/>
  <c r="R326" i="1" s="1"/>
  <c r="X325" i="1"/>
  <c r="Q325" i="1"/>
  <c r="D325" i="1"/>
  <c r="R325" i="1" s="1"/>
  <c r="X324" i="1"/>
  <c r="Q324" i="1"/>
  <c r="D324" i="1"/>
  <c r="R324" i="1" s="1"/>
  <c r="X323" i="1"/>
  <c r="Q323" i="1"/>
  <c r="D323" i="1"/>
  <c r="R323" i="1" s="1"/>
  <c r="X322" i="1"/>
  <c r="X321" i="1"/>
  <c r="Q321" i="1"/>
  <c r="X320" i="1"/>
  <c r="Q320" i="1"/>
  <c r="D320" i="1"/>
  <c r="R320" i="1" s="1"/>
  <c r="X319" i="1"/>
  <c r="X318" i="1"/>
  <c r="Q318" i="1"/>
  <c r="D318" i="1"/>
  <c r="X317" i="1"/>
  <c r="Q317" i="1"/>
  <c r="D317" i="1"/>
  <c r="R317" i="1" s="1"/>
  <c r="X316" i="1"/>
  <c r="Q316" i="1"/>
  <c r="D316" i="1"/>
  <c r="R316" i="1" s="1"/>
  <c r="X315" i="1"/>
  <c r="Q315" i="1"/>
  <c r="D315" i="1"/>
  <c r="R315" i="1" s="1"/>
  <c r="X314" i="1"/>
  <c r="X313" i="1"/>
  <c r="X312" i="1"/>
  <c r="Q312" i="1"/>
  <c r="D312" i="1"/>
  <c r="R312" i="1" s="1"/>
  <c r="X311" i="1"/>
  <c r="X310" i="1"/>
  <c r="Q310" i="1"/>
  <c r="D310" i="1"/>
  <c r="X309" i="1"/>
  <c r="Q309" i="1"/>
  <c r="D309" i="1"/>
  <c r="X308" i="1"/>
  <c r="Q308" i="1"/>
  <c r="D308" i="1"/>
  <c r="X307" i="1"/>
  <c r="Q307" i="1"/>
  <c r="D307" i="1"/>
  <c r="X306" i="1"/>
  <c r="X305" i="1"/>
  <c r="Q305" i="1"/>
  <c r="X304" i="1"/>
  <c r="Q304" i="1"/>
  <c r="D304" i="1"/>
  <c r="X303" i="1"/>
  <c r="X302" i="1"/>
  <c r="Q302" i="1"/>
  <c r="D302" i="1"/>
  <c r="X301" i="1"/>
  <c r="Q301" i="1"/>
  <c r="D301" i="1"/>
  <c r="X300" i="1"/>
  <c r="Q300" i="1"/>
  <c r="D300" i="1"/>
  <c r="R300" i="1" s="1"/>
  <c r="X299" i="1"/>
  <c r="Q299" i="1"/>
  <c r="D299" i="1"/>
  <c r="X298" i="1"/>
  <c r="Q298" i="1"/>
  <c r="X297" i="1"/>
  <c r="X296" i="1"/>
  <c r="Q296" i="1"/>
  <c r="D296" i="1"/>
  <c r="R296" i="1" s="1"/>
  <c r="X295" i="1"/>
  <c r="X294" i="1"/>
  <c r="Q294" i="1"/>
  <c r="D294" i="1"/>
  <c r="R294" i="1" s="1"/>
  <c r="X293" i="1"/>
  <c r="Q293" i="1"/>
  <c r="D293" i="1"/>
  <c r="X292" i="1"/>
  <c r="Q292" i="1"/>
  <c r="D292" i="1"/>
  <c r="X291" i="1"/>
  <c r="Q291" i="1"/>
  <c r="D291" i="1"/>
  <c r="R291" i="1" s="1"/>
  <c r="X290" i="1"/>
  <c r="X289" i="1"/>
  <c r="Q289" i="1"/>
  <c r="X288" i="1"/>
  <c r="Q288" i="1"/>
  <c r="D288" i="1"/>
  <c r="R288" i="1" s="1"/>
  <c r="X287" i="1"/>
  <c r="X286" i="1"/>
  <c r="Q286" i="1"/>
  <c r="D286" i="1"/>
  <c r="R286" i="1" s="1"/>
  <c r="X285" i="1"/>
  <c r="Q285" i="1"/>
  <c r="D285" i="1"/>
  <c r="X284" i="1"/>
  <c r="Q284" i="1"/>
  <c r="D284" i="1"/>
  <c r="R284" i="1" s="1"/>
  <c r="X283" i="1"/>
  <c r="Q283" i="1"/>
  <c r="D283" i="1"/>
  <c r="X282" i="1"/>
  <c r="Q282" i="1"/>
  <c r="X281" i="1"/>
  <c r="X280" i="1"/>
  <c r="Q280" i="1"/>
  <c r="D280" i="1"/>
  <c r="X279" i="1"/>
  <c r="X278" i="1"/>
  <c r="Q278" i="1"/>
  <c r="D278" i="1"/>
  <c r="X277" i="1"/>
  <c r="Q277" i="1"/>
  <c r="D277" i="1"/>
  <c r="R277" i="1" s="1"/>
  <c r="X276" i="1"/>
  <c r="Q276" i="1"/>
  <c r="D276" i="1"/>
  <c r="R276" i="1" s="1"/>
  <c r="X275" i="1"/>
  <c r="Q275" i="1"/>
  <c r="D275" i="1"/>
  <c r="X274" i="1"/>
  <c r="X273" i="1"/>
  <c r="Q273" i="1"/>
  <c r="X272" i="1"/>
  <c r="Q272" i="1"/>
  <c r="D272" i="1"/>
  <c r="X271" i="1"/>
  <c r="X270" i="1"/>
  <c r="Q270" i="1"/>
  <c r="D270" i="1"/>
  <c r="R270" i="1" s="1"/>
  <c r="X269" i="1"/>
  <c r="Q269" i="1"/>
  <c r="D269" i="1"/>
  <c r="R269" i="1" s="1"/>
  <c r="X268" i="1"/>
  <c r="Q268" i="1"/>
  <c r="D268" i="1"/>
  <c r="X267" i="1"/>
  <c r="Q267" i="1"/>
  <c r="D267" i="1"/>
  <c r="X266" i="1"/>
  <c r="Q266" i="1"/>
  <c r="X265" i="1"/>
  <c r="X264" i="1"/>
  <c r="Q264" i="1"/>
  <c r="D264" i="1"/>
  <c r="X263" i="1"/>
  <c r="X262" i="1"/>
  <c r="Q262" i="1"/>
  <c r="D262" i="1"/>
  <c r="R262" i="1" s="1"/>
  <c r="X261" i="1"/>
  <c r="Q261" i="1"/>
  <c r="D261" i="1"/>
  <c r="X260" i="1"/>
  <c r="Q260" i="1"/>
  <c r="D260" i="1"/>
  <c r="X259" i="1"/>
  <c r="Q259" i="1"/>
  <c r="D259" i="1"/>
  <c r="X258" i="1"/>
  <c r="X257" i="1"/>
  <c r="Q257" i="1"/>
  <c r="X256" i="1"/>
  <c r="Q256" i="1"/>
  <c r="D256" i="1"/>
  <c r="X255" i="1"/>
  <c r="X254" i="1"/>
  <c r="Q254" i="1"/>
  <c r="D254" i="1"/>
  <c r="R254" i="1" s="1"/>
  <c r="X253" i="1"/>
  <c r="Q253" i="1"/>
  <c r="D253" i="1"/>
  <c r="R253" i="1" s="1"/>
  <c r="X252" i="1"/>
  <c r="Q252" i="1"/>
  <c r="D252" i="1"/>
  <c r="R252" i="1" s="1"/>
  <c r="X251" i="1"/>
  <c r="Q251" i="1"/>
  <c r="D251" i="1"/>
  <c r="X250" i="1"/>
  <c r="Q250" i="1"/>
  <c r="X249" i="1"/>
  <c r="Q249" i="1"/>
  <c r="D249" i="1"/>
  <c r="R249" i="1" s="1"/>
  <c r="X248" i="1"/>
  <c r="Q248" i="1"/>
  <c r="D248" i="1"/>
  <c r="X247" i="1"/>
  <c r="X246" i="1"/>
  <c r="Q246" i="1"/>
  <c r="D246" i="1"/>
  <c r="R246" i="1" s="1"/>
  <c r="X245" i="1"/>
  <c r="Q245" i="1"/>
  <c r="D245" i="1"/>
  <c r="R245" i="1" s="1"/>
  <c r="X244" i="1"/>
  <c r="Q244" i="1"/>
  <c r="D244" i="1"/>
  <c r="R244" i="1" s="1"/>
  <c r="X243" i="1"/>
  <c r="Q243" i="1"/>
  <c r="D243" i="1"/>
  <c r="X242" i="1"/>
  <c r="Q242" i="1"/>
  <c r="X241" i="1"/>
  <c r="Q241" i="1"/>
  <c r="D241" i="1"/>
  <c r="X240" i="1"/>
  <c r="Q240" i="1"/>
  <c r="D240" i="1"/>
  <c r="R240" i="1" s="1"/>
  <c r="X239" i="1"/>
  <c r="X238" i="1"/>
  <c r="Q238" i="1"/>
  <c r="D238" i="1"/>
  <c r="X237" i="1"/>
  <c r="Q237" i="1"/>
  <c r="D237" i="1"/>
  <c r="X236" i="1"/>
  <c r="Q236" i="1"/>
  <c r="D236" i="1"/>
  <c r="R236" i="1" s="1"/>
  <c r="X235" i="1"/>
  <c r="Q235" i="1"/>
  <c r="D235" i="1"/>
  <c r="X234" i="1"/>
  <c r="Q234" i="1"/>
  <c r="X233" i="1"/>
  <c r="Q233" i="1"/>
  <c r="D233" i="1"/>
  <c r="X232" i="1"/>
  <c r="Q232" i="1"/>
  <c r="D232" i="1"/>
  <c r="X231" i="1"/>
  <c r="X230" i="1"/>
  <c r="Q230" i="1"/>
  <c r="D230" i="1"/>
  <c r="X229" i="1"/>
  <c r="Q229" i="1"/>
  <c r="D229" i="1"/>
  <c r="X228" i="1"/>
  <c r="Q228" i="1"/>
  <c r="D228" i="1"/>
  <c r="R228" i="1" s="1"/>
  <c r="X227" i="1"/>
  <c r="Q227" i="1"/>
  <c r="D227" i="1"/>
  <c r="R227" i="1" s="1"/>
  <c r="X226" i="1"/>
  <c r="Q226" i="1"/>
  <c r="X225" i="1"/>
  <c r="Q225" i="1"/>
  <c r="D225" i="1"/>
  <c r="X224" i="1"/>
  <c r="Q224" i="1"/>
  <c r="D224" i="1"/>
  <c r="X223" i="1"/>
  <c r="X222" i="1"/>
  <c r="Q222" i="1"/>
  <c r="D222" i="1"/>
  <c r="X221" i="1"/>
  <c r="Q221" i="1"/>
  <c r="D221" i="1"/>
  <c r="X220" i="1"/>
  <c r="Q220" i="1"/>
  <c r="D220" i="1"/>
  <c r="R220" i="1" s="1"/>
  <c r="X219" i="1"/>
  <c r="Q219" i="1"/>
  <c r="D219" i="1"/>
  <c r="X218" i="1"/>
  <c r="Q218" i="1"/>
  <c r="X217" i="1"/>
  <c r="Q217" i="1"/>
  <c r="D217" i="1"/>
  <c r="X216" i="1"/>
  <c r="Q216" i="1"/>
  <c r="D216" i="1"/>
  <c r="X215" i="1"/>
  <c r="X214" i="1"/>
  <c r="Q214" i="1"/>
  <c r="D214" i="1"/>
  <c r="X213" i="1"/>
  <c r="Q213" i="1"/>
  <c r="D213" i="1"/>
  <c r="X212" i="1"/>
  <c r="Q212" i="1"/>
  <c r="D212" i="1"/>
  <c r="R212" i="1" s="1"/>
  <c r="X211" i="1"/>
  <c r="Q211" i="1"/>
  <c r="D211" i="1"/>
  <c r="R211" i="1" s="1"/>
  <c r="X210" i="1"/>
  <c r="Q210" i="1"/>
  <c r="X209" i="1"/>
  <c r="Q209" i="1"/>
  <c r="D209" i="1"/>
  <c r="X208" i="1"/>
  <c r="Q208" i="1"/>
  <c r="D208" i="1"/>
  <c r="X207" i="1"/>
  <c r="X206" i="1"/>
  <c r="Q206" i="1"/>
  <c r="D206" i="1"/>
  <c r="X205" i="1"/>
  <c r="Q205" i="1"/>
  <c r="D205" i="1"/>
  <c r="R205" i="1" s="1"/>
  <c r="X204" i="1"/>
  <c r="Q204" i="1"/>
  <c r="D204" i="1"/>
  <c r="X203" i="1"/>
  <c r="Q203" i="1"/>
  <c r="D203" i="1"/>
  <c r="X202" i="1"/>
  <c r="Q202" i="1"/>
  <c r="D202" i="1"/>
  <c r="X201" i="1"/>
  <c r="Q201" i="1"/>
  <c r="D201" i="1"/>
  <c r="X200" i="1"/>
  <c r="Q200" i="1"/>
  <c r="D200" i="1"/>
  <c r="X199" i="1"/>
  <c r="X198" i="1"/>
  <c r="Q198" i="1"/>
  <c r="D198" i="1"/>
  <c r="R198" i="1" s="1"/>
  <c r="X197" i="1"/>
  <c r="Q197" i="1"/>
  <c r="D197" i="1"/>
  <c r="X196" i="1"/>
  <c r="Q196" i="1"/>
  <c r="D196" i="1"/>
  <c r="R196" i="1" s="1"/>
  <c r="X195" i="1"/>
  <c r="Q195" i="1"/>
  <c r="D195" i="1"/>
  <c r="X194" i="1"/>
  <c r="Q194" i="1"/>
  <c r="D194" i="1"/>
  <c r="X193" i="1"/>
  <c r="Q193" i="1"/>
  <c r="D193" i="1"/>
  <c r="R193" i="1" s="1"/>
  <c r="X192" i="1"/>
  <c r="Q192" i="1"/>
  <c r="D192" i="1"/>
  <c r="R192" i="1" s="1"/>
  <c r="X191" i="1"/>
  <c r="X190" i="1"/>
  <c r="Q190" i="1"/>
  <c r="D190" i="1"/>
  <c r="X189" i="1"/>
  <c r="Q189" i="1"/>
  <c r="D189" i="1"/>
  <c r="X188" i="1"/>
  <c r="Q188" i="1"/>
  <c r="D188" i="1"/>
  <c r="R188" i="1" s="1"/>
  <c r="X187" i="1"/>
  <c r="Q187" i="1"/>
  <c r="D187" i="1"/>
  <c r="X186" i="1"/>
  <c r="Q186" i="1"/>
  <c r="D186" i="1"/>
  <c r="X185" i="1"/>
  <c r="Q185" i="1"/>
  <c r="D185" i="1"/>
  <c r="R185" i="1" s="1"/>
  <c r="X184" i="1"/>
  <c r="Q184" i="1"/>
  <c r="D184" i="1"/>
  <c r="R184" i="1" s="1"/>
  <c r="X183" i="1"/>
  <c r="X182" i="1"/>
  <c r="Q182" i="1"/>
  <c r="D182" i="1"/>
  <c r="X181" i="1"/>
  <c r="Q181" i="1"/>
  <c r="D181" i="1"/>
  <c r="X180" i="1"/>
  <c r="Q180" i="1"/>
  <c r="D180" i="1"/>
  <c r="R180" i="1" s="1"/>
  <c r="X179" i="1"/>
  <c r="Q179" i="1"/>
  <c r="D179" i="1"/>
  <c r="X178" i="1"/>
  <c r="Q178" i="1"/>
  <c r="D178" i="1"/>
  <c r="X177" i="1"/>
  <c r="Q177" i="1"/>
  <c r="D177" i="1"/>
  <c r="R177" i="1" s="1"/>
  <c r="X176" i="1"/>
  <c r="Q176" i="1"/>
  <c r="D176" i="1"/>
  <c r="X175" i="1"/>
  <c r="X174" i="1"/>
  <c r="Q174" i="1"/>
  <c r="D174" i="1"/>
  <c r="R174" i="1" s="1"/>
  <c r="X173" i="1"/>
  <c r="Q173" i="1"/>
  <c r="D173" i="1"/>
  <c r="R173" i="1" s="1"/>
  <c r="X172" i="1"/>
  <c r="Q172" i="1"/>
  <c r="D172" i="1"/>
  <c r="X171" i="1"/>
  <c r="Q171" i="1"/>
  <c r="D171" i="1"/>
  <c r="X170" i="1"/>
  <c r="Q170" i="1"/>
  <c r="D170" i="1"/>
  <c r="X169" i="1"/>
  <c r="Q169" i="1"/>
  <c r="D169" i="1"/>
  <c r="R169" i="1" s="1"/>
  <c r="X168" i="1"/>
  <c r="Q168" i="1"/>
  <c r="D168" i="1"/>
  <c r="R168" i="1" s="1"/>
  <c r="X167" i="1"/>
  <c r="X166" i="1"/>
  <c r="Q166" i="1"/>
  <c r="D166" i="1"/>
  <c r="R166" i="1" s="1"/>
  <c r="X165" i="1"/>
  <c r="Q165" i="1"/>
  <c r="D165" i="1"/>
  <c r="X164" i="1"/>
  <c r="Q164" i="1"/>
  <c r="D164" i="1"/>
  <c r="R164" i="1" s="1"/>
  <c r="X163" i="1"/>
  <c r="Q163" i="1"/>
  <c r="D163" i="1"/>
  <c r="X162" i="1"/>
  <c r="Q162" i="1"/>
  <c r="D162" i="1"/>
  <c r="X161" i="1"/>
  <c r="Q161" i="1"/>
  <c r="D161" i="1"/>
  <c r="R161" i="1" s="1"/>
  <c r="X160" i="1"/>
  <c r="Q160" i="1"/>
  <c r="D160" i="1"/>
  <c r="R160" i="1" s="1"/>
  <c r="X159" i="1"/>
  <c r="X158" i="1"/>
  <c r="Q158" i="1"/>
  <c r="D158" i="1"/>
  <c r="R158" i="1" s="1"/>
  <c r="X157" i="1"/>
  <c r="Q157" i="1"/>
  <c r="D157" i="1"/>
  <c r="X156" i="1"/>
  <c r="Q156" i="1"/>
  <c r="D156" i="1"/>
  <c r="R156" i="1" s="1"/>
  <c r="X155" i="1"/>
  <c r="Q155" i="1"/>
  <c r="D155" i="1"/>
  <c r="X154" i="1"/>
  <c r="Q154" i="1"/>
  <c r="D154" i="1"/>
  <c r="R154" i="1" s="1"/>
  <c r="X153" i="1"/>
  <c r="Q153" i="1"/>
  <c r="D153" i="1"/>
  <c r="X152" i="1"/>
  <c r="Q152" i="1"/>
  <c r="D152" i="1"/>
  <c r="X151" i="1"/>
  <c r="X150" i="1"/>
  <c r="Q150" i="1"/>
  <c r="D150" i="1"/>
  <c r="R150" i="1" s="1"/>
  <c r="X149" i="1"/>
  <c r="Q149" i="1"/>
  <c r="D149" i="1"/>
  <c r="X148" i="1"/>
  <c r="Q148" i="1"/>
  <c r="D148" i="1"/>
  <c r="R148" i="1" s="1"/>
  <c r="X147" i="1"/>
  <c r="Q147" i="1"/>
  <c r="D147" i="1"/>
  <c r="X146" i="1"/>
  <c r="Q146" i="1"/>
  <c r="D146" i="1"/>
  <c r="X145" i="1"/>
  <c r="Q145" i="1"/>
  <c r="D145" i="1"/>
  <c r="X144" i="1"/>
  <c r="Q144" i="1"/>
  <c r="D144" i="1"/>
  <c r="X143" i="1"/>
  <c r="X142" i="1"/>
  <c r="Q142" i="1"/>
  <c r="D142" i="1"/>
  <c r="X141" i="1"/>
  <c r="Q141" i="1"/>
  <c r="D141" i="1"/>
  <c r="X140" i="1"/>
  <c r="Q140" i="1"/>
  <c r="D140" i="1"/>
  <c r="X139" i="1"/>
  <c r="Q139" i="1"/>
  <c r="D139" i="1"/>
  <c r="X138" i="1"/>
  <c r="Q138" i="1"/>
  <c r="D138" i="1"/>
  <c r="R138" i="1" s="1"/>
  <c r="X137" i="1"/>
  <c r="Q137" i="1"/>
  <c r="D137" i="1"/>
  <c r="X136" i="1"/>
  <c r="Q136" i="1"/>
  <c r="D136" i="1"/>
  <c r="R136" i="1" s="1"/>
  <c r="X135" i="1"/>
  <c r="X134" i="1"/>
  <c r="Q134" i="1"/>
  <c r="D134" i="1"/>
  <c r="R134" i="1" s="1"/>
  <c r="X133" i="1"/>
  <c r="Q133" i="1"/>
  <c r="D133" i="1"/>
  <c r="X132" i="1"/>
  <c r="Q132" i="1"/>
  <c r="D132" i="1"/>
  <c r="X131" i="1"/>
  <c r="Q131" i="1"/>
  <c r="D131" i="1"/>
  <c r="R131" i="1" s="1"/>
  <c r="X130" i="1"/>
  <c r="Q130" i="1"/>
  <c r="D130" i="1"/>
  <c r="X129" i="1"/>
  <c r="Q129" i="1"/>
  <c r="D129" i="1"/>
  <c r="X128" i="1"/>
  <c r="Q128" i="1"/>
  <c r="D128" i="1"/>
  <c r="R128" i="1" s="1"/>
  <c r="X127" i="1"/>
  <c r="X126" i="1"/>
  <c r="Q126" i="1"/>
  <c r="D126" i="1"/>
  <c r="R126" i="1" s="1"/>
  <c r="X125" i="1"/>
  <c r="Q125" i="1"/>
  <c r="D125" i="1"/>
  <c r="X124" i="1"/>
  <c r="Q124" i="1"/>
  <c r="D124" i="1"/>
  <c r="R124" i="1" s="1"/>
  <c r="X123" i="1"/>
  <c r="Q123" i="1"/>
  <c r="D123" i="1"/>
  <c r="X122" i="1"/>
  <c r="Q122" i="1"/>
  <c r="D122" i="1"/>
  <c r="X121" i="1"/>
  <c r="Q121" i="1"/>
  <c r="D121" i="1"/>
  <c r="X120" i="1"/>
  <c r="Q120" i="1"/>
  <c r="D120" i="1"/>
  <c r="R120" i="1" s="1"/>
  <c r="X119" i="1"/>
  <c r="X118" i="1"/>
  <c r="Q118" i="1"/>
  <c r="D118" i="1"/>
  <c r="R118" i="1" s="1"/>
  <c r="X117" i="1"/>
  <c r="Q117" i="1"/>
  <c r="D117" i="1"/>
  <c r="X116" i="1"/>
  <c r="Q116" i="1"/>
  <c r="D116" i="1"/>
  <c r="R116" i="1" s="1"/>
  <c r="X115" i="1"/>
  <c r="Q115" i="1"/>
  <c r="D115" i="1"/>
  <c r="X114" i="1"/>
  <c r="Q114" i="1"/>
  <c r="D114" i="1"/>
  <c r="X113" i="1"/>
  <c r="Q113" i="1"/>
  <c r="D113" i="1"/>
  <c r="X112" i="1"/>
  <c r="Q112" i="1"/>
  <c r="D112" i="1"/>
  <c r="R112" i="1" s="1"/>
  <c r="X111" i="1"/>
  <c r="X110" i="1"/>
  <c r="Q110" i="1"/>
  <c r="D110" i="1"/>
  <c r="R110" i="1" s="1"/>
  <c r="X109" i="1"/>
  <c r="Q109" i="1"/>
  <c r="D109" i="1"/>
  <c r="X108" i="1"/>
  <c r="Q108" i="1"/>
  <c r="D108" i="1"/>
  <c r="X107" i="1"/>
  <c r="Q107" i="1"/>
  <c r="D107" i="1"/>
  <c r="X106" i="1"/>
  <c r="Q106" i="1"/>
  <c r="D106" i="1"/>
  <c r="X105" i="1"/>
  <c r="Q105" i="1"/>
  <c r="D105" i="1"/>
  <c r="X104" i="1"/>
  <c r="Q104" i="1"/>
  <c r="D104" i="1"/>
  <c r="R104" i="1" s="1"/>
  <c r="X103" i="1"/>
  <c r="X102" i="1"/>
  <c r="Q102" i="1"/>
  <c r="D102" i="1"/>
  <c r="X101" i="1"/>
  <c r="Q101" i="1"/>
  <c r="D101" i="1"/>
  <c r="X100" i="1"/>
  <c r="Q100" i="1"/>
  <c r="D100" i="1"/>
  <c r="R100" i="1" s="1"/>
  <c r="X99" i="1"/>
  <c r="Q99" i="1"/>
  <c r="D99" i="1"/>
  <c r="R99" i="1" s="1"/>
  <c r="X98" i="1"/>
  <c r="Q98" i="1"/>
  <c r="D98" i="1"/>
  <c r="X97" i="1"/>
  <c r="Q97" i="1"/>
  <c r="D97" i="1"/>
  <c r="X96" i="1"/>
  <c r="Q96" i="1"/>
  <c r="D96" i="1"/>
  <c r="X95" i="1"/>
  <c r="X94" i="1"/>
  <c r="Q94" i="1"/>
  <c r="D94" i="1"/>
  <c r="X93" i="1"/>
  <c r="Q93" i="1"/>
  <c r="D93" i="1"/>
  <c r="X92" i="1"/>
  <c r="Q92" i="1"/>
  <c r="D92" i="1"/>
  <c r="R92" i="1" s="1"/>
  <c r="X91" i="1"/>
  <c r="Q91" i="1"/>
  <c r="D91" i="1"/>
  <c r="X90" i="1"/>
  <c r="Q90" i="1"/>
  <c r="D90" i="1"/>
  <c r="X89" i="1"/>
  <c r="Q89" i="1"/>
  <c r="D89" i="1"/>
  <c r="X88" i="1"/>
  <c r="Q88" i="1"/>
  <c r="D88" i="1"/>
  <c r="X87" i="1"/>
  <c r="X86" i="1"/>
  <c r="Q86" i="1"/>
  <c r="D86" i="1"/>
  <c r="X85" i="1"/>
  <c r="Q85" i="1"/>
  <c r="D85" i="1"/>
  <c r="X84" i="1"/>
  <c r="Q84" i="1"/>
  <c r="D84" i="1"/>
  <c r="R84" i="1" s="1"/>
  <c r="X83" i="1"/>
  <c r="Q83" i="1"/>
  <c r="D83" i="1"/>
  <c r="X82" i="1"/>
  <c r="Q82" i="1"/>
  <c r="D82" i="1"/>
  <c r="R82" i="1" s="1"/>
  <c r="X81" i="1"/>
  <c r="Q81" i="1"/>
  <c r="D81" i="1"/>
  <c r="X80" i="1"/>
  <c r="Q80" i="1"/>
  <c r="D80" i="1"/>
  <c r="R80" i="1" s="1"/>
  <c r="X79" i="1"/>
  <c r="X78" i="1"/>
  <c r="Q78" i="1"/>
  <c r="D78" i="1"/>
  <c r="R78" i="1" s="1"/>
  <c r="X77" i="1"/>
  <c r="Q77" i="1"/>
  <c r="D77" i="1"/>
  <c r="X76" i="1"/>
  <c r="Q76" i="1"/>
  <c r="D76" i="1"/>
  <c r="X75" i="1"/>
  <c r="Q75" i="1"/>
  <c r="D75" i="1"/>
  <c r="R75" i="1" s="1"/>
  <c r="X74" i="1"/>
  <c r="Q74" i="1"/>
  <c r="D74" i="1"/>
  <c r="X73" i="1"/>
  <c r="Q73" i="1"/>
  <c r="D73" i="1"/>
  <c r="X72" i="1"/>
  <c r="Q72" i="1"/>
  <c r="D72" i="1"/>
  <c r="R72" i="1" s="1"/>
  <c r="X71" i="1"/>
  <c r="X70" i="1"/>
  <c r="Q70" i="1"/>
  <c r="D70" i="1"/>
  <c r="R70" i="1" s="1"/>
  <c r="X69" i="1"/>
  <c r="Q69" i="1"/>
  <c r="D69" i="1"/>
  <c r="X68" i="1"/>
  <c r="Q68" i="1"/>
  <c r="D68" i="1"/>
  <c r="X67" i="1"/>
  <c r="Q67" i="1"/>
  <c r="D67" i="1"/>
  <c r="R67" i="1" s="1"/>
  <c r="X66" i="1"/>
  <c r="Q66" i="1"/>
  <c r="D66" i="1"/>
  <c r="X65" i="1"/>
  <c r="Q65" i="1"/>
  <c r="D65" i="1"/>
  <c r="X64" i="1"/>
  <c r="Q64" i="1"/>
  <c r="D64" i="1"/>
  <c r="R64" i="1" s="1"/>
  <c r="X63" i="1"/>
  <c r="X62" i="1"/>
  <c r="Q62" i="1"/>
  <c r="D62" i="1"/>
  <c r="R62" i="1" s="1"/>
  <c r="X61" i="1"/>
  <c r="Q61" i="1"/>
  <c r="D61" i="1"/>
  <c r="X60" i="1"/>
  <c r="Q60" i="1"/>
  <c r="D60" i="1"/>
  <c r="X59" i="1"/>
  <c r="Q59" i="1"/>
  <c r="D59" i="1"/>
  <c r="R59" i="1" s="1"/>
  <c r="X58" i="1"/>
  <c r="Q58" i="1"/>
  <c r="D58" i="1"/>
  <c r="X57" i="1"/>
  <c r="Q57" i="1"/>
  <c r="D57" i="1"/>
  <c r="X56" i="1"/>
  <c r="Q56" i="1"/>
  <c r="D56" i="1"/>
  <c r="R56" i="1" s="1"/>
  <c r="X55" i="1"/>
  <c r="X54" i="1"/>
  <c r="Q54" i="1"/>
  <c r="D54" i="1"/>
  <c r="X53" i="1"/>
  <c r="Q53" i="1"/>
  <c r="D53" i="1"/>
  <c r="X52" i="1"/>
  <c r="Q52" i="1"/>
  <c r="D52" i="1"/>
  <c r="R52" i="1" s="1"/>
  <c r="X51" i="1"/>
  <c r="Q51" i="1"/>
  <c r="D51" i="1"/>
  <c r="X50" i="1"/>
  <c r="Q50" i="1"/>
  <c r="D50" i="1"/>
  <c r="X49" i="1"/>
  <c r="Q49" i="1"/>
  <c r="D49" i="1"/>
  <c r="X48" i="1"/>
  <c r="Q48" i="1"/>
  <c r="D48" i="1"/>
  <c r="R48" i="1" s="1"/>
  <c r="X47" i="1"/>
  <c r="X46" i="1"/>
  <c r="Q46" i="1"/>
  <c r="D46" i="1"/>
  <c r="X45" i="1"/>
  <c r="Q45" i="1"/>
  <c r="D45" i="1"/>
  <c r="X44" i="1"/>
  <c r="Q44" i="1"/>
  <c r="D44" i="1"/>
  <c r="R44" i="1" s="1"/>
  <c r="X43" i="1"/>
  <c r="Q43" i="1"/>
  <c r="D43" i="1"/>
  <c r="R43" i="1" s="1"/>
  <c r="X42" i="1"/>
  <c r="Q42" i="1"/>
  <c r="D42" i="1"/>
  <c r="X41" i="1"/>
  <c r="Q41" i="1"/>
  <c r="D41" i="1"/>
  <c r="X40" i="1"/>
  <c r="Q40" i="1"/>
  <c r="D40" i="1"/>
  <c r="R40" i="1" s="1"/>
  <c r="X39" i="1"/>
  <c r="D39" i="1"/>
  <c r="X38" i="1"/>
  <c r="Q38" i="1"/>
  <c r="D38" i="1"/>
  <c r="X37" i="1"/>
  <c r="Q37" i="1"/>
  <c r="D37" i="1"/>
  <c r="X36" i="1"/>
  <c r="Q36" i="1"/>
  <c r="D36" i="1"/>
  <c r="R36" i="1" s="1"/>
  <c r="X35" i="1"/>
  <c r="Q35" i="1"/>
  <c r="D35" i="1"/>
  <c r="R35" i="1" s="1"/>
  <c r="X34" i="1"/>
  <c r="Q34" i="1"/>
  <c r="D34" i="1"/>
  <c r="X33" i="1"/>
  <c r="Q33" i="1"/>
  <c r="D33" i="1"/>
  <c r="X32" i="1"/>
  <c r="Q32" i="1"/>
  <c r="D32" i="1"/>
  <c r="R32" i="1" s="1"/>
  <c r="X31" i="1"/>
  <c r="D31" i="1"/>
  <c r="R31" i="1" s="1"/>
  <c r="X30" i="1"/>
  <c r="Q30" i="1"/>
  <c r="D30" i="1"/>
  <c r="X29" i="1"/>
  <c r="Q29" i="1"/>
  <c r="D29" i="1"/>
  <c r="X28" i="1"/>
  <c r="Q28" i="1"/>
  <c r="D28" i="1"/>
  <c r="R28" i="1" s="1"/>
  <c r="X27" i="1"/>
  <c r="Q27" i="1"/>
  <c r="D27" i="1"/>
  <c r="R27" i="1" s="1"/>
  <c r="X26" i="1"/>
  <c r="Q26" i="1"/>
  <c r="D26" i="1"/>
  <c r="X25" i="1"/>
  <c r="Q25" i="1"/>
  <c r="D25" i="1"/>
  <c r="X24" i="1"/>
  <c r="Q24" i="1"/>
  <c r="D24" i="1"/>
  <c r="X23" i="1"/>
  <c r="D23" i="1"/>
  <c r="X22" i="1"/>
  <c r="Q22" i="1"/>
  <c r="D22" i="1"/>
  <c r="R22" i="1" s="1"/>
  <c r="X21" i="1"/>
  <c r="Q21" i="1"/>
  <c r="D21" i="1"/>
  <c r="X20" i="1"/>
  <c r="Q20" i="1"/>
  <c r="D20" i="1"/>
  <c r="R20" i="1" s="1"/>
  <c r="X19" i="1"/>
  <c r="Q19" i="1"/>
  <c r="D19" i="1"/>
  <c r="R19" i="1" s="1"/>
  <c r="X18" i="1"/>
  <c r="Q18" i="1"/>
  <c r="D18" i="1"/>
  <c r="X17" i="1"/>
  <c r="Q17" i="1"/>
  <c r="D17" i="1"/>
  <c r="X16" i="1"/>
  <c r="Q16" i="1"/>
  <c r="D16" i="1"/>
  <c r="X15" i="1"/>
  <c r="D15" i="1"/>
  <c r="R15" i="1" s="1"/>
  <c r="X14" i="1"/>
  <c r="Q14" i="1"/>
  <c r="D14" i="1"/>
  <c r="X13" i="1"/>
  <c r="Q13" i="1"/>
  <c r="D13" i="1"/>
  <c r="X12" i="1"/>
  <c r="Q12" i="1"/>
  <c r="D12" i="1"/>
  <c r="R12" i="1" s="1"/>
  <c r="X11" i="1"/>
  <c r="Q11" i="1"/>
  <c r="D11" i="1"/>
  <c r="R11" i="1" s="1"/>
  <c r="X10" i="1"/>
  <c r="Q10" i="1"/>
  <c r="D10" i="1"/>
  <c r="X9" i="1"/>
  <c r="Q9" i="1"/>
  <c r="D9" i="1"/>
  <c r="X8" i="1"/>
  <c r="Q8" i="1"/>
  <c r="D8" i="1"/>
  <c r="X7" i="1"/>
  <c r="Q7" i="1"/>
  <c r="T2" i="1"/>
  <c r="U2" i="1" s="1"/>
  <c r="M2" i="1"/>
  <c r="P2" i="1" s="1"/>
  <c r="L2" i="1"/>
  <c r="B21" i="3"/>
  <c r="H53" i="4"/>
  <c r="D53" i="4"/>
  <c r="H33" i="4"/>
  <c r="D33" i="4"/>
  <c r="H39" i="4"/>
  <c r="H38" i="4"/>
  <c r="D39" i="4"/>
  <c r="D38" i="4"/>
  <c r="D36" i="4"/>
  <c r="H52" i="4"/>
  <c r="D52" i="4"/>
  <c r="H32" i="4"/>
  <c r="D32" i="4"/>
  <c r="D24" i="4"/>
  <c r="Q359" i="1" l="1"/>
  <c r="D359" i="1"/>
  <c r="R359" i="1" s="1"/>
  <c r="Q319" i="1"/>
  <c r="D319" i="1"/>
  <c r="R319" i="1" s="1"/>
  <c r="Q287" i="1"/>
  <c r="D287" i="1"/>
  <c r="R287" i="1" s="1"/>
  <c r="Q255" i="1"/>
  <c r="D255" i="1"/>
  <c r="R255" i="1" s="1"/>
  <c r="Q223" i="1"/>
  <c r="D223" i="1"/>
  <c r="R223" i="1" s="1"/>
  <c r="Q191" i="1"/>
  <c r="D191" i="1"/>
  <c r="R191" i="1" s="1"/>
  <c r="Q159" i="1"/>
  <c r="D159" i="1"/>
  <c r="R159" i="1" s="1"/>
  <c r="Q127" i="1"/>
  <c r="D127" i="1"/>
  <c r="R127" i="1" s="1"/>
  <c r="Q95" i="1"/>
  <c r="D95" i="1"/>
  <c r="R95" i="1" s="1"/>
  <c r="D357" i="1"/>
  <c r="R357" i="1" s="1"/>
  <c r="Q335" i="1"/>
  <c r="D335" i="1"/>
  <c r="Q303" i="1"/>
  <c r="D303" i="1"/>
  <c r="R303" i="1" s="1"/>
  <c r="Q279" i="1"/>
  <c r="D279" i="1"/>
  <c r="R279" i="1" s="1"/>
  <c r="Q247" i="1"/>
  <c r="D247" i="1"/>
  <c r="R247" i="1" s="1"/>
  <c r="Q215" i="1"/>
  <c r="D215" i="1"/>
  <c r="Q175" i="1"/>
  <c r="D175" i="1"/>
  <c r="R175" i="1" s="1"/>
  <c r="Q143" i="1"/>
  <c r="D143" i="1"/>
  <c r="Q111" i="1"/>
  <c r="D111" i="1"/>
  <c r="R111" i="1" s="1"/>
  <c r="Q79" i="1"/>
  <c r="D79" i="1"/>
  <c r="Q343" i="1"/>
  <c r="D343" i="1"/>
  <c r="R343" i="1" s="1"/>
  <c r="Q311" i="1"/>
  <c r="D311" i="1"/>
  <c r="R311" i="1" s="1"/>
  <c r="Q271" i="1"/>
  <c r="D271" i="1"/>
  <c r="R271" i="1" s="1"/>
  <c r="Q239" i="1"/>
  <c r="D239" i="1"/>
  <c r="R239" i="1" s="1"/>
  <c r="Q199" i="1"/>
  <c r="D199" i="1"/>
  <c r="R199" i="1" s="1"/>
  <c r="Q167" i="1"/>
  <c r="D167" i="1"/>
  <c r="Q135" i="1"/>
  <c r="D135" i="1"/>
  <c r="R135" i="1" s="1"/>
  <c r="Q103" i="1"/>
  <c r="D103" i="1"/>
  <c r="Q71" i="1"/>
  <c r="D71" i="1"/>
  <c r="R71" i="1" s="1"/>
  <c r="Q290" i="1"/>
  <c r="Q306" i="1"/>
  <c r="Q322" i="1"/>
  <c r="Q338" i="1"/>
  <c r="Q354" i="1"/>
  <c r="D55" i="1"/>
  <c r="Q361" i="1"/>
  <c r="Q351" i="1"/>
  <c r="D351" i="1"/>
  <c r="R351" i="1" s="1"/>
  <c r="Q327" i="1"/>
  <c r="D327" i="1"/>
  <c r="R327" i="1" s="1"/>
  <c r="Q295" i="1"/>
  <c r="D295" i="1"/>
  <c r="R295" i="1" s="1"/>
  <c r="Q263" i="1"/>
  <c r="D263" i="1"/>
  <c r="R263" i="1" s="1"/>
  <c r="Q231" i="1"/>
  <c r="D231" i="1"/>
  <c r="R231" i="1" s="1"/>
  <c r="Q207" i="1"/>
  <c r="D207" i="1"/>
  <c r="R207" i="1" s="1"/>
  <c r="Q183" i="1"/>
  <c r="D183" i="1"/>
  <c r="R183" i="1" s="1"/>
  <c r="Q151" i="1"/>
  <c r="D151" i="1"/>
  <c r="Q119" i="1"/>
  <c r="D119" i="1"/>
  <c r="R119" i="1" s="1"/>
  <c r="Q87" i="1"/>
  <c r="D87" i="1"/>
  <c r="R87" i="1" s="1"/>
  <c r="Q63" i="1"/>
  <c r="D63" i="1"/>
  <c r="R63" i="1" s="1"/>
  <c r="Q258" i="1"/>
  <c r="Q274" i="1"/>
  <c r="D47" i="1"/>
  <c r="R47" i="1" s="1"/>
  <c r="Q265" i="1"/>
  <c r="Q281" i="1"/>
  <c r="Q297" i="1"/>
  <c r="Q313" i="1"/>
  <c r="Q329" i="1"/>
  <c r="Q345" i="1"/>
  <c r="Q362" i="1"/>
  <c r="Q314" i="1"/>
  <c r="Q330" i="1"/>
  <c r="Q346" i="1"/>
  <c r="C364" i="1"/>
  <c r="D364" i="1" s="1"/>
  <c r="E214" i="1" s="1"/>
  <c r="R214" i="1"/>
  <c r="R232" i="1"/>
  <c r="X364" i="1"/>
  <c r="R103" i="1"/>
  <c r="R285" i="1"/>
  <c r="R30" i="1"/>
  <c r="R77" i="1"/>
  <c r="R93" i="1"/>
  <c r="R145" i="1"/>
  <c r="R165" i="1"/>
  <c r="R182" i="1"/>
  <c r="R200" i="1"/>
  <c r="R123" i="1"/>
  <c r="R172" i="1"/>
  <c r="R275" i="1"/>
  <c r="R117" i="1"/>
  <c r="R342" i="1"/>
  <c r="R29" i="1"/>
  <c r="R132" i="1"/>
  <c r="R309" i="1"/>
  <c r="R69" i="1"/>
  <c r="R224" i="1"/>
  <c r="R259" i="1"/>
  <c r="R7" i="1"/>
  <c r="R21" i="1"/>
  <c r="R151" i="1"/>
  <c r="R267" i="1"/>
  <c r="R39" i="1"/>
  <c r="R79" i="1"/>
  <c r="R101" i="1"/>
  <c r="R14" i="1"/>
  <c r="R38" i="1"/>
  <c r="R91" i="1"/>
  <c r="R107" i="1"/>
  <c r="R190" i="1"/>
  <c r="R210" i="1"/>
  <c r="R53" i="1"/>
  <c r="R23" i="1"/>
  <c r="R51" i="1"/>
  <c r="R37" i="1"/>
  <c r="R45" i="1"/>
  <c r="R60" i="1"/>
  <c r="R76" i="1"/>
  <c r="R197" i="1"/>
  <c r="R46" i="1"/>
  <c r="R54" i="1"/>
  <c r="R13" i="1"/>
  <c r="R55" i="1"/>
  <c r="R61" i="1"/>
  <c r="R108" i="1"/>
  <c r="R142" i="1"/>
  <c r="R68" i="1"/>
  <c r="R83" i="1"/>
  <c r="R215" i="1"/>
  <c r="R189" i="1"/>
  <c r="R125" i="1"/>
  <c r="R143" i="1"/>
  <c r="R153" i="1"/>
  <c r="R261" i="1"/>
  <c r="R266" i="1"/>
  <c r="R292" i="1"/>
  <c r="R85" i="1"/>
  <c r="R140" i="1"/>
  <c r="R208" i="1"/>
  <c r="R243" i="1"/>
  <c r="R260" i="1"/>
  <c r="R274" i="1"/>
  <c r="R304" i="1"/>
  <c r="R308" i="1"/>
  <c r="R109" i="1"/>
  <c r="R167" i="1"/>
  <c r="R216" i="1"/>
  <c r="R251" i="1"/>
  <c r="R202" i="1"/>
  <c r="R268" i="1"/>
  <c r="R340" i="1"/>
  <c r="R218" i="1"/>
  <c r="R102" i="1"/>
  <c r="R115" i="1"/>
  <c r="R133" i="1"/>
  <c r="R310" i="1"/>
  <c r="R318" i="1"/>
  <c r="R328" i="1"/>
  <c r="R356" i="1"/>
  <c r="R73" i="1"/>
  <c r="R33" i="1"/>
  <c r="R58" i="1"/>
  <c r="R10" i="1"/>
  <c r="R18" i="1"/>
  <c r="R9" i="1"/>
  <c r="R17" i="1"/>
  <c r="R26" i="1"/>
  <c r="R57" i="1"/>
  <c r="R149" i="1"/>
  <c r="R96" i="1"/>
  <c r="R122" i="1"/>
  <c r="R25" i="1"/>
  <c r="R42" i="1"/>
  <c r="R86" i="1"/>
  <c r="R50" i="1"/>
  <c r="R8" i="1"/>
  <c r="R16" i="1"/>
  <c r="R49" i="1"/>
  <c r="R74" i="1"/>
  <c r="R209" i="1"/>
  <c r="R90" i="1"/>
  <c r="R65" i="1"/>
  <c r="R230" i="1"/>
  <c r="R94" i="1"/>
  <c r="R24" i="1"/>
  <c r="R34" i="1"/>
  <c r="R66" i="1"/>
  <c r="R41" i="1"/>
  <c r="R114" i="1"/>
  <c r="R137" i="1"/>
  <c r="R181" i="1"/>
  <c r="R106" i="1"/>
  <c r="R129" i="1"/>
  <c r="R88" i="1"/>
  <c r="R113" i="1"/>
  <c r="R121" i="1"/>
  <c r="R157" i="1"/>
  <c r="R81" i="1"/>
  <c r="R98" i="1"/>
  <c r="R89" i="1"/>
  <c r="R97" i="1"/>
  <c r="R105" i="1"/>
  <c r="R130" i="1"/>
  <c r="R171" i="1"/>
  <c r="R139" i="1"/>
  <c r="R146" i="1"/>
  <c r="R152" i="1"/>
  <c r="R307" i="1"/>
  <c r="R163" i="1"/>
  <c r="R141" i="1"/>
  <c r="R147" i="1"/>
  <c r="R170" i="1"/>
  <c r="R144" i="1"/>
  <c r="R155" i="1"/>
  <c r="R162" i="1"/>
  <c r="R213" i="1"/>
  <c r="R219" i="1"/>
  <c r="R235" i="1"/>
  <c r="R264" i="1"/>
  <c r="R178" i="1"/>
  <c r="R186" i="1"/>
  <c r="R187" i="1"/>
  <c r="R206" i="1"/>
  <c r="R229" i="1"/>
  <c r="R241" i="1"/>
  <c r="R179" i="1"/>
  <c r="R225" i="1"/>
  <c r="R176" i="1"/>
  <c r="R194" i="1"/>
  <c r="R195" i="1"/>
  <c r="R221" i="1"/>
  <c r="R222" i="1"/>
  <c r="R203" i="1"/>
  <c r="R233" i="1"/>
  <c r="R290" i="1"/>
  <c r="R204" i="1"/>
  <c r="R280" i="1"/>
  <c r="R237" i="1"/>
  <c r="R238" i="1"/>
  <c r="R201" i="1"/>
  <c r="R217" i="1"/>
  <c r="R248" i="1"/>
  <c r="R256" i="1"/>
  <c r="R299" i="1"/>
  <c r="R278" i="1"/>
  <c r="R297" i="1"/>
  <c r="R272" i="1"/>
  <c r="R289" i="1"/>
  <c r="R298" i="1"/>
  <c r="R306" i="1"/>
  <c r="R281" i="1"/>
  <c r="R282" i="1"/>
  <c r="R283" i="1"/>
  <c r="R361" i="1"/>
  <c r="R302" i="1"/>
  <c r="R314" i="1"/>
  <c r="R322" i="1"/>
  <c r="R337" i="1"/>
  <c r="R293" i="1"/>
  <c r="R301" i="1"/>
  <c r="R331" i="1"/>
  <c r="R335" i="1"/>
  <c r="R329" i="1"/>
  <c r="R345" i="1"/>
  <c r="R353" i="1"/>
  <c r="R339" i="1"/>
  <c r="R347" i="1"/>
  <c r="R355" i="1"/>
  <c r="L52" i="4"/>
  <c r="D51" i="4"/>
  <c r="C51" i="4"/>
  <c r="H31" i="4"/>
  <c r="D31" i="4"/>
  <c r="Q19" i="3"/>
  <c r="Q364" i="1" l="1"/>
  <c r="E253" i="1"/>
  <c r="E244" i="1"/>
  <c r="E170" i="1"/>
  <c r="E302" i="1"/>
  <c r="E16" i="1"/>
  <c r="E132" i="1"/>
  <c r="E70" i="1"/>
  <c r="E114" i="1"/>
  <c r="E281" i="1"/>
  <c r="E58" i="1"/>
  <c r="E267" i="1"/>
  <c r="E254" i="1"/>
  <c r="E110" i="1"/>
  <c r="E199" i="1"/>
  <c r="F343" i="1"/>
  <c r="G343" i="1" s="1"/>
  <c r="E216" i="1"/>
  <c r="E222" i="1"/>
  <c r="E125" i="1"/>
  <c r="E10" i="1"/>
  <c r="E107" i="1"/>
  <c r="E211" i="1"/>
  <c r="E221" i="1"/>
  <c r="E188" i="1"/>
  <c r="E146" i="1"/>
  <c r="E101" i="1"/>
  <c r="E167" i="1"/>
  <c r="R364" i="1"/>
  <c r="E322" i="1"/>
  <c r="E343" i="1"/>
  <c r="E204" i="1"/>
  <c r="E105" i="1"/>
  <c r="E72" i="1"/>
  <c r="F22" i="1"/>
  <c r="G22" i="1" s="1"/>
  <c r="E45" i="1"/>
  <c r="E76" i="1"/>
  <c r="E185" i="1"/>
  <c r="E150" i="1"/>
  <c r="E342" i="1"/>
  <c r="E325" i="1"/>
  <c r="E259" i="1"/>
  <c r="E85" i="1"/>
  <c r="E333" i="1"/>
  <c r="E305" i="1"/>
  <c r="E268" i="1"/>
  <c r="E197" i="1"/>
  <c r="E203" i="1"/>
  <c r="E187" i="1"/>
  <c r="E162" i="1"/>
  <c r="H147" i="1"/>
  <c r="I147" i="1" s="1"/>
  <c r="E136" i="1"/>
  <c r="E54" i="1"/>
  <c r="E48" i="1"/>
  <c r="E41" i="1"/>
  <c r="E86" i="1"/>
  <c r="E362" i="1"/>
  <c r="F87" i="1"/>
  <c r="G87" i="1" s="1"/>
  <c r="E346" i="1"/>
  <c r="E239" i="1"/>
  <c r="E189" i="1"/>
  <c r="E55" i="1"/>
  <c r="E77" i="1"/>
  <c r="E119" i="1"/>
  <c r="E236" i="1"/>
  <c r="E243" i="1"/>
  <c r="E200" i="1"/>
  <c r="E29" i="1"/>
  <c r="E151" i="1"/>
  <c r="E359" i="1"/>
  <c r="E247" i="1"/>
  <c r="F169" i="1"/>
  <c r="G169" i="1" s="1"/>
  <c r="E62" i="1"/>
  <c r="E23" i="1"/>
  <c r="E84" i="1"/>
  <c r="E159" i="1"/>
  <c r="E323" i="1"/>
  <c r="H359" i="1"/>
  <c r="I359" i="1" s="1"/>
  <c r="E331" i="1"/>
  <c r="E361" i="1"/>
  <c r="E315" i="1"/>
  <c r="E349" i="1"/>
  <c r="F314" i="1"/>
  <c r="G314" i="1" s="1"/>
  <c r="E319" i="1"/>
  <c r="E252" i="1"/>
  <c r="F228" i="1"/>
  <c r="G228" i="1" s="1"/>
  <c r="E217" i="1"/>
  <c r="E227" i="1"/>
  <c r="E160" i="1"/>
  <c r="E128" i="1"/>
  <c r="E98" i="1"/>
  <c r="E38" i="1"/>
  <c r="H43" i="1"/>
  <c r="I43" i="1" s="1"/>
  <c r="E80" i="1"/>
  <c r="E149" i="1"/>
  <c r="E332" i="1"/>
  <c r="E266" i="1"/>
  <c r="E344" i="1"/>
  <c r="E232" i="1"/>
  <c r="E191" i="1"/>
  <c r="E15" i="1"/>
  <c r="E60" i="1"/>
  <c r="E317" i="1"/>
  <c r="E31" i="1"/>
  <c r="E35" i="1"/>
  <c r="E117" i="1"/>
  <c r="F60" i="1"/>
  <c r="G60" i="1" s="1"/>
  <c r="E155" i="1"/>
  <c r="E309" i="1"/>
  <c r="E274" i="1"/>
  <c r="E127" i="1"/>
  <c r="E353" i="1"/>
  <c r="E276" i="1"/>
  <c r="E238" i="1"/>
  <c r="E194" i="1"/>
  <c r="E184" i="1"/>
  <c r="E113" i="1"/>
  <c r="E124" i="1"/>
  <c r="H191" i="1"/>
  <c r="I191" i="1" s="1"/>
  <c r="E231" i="1"/>
  <c r="E208" i="1"/>
  <c r="E313" i="1"/>
  <c r="E357" i="1"/>
  <c r="E312" i="1"/>
  <c r="E294" i="1"/>
  <c r="E289" i="1"/>
  <c r="E176" i="1"/>
  <c r="E178" i="1"/>
  <c r="E171" i="1"/>
  <c r="E120" i="1"/>
  <c r="E14" i="1"/>
  <c r="E88" i="1"/>
  <c r="E40" i="1"/>
  <c r="E74" i="1"/>
  <c r="E49" i="1"/>
  <c r="E240" i="1"/>
  <c r="E287" i="1"/>
  <c r="E228" i="1"/>
  <c r="F142" i="1"/>
  <c r="G142" i="1" s="1"/>
  <c r="E215" i="1"/>
  <c r="E360" i="1"/>
  <c r="E193" i="1"/>
  <c r="E177" i="1"/>
  <c r="E364" i="1"/>
  <c r="E11" i="1"/>
  <c r="E347" i="1"/>
  <c r="E139" i="1"/>
  <c r="E293" i="1"/>
  <c r="E130" i="1"/>
  <c r="E39" i="1"/>
  <c r="E326" i="1"/>
  <c r="E345" i="1"/>
  <c r="E229" i="1"/>
  <c r="E129" i="1"/>
  <c r="F49" i="1"/>
  <c r="G49" i="1" s="1"/>
  <c r="E205" i="1"/>
  <c r="E249" i="1"/>
  <c r="E44" i="1"/>
  <c r="E108" i="1"/>
  <c r="E182" i="1"/>
  <c r="E173" i="1"/>
  <c r="E330" i="1"/>
  <c r="E242" i="1"/>
  <c r="E123" i="1"/>
  <c r="E165" i="1"/>
  <c r="E106" i="1"/>
  <c r="E340" i="1"/>
  <c r="E270" i="1"/>
  <c r="E154" i="1"/>
  <c r="E126" i="1"/>
  <c r="E152" i="1"/>
  <c r="H129" i="1"/>
  <c r="I129" i="1" s="1"/>
  <c r="H65" i="1"/>
  <c r="I65" i="1" s="1"/>
  <c r="E73" i="1"/>
  <c r="E164" i="1"/>
  <c r="E224" i="1"/>
  <c r="E277" i="1"/>
  <c r="E166" i="1"/>
  <c r="E273" i="1"/>
  <c r="E36" i="1"/>
  <c r="E190" i="1"/>
  <c r="E13" i="1"/>
  <c r="E135" i="1"/>
  <c r="E245" i="1"/>
  <c r="E299" i="1"/>
  <c r="E328" i="1"/>
  <c r="E133" i="1"/>
  <c r="E66" i="1"/>
  <c r="E292" i="1"/>
  <c r="H360" i="1"/>
  <c r="I360" i="1" s="1"/>
  <c r="E296" i="1"/>
  <c r="E201" i="1"/>
  <c r="E134" i="1"/>
  <c r="E112" i="1"/>
  <c r="E32" i="1"/>
  <c r="E65" i="1"/>
  <c r="E283" i="1"/>
  <c r="E282" i="1"/>
  <c r="E339" i="1"/>
  <c r="E308" i="1"/>
  <c r="E334" i="1"/>
  <c r="E288" i="1"/>
  <c r="F335" i="1"/>
  <c r="G335" i="1" s="1"/>
  <c r="E356" i="1"/>
  <c r="E335" i="1"/>
  <c r="E351" i="1"/>
  <c r="E286" i="1"/>
  <c r="E262" i="1"/>
  <c r="E233" i="1"/>
  <c r="E192" i="1"/>
  <c r="E206" i="1"/>
  <c r="E147" i="1"/>
  <c r="E118" i="1"/>
  <c r="E78" i="1"/>
  <c r="E121" i="1"/>
  <c r="E24" i="1"/>
  <c r="E42" i="1"/>
  <c r="E122" i="1"/>
  <c r="E68" i="1"/>
  <c r="E63" i="1"/>
  <c r="E51" i="1"/>
  <c r="E358" i="1"/>
  <c r="E180" i="1"/>
  <c r="E131" i="1"/>
  <c r="E338" i="1"/>
  <c r="E226" i="1"/>
  <c r="E212" i="1"/>
  <c r="E156" i="1"/>
  <c r="E275" i="1"/>
  <c r="E264" i="1"/>
  <c r="E109" i="1"/>
  <c r="E279" i="1"/>
  <c r="E172" i="1"/>
  <c r="E321" i="1"/>
  <c r="E350" i="1"/>
  <c r="E348" i="1"/>
  <c r="E320" i="1"/>
  <c r="E324" i="1"/>
  <c r="E337" i="1"/>
  <c r="E260" i="1"/>
  <c r="E246" i="1"/>
  <c r="E297" i="1"/>
  <c r="E271" i="1"/>
  <c r="E280" i="1"/>
  <c r="E263" i="1"/>
  <c r="E255" i="1"/>
  <c r="E168" i="1"/>
  <c r="H206" i="1"/>
  <c r="I206" i="1" s="1"/>
  <c r="E235" i="1"/>
  <c r="E163" i="1"/>
  <c r="E102" i="1"/>
  <c r="E104" i="1"/>
  <c r="E46" i="1"/>
  <c r="E181" i="1"/>
  <c r="E94" i="1"/>
  <c r="E25" i="1"/>
  <c r="E57" i="1"/>
  <c r="E234" i="1"/>
  <c r="H84" i="1"/>
  <c r="I84" i="1" s="1"/>
  <c r="E115" i="1"/>
  <c r="E303" i="1"/>
  <c r="E218" i="1"/>
  <c r="E250" i="1"/>
  <c r="H39" i="1"/>
  <c r="I39" i="1" s="1"/>
  <c r="E37" i="1"/>
  <c r="E28" i="1"/>
  <c r="E47" i="1"/>
  <c r="E91" i="1"/>
  <c r="E284" i="1"/>
  <c r="E355" i="1"/>
  <c r="E59" i="1"/>
  <c r="E99" i="1"/>
  <c r="E116" i="1"/>
  <c r="E43" i="1"/>
  <c r="E174" i="1"/>
  <c r="E196" i="1"/>
  <c r="E251" i="1"/>
  <c r="E272" i="1"/>
  <c r="E301" i="1"/>
  <c r="E93" i="1"/>
  <c r="E90" i="1"/>
  <c r="E143" i="1"/>
  <c r="E145" i="1"/>
  <c r="E89" i="1"/>
  <c r="H342" i="1"/>
  <c r="E316" i="1"/>
  <c r="F279" i="1"/>
  <c r="G279" i="1" s="1"/>
  <c r="E278" i="1"/>
  <c r="H203" i="1"/>
  <c r="I203" i="1" s="1"/>
  <c r="F214" i="1"/>
  <c r="G214" i="1" s="1"/>
  <c r="E241" i="1"/>
  <c r="E186" i="1"/>
  <c r="E219" i="1"/>
  <c r="E144" i="1"/>
  <c r="E141" i="1"/>
  <c r="E30" i="1"/>
  <c r="E64" i="1"/>
  <c r="E157" i="1"/>
  <c r="E209" i="1"/>
  <c r="E33" i="1"/>
  <c r="E265" i="1"/>
  <c r="E100" i="1"/>
  <c r="E158" i="1"/>
  <c r="E258" i="1"/>
  <c r="E75" i="1"/>
  <c r="E202" i="1"/>
  <c r="E12" i="1"/>
  <c r="E142" i="1"/>
  <c r="E52" i="1"/>
  <c r="E87" i="1"/>
  <c r="E210" i="1"/>
  <c r="E223" i="1"/>
  <c r="E300" i="1"/>
  <c r="E295" i="1"/>
  <c r="E354" i="1"/>
  <c r="E148" i="1"/>
  <c r="E103" i="1"/>
  <c r="E336" i="1"/>
  <c r="E195" i="1"/>
  <c r="E256" i="1"/>
  <c r="E285" i="1"/>
  <c r="E61" i="1"/>
  <c r="E50" i="1"/>
  <c r="E95" i="1"/>
  <c r="E81" i="1"/>
  <c r="H364" i="1"/>
  <c r="E341" i="1"/>
  <c r="F364" i="1"/>
  <c r="E329" i="1"/>
  <c r="E304" i="1"/>
  <c r="E314" i="1"/>
  <c r="E311" i="1"/>
  <c r="E306" i="1"/>
  <c r="E298" i="1"/>
  <c r="E237" i="1"/>
  <c r="E290" i="1"/>
  <c r="E198" i="1"/>
  <c r="E225" i="1"/>
  <c r="E213" i="1"/>
  <c r="E138" i="1"/>
  <c r="E307" i="1"/>
  <c r="E175" i="1"/>
  <c r="E82" i="1"/>
  <c r="E22" i="1"/>
  <c r="E56" i="1"/>
  <c r="E137" i="1"/>
  <c r="E230" i="1"/>
  <c r="E8" i="1"/>
  <c r="E96" i="1"/>
  <c r="E18" i="1"/>
  <c r="E257" i="1"/>
  <c r="E92" i="1"/>
  <c r="E153" i="1"/>
  <c r="E67" i="1"/>
  <c r="E169" i="1"/>
  <c r="E291" i="1"/>
  <c r="E83" i="1"/>
  <c r="E19" i="1"/>
  <c r="E26" i="1"/>
  <c r="E20" i="1"/>
  <c r="E207" i="1"/>
  <c r="E220" i="1"/>
  <c r="E269" i="1"/>
  <c r="E352" i="1"/>
  <c r="E69" i="1"/>
  <c r="E161" i="1"/>
  <c r="E27" i="1"/>
  <c r="E179" i="1"/>
  <c r="E248" i="1"/>
  <c r="E261" i="1"/>
  <c r="E53" i="1"/>
  <c r="E34" i="1"/>
  <c r="E71" i="1"/>
  <c r="E17" i="1"/>
  <c r="F270" i="1"/>
  <c r="G270" i="1" s="1"/>
  <c r="E9" i="1"/>
  <c r="F257" i="1"/>
  <c r="G257" i="1" s="1"/>
  <c r="E310" i="1"/>
  <c r="E21" i="1"/>
  <c r="E327" i="1"/>
  <c r="E111" i="1"/>
  <c r="E140" i="1"/>
  <c r="E318" i="1"/>
  <c r="E183" i="1"/>
  <c r="E79" i="1"/>
  <c r="E97" i="1"/>
  <c r="H273" i="1"/>
  <c r="I273" i="1" s="1"/>
  <c r="F144" i="1"/>
  <c r="G144" i="1" s="1"/>
  <c r="F175" i="1"/>
  <c r="G175" i="1" s="1"/>
  <c r="F289" i="1"/>
  <c r="G289" i="1" s="1"/>
  <c r="F212" i="1"/>
  <c r="G212" i="1" s="1"/>
  <c r="H346" i="1"/>
  <c r="I346" i="1" s="1"/>
  <c r="H175" i="1"/>
  <c r="I175" i="1" s="1"/>
  <c r="F166" i="1"/>
  <c r="G166" i="1" s="1"/>
  <c r="H251" i="1"/>
  <c r="I251" i="1" s="1"/>
  <c r="F360" i="1"/>
  <c r="G360" i="1" s="1"/>
  <c r="H351" i="1"/>
  <c r="I351" i="1" s="1"/>
  <c r="H343" i="1"/>
  <c r="I343" i="1" s="1"/>
  <c r="F113" i="1"/>
  <c r="G113" i="1" s="1"/>
  <c r="F42" i="1"/>
  <c r="G42" i="1" s="1"/>
  <c r="H86" i="1"/>
  <c r="I86" i="1" s="1"/>
  <c r="F151" i="1"/>
  <c r="G151" i="1" s="1"/>
  <c r="F12" i="1"/>
  <c r="G12" i="1" s="1"/>
  <c r="F352" i="1"/>
  <c r="G352" i="1" s="1"/>
  <c r="H270" i="1"/>
  <c r="I270" i="1" s="1"/>
  <c r="H336" i="1"/>
  <c r="I336" i="1" s="1"/>
  <c r="F340" i="1"/>
  <c r="G340" i="1" s="1"/>
  <c r="F316" i="1"/>
  <c r="G316" i="1" s="1"/>
  <c r="H319" i="1"/>
  <c r="I319" i="1" s="1"/>
  <c r="H42" i="1"/>
  <c r="I42" i="1" s="1"/>
  <c r="H167" i="1"/>
  <c r="I167" i="1" s="1"/>
  <c r="F333" i="1"/>
  <c r="G333" i="1" s="1"/>
  <c r="H16" i="1"/>
  <c r="I16" i="1" s="1"/>
  <c r="H333" i="1"/>
  <c r="I333" i="1" s="1"/>
  <c r="H76" i="1"/>
  <c r="I76" i="1" s="1"/>
  <c r="H322" i="1"/>
  <c r="I322" i="1" s="1"/>
  <c r="H256" i="1"/>
  <c r="I256" i="1" s="1"/>
  <c r="F187" i="1"/>
  <c r="G187" i="1" s="1"/>
  <c r="F137" i="1"/>
  <c r="G137" i="1" s="1"/>
  <c r="H339" i="1"/>
  <c r="I339" i="1" s="1"/>
  <c r="H274" i="1"/>
  <c r="I274" i="1" s="1"/>
  <c r="F156" i="1"/>
  <c r="G156" i="1" s="1"/>
  <c r="F341" i="1"/>
  <c r="G341" i="1" s="1"/>
  <c r="F356" i="1"/>
  <c r="G356" i="1" s="1"/>
  <c r="F345" i="1"/>
  <c r="G345" i="1" s="1"/>
  <c r="H314" i="1"/>
  <c r="I314" i="1" s="1"/>
  <c r="F272" i="1"/>
  <c r="G272" i="1" s="1"/>
  <c r="H278" i="1"/>
  <c r="I278" i="1" s="1"/>
  <c r="H198" i="1"/>
  <c r="I198" i="1" s="1"/>
  <c r="H214" i="1"/>
  <c r="I214" i="1" s="1"/>
  <c r="F239" i="1"/>
  <c r="G239" i="1" s="1"/>
  <c r="H241" i="1"/>
  <c r="I241" i="1" s="1"/>
  <c r="H169" i="1"/>
  <c r="I169" i="1" s="1"/>
  <c r="F81" i="1"/>
  <c r="G81" i="1" s="1"/>
  <c r="H137" i="1"/>
  <c r="I137" i="1" s="1"/>
  <c r="H49" i="1"/>
  <c r="I49" i="1" s="1"/>
  <c r="H234" i="1"/>
  <c r="I234" i="1" s="1"/>
  <c r="H288" i="1"/>
  <c r="I288" i="1" s="1"/>
  <c r="H268" i="1"/>
  <c r="I268" i="1" s="1"/>
  <c r="H355" i="1"/>
  <c r="I355" i="1" s="1"/>
  <c r="H164" i="1"/>
  <c r="I164" i="1" s="1"/>
  <c r="F265" i="1"/>
  <c r="G265" i="1" s="1"/>
  <c r="F259" i="1"/>
  <c r="G259" i="1" s="1"/>
  <c r="F67" i="1"/>
  <c r="G67" i="1" s="1"/>
  <c r="F173" i="1"/>
  <c r="G173" i="1" s="1"/>
  <c r="H330" i="1"/>
  <c r="I330" i="1" s="1"/>
  <c r="H358" i="1"/>
  <c r="I358" i="1" s="1"/>
  <c r="F337" i="1"/>
  <c r="G337" i="1" s="1"/>
  <c r="H265" i="1"/>
  <c r="I265" i="1" s="1"/>
  <c r="H225" i="1"/>
  <c r="I225" i="1" s="1"/>
  <c r="H239" i="1"/>
  <c r="I239" i="1" s="1"/>
  <c r="F229" i="1"/>
  <c r="G229" i="1" s="1"/>
  <c r="H235" i="1"/>
  <c r="I235" i="1" s="1"/>
  <c r="F162" i="1"/>
  <c r="G162" i="1" s="1"/>
  <c r="H81" i="1"/>
  <c r="I81" i="1" s="1"/>
  <c r="H75" i="1"/>
  <c r="I75" i="1" s="1"/>
  <c r="H66" i="1"/>
  <c r="I66" i="1" s="1"/>
  <c r="F17" i="1"/>
  <c r="G17" i="1" s="1"/>
  <c r="H33" i="1"/>
  <c r="I33" i="1" s="1"/>
  <c r="H231" i="1"/>
  <c r="I231" i="1" s="1"/>
  <c r="H101" i="1"/>
  <c r="I101" i="1" s="1"/>
  <c r="F262" i="1"/>
  <c r="G262" i="1" s="1"/>
  <c r="H277" i="1"/>
  <c r="I277" i="1" s="1"/>
  <c r="H166" i="1"/>
  <c r="I166" i="1" s="1"/>
  <c r="H328" i="1"/>
  <c r="I328" i="1" s="1"/>
  <c r="F202" i="1"/>
  <c r="G202" i="1" s="1"/>
  <c r="F52" i="1"/>
  <c r="G52" i="1" s="1"/>
  <c r="F323" i="1"/>
  <c r="G323" i="1" s="1"/>
  <c r="F148" i="1"/>
  <c r="G148" i="1" s="1"/>
  <c r="H267" i="1"/>
  <c r="I267" i="1" s="1"/>
  <c r="H37" i="1"/>
  <c r="I37" i="1" s="1"/>
  <c r="H338" i="1"/>
  <c r="I338" i="1" s="1"/>
  <c r="F312" i="1"/>
  <c r="G312" i="1" s="1"/>
  <c r="F311" i="1"/>
  <c r="G311" i="1" s="1"/>
  <c r="F351" i="1"/>
  <c r="G351" i="1" s="1"/>
  <c r="H344" i="1"/>
  <c r="I344" i="1" s="1"/>
  <c r="F329" i="1"/>
  <c r="G329" i="1" s="1"/>
  <c r="H345" i="1"/>
  <c r="I345" i="1" s="1"/>
  <c r="F310" i="1"/>
  <c r="G310" i="1" s="1"/>
  <c r="F299" i="1"/>
  <c r="G299" i="1" s="1"/>
  <c r="H362" i="1"/>
  <c r="I362" i="1" s="1"/>
  <c r="H353" i="1"/>
  <c r="I353" i="1" s="1"/>
  <c r="F320" i="1"/>
  <c r="G320" i="1" s="1"/>
  <c r="F319" i="1"/>
  <c r="G319" i="1" s="1"/>
  <c r="F359" i="1"/>
  <c r="G359" i="1" s="1"/>
  <c r="F330" i="1"/>
  <c r="G330" i="1" s="1"/>
  <c r="F305" i="1"/>
  <c r="G305" i="1" s="1"/>
  <c r="F281" i="1"/>
  <c r="G281" i="1" s="1"/>
  <c r="H236" i="1"/>
  <c r="I236" i="1" s="1"/>
  <c r="F277" i="1"/>
  <c r="G277" i="1" s="1"/>
  <c r="H299" i="1"/>
  <c r="I299" i="1" s="1"/>
  <c r="H222" i="1"/>
  <c r="I222" i="1" s="1"/>
  <c r="F223" i="1"/>
  <c r="G223" i="1" s="1"/>
  <c r="H143" i="1"/>
  <c r="I143" i="1" s="1"/>
  <c r="F120" i="1"/>
  <c r="G120" i="1" s="1"/>
  <c r="F82" i="1"/>
  <c r="G82" i="1" s="1"/>
  <c r="H80" i="1"/>
  <c r="I80" i="1" s="1"/>
  <c r="F50" i="1"/>
  <c r="G50" i="1" s="1"/>
  <c r="F254" i="1"/>
  <c r="G254" i="1" s="1"/>
  <c r="F287" i="1"/>
  <c r="G287" i="1" s="1"/>
  <c r="F309" i="1"/>
  <c r="G309" i="1" s="1"/>
  <c r="F193" i="1"/>
  <c r="G193" i="1" s="1"/>
  <c r="F69" i="1"/>
  <c r="G69" i="1" s="1"/>
  <c r="H326" i="1"/>
  <c r="I326" i="1" s="1"/>
  <c r="H151" i="1"/>
  <c r="I151" i="1" s="1"/>
  <c r="F275" i="1"/>
  <c r="G275" i="1" s="1"/>
  <c r="H92" i="1"/>
  <c r="I92" i="1" s="1"/>
  <c r="F205" i="1"/>
  <c r="G205" i="1" s="1"/>
  <c r="F35" i="1"/>
  <c r="G35" i="1" s="1"/>
  <c r="H13" i="1"/>
  <c r="I13" i="1" s="1"/>
  <c r="H45" i="1"/>
  <c r="I45" i="1" s="1"/>
  <c r="F44" i="1"/>
  <c r="G44" i="1" s="1"/>
  <c r="F47" i="1"/>
  <c r="G47" i="1" s="1"/>
  <c r="F63" i="1"/>
  <c r="G63" i="1" s="1"/>
  <c r="H68" i="1"/>
  <c r="I68" i="1" s="1"/>
  <c r="H189" i="1"/>
  <c r="I189" i="1" s="1"/>
  <c r="F85" i="1"/>
  <c r="G85" i="1" s="1"/>
  <c r="H253" i="1"/>
  <c r="I253" i="1" s="1"/>
  <c r="F150" i="1"/>
  <c r="G150" i="1" s="1"/>
  <c r="F317" i="1"/>
  <c r="G317" i="1" s="1"/>
  <c r="F249" i="1"/>
  <c r="G249" i="1" s="1"/>
  <c r="F146" i="1"/>
  <c r="G146" i="1" s="1"/>
  <c r="F293" i="1"/>
  <c r="G293" i="1" s="1"/>
  <c r="F124" i="1"/>
  <c r="G124" i="1" s="1"/>
  <c r="F199" i="1"/>
  <c r="G199" i="1" s="1"/>
  <c r="F321" i="1"/>
  <c r="G321" i="1" s="1"/>
  <c r="F250" i="1"/>
  <c r="G250" i="1" s="1"/>
  <c r="F355" i="1"/>
  <c r="G355" i="1" s="1"/>
  <c r="F191" i="1"/>
  <c r="G191" i="1" s="1"/>
  <c r="H349" i="1"/>
  <c r="I349" i="1" s="1"/>
  <c r="F251" i="1"/>
  <c r="G251" i="1" s="1"/>
  <c r="F296" i="1"/>
  <c r="G296" i="1" s="1"/>
  <c r="H127" i="1"/>
  <c r="I127" i="1" s="1"/>
  <c r="F218" i="1"/>
  <c r="G218" i="1" s="1"/>
  <c r="H115" i="1"/>
  <c r="I115" i="1" s="1"/>
  <c r="F111" i="1"/>
  <c r="G111" i="1" s="1"/>
  <c r="H185" i="1"/>
  <c r="I185" i="1" s="1"/>
  <c r="F295" i="1"/>
  <c r="G295" i="1" s="1"/>
  <c r="H124" i="1"/>
  <c r="I124" i="1" s="1"/>
  <c r="H332" i="1"/>
  <c r="I332" i="1" s="1"/>
  <c r="H176" i="1"/>
  <c r="I176" i="1" s="1"/>
  <c r="F70" i="1"/>
  <c r="G70" i="1" s="1"/>
  <c r="F103" i="1"/>
  <c r="G103" i="1" s="1"/>
  <c r="F303" i="1"/>
  <c r="G303" i="1" s="1"/>
  <c r="F33" i="1"/>
  <c r="G33" i="1" s="1"/>
  <c r="H149" i="1"/>
  <c r="I149" i="1" s="1"/>
  <c r="F7" i="1"/>
  <c r="G7" i="1" s="1"/>
  <c r="F65" i="1"/>
  <c r="G65" i="1" s="1"/>
  <c r="F94" i="1"/>
  <c r="G94" i="1" s="1"/>
  <c r="H24" i="1"/>
  <c r="I24" i="1" s="1"/>
  <c r="F66" i="1"/>
  <c r="G66" i="1" s="1"/>
  <c r="H11" i="1"/>
  <c r="I11" i="1" s="1"/>
  <c r="F129" i="1"/>
  <c r="G129" i="1" s="1"/>
  <c r="F79" i="1"/>
  <c r="G79" i="1" s="1"/>
  <c r="H32" i="1"/>
  <c r="I32" i="1" s="1"/>
  <c r="H89" i="1"/>
  <c r="I89" i="1" s="1"/>
  <c r="H105" i="1"/>
  <c r="I105" i="1" s="1"/>
  <c r="H146" i="1"/>
  <c r="I146" i="1" s="1"/>
  <c r="F128" i="1"/>
  <c r="G128" i="1" s="1"/>
  <c r="F147" i="1"/>
  <c r="G147" i="1" s="1"/>
  <c r="H112" i="1"/>
  <c r="I112" i="1" s="1"/>
  <c r="H154" i="1"/>
  <c r="I154" i="1" s="1"/>
  <c r="H174" i="1"/>
  <c r="I174" i="1" s="1"/>
  <c r="H255" i="1"/>
  <c r="I255" i="1" s="1"/>
  <c r="H194" i="1"/>
  <c r="I194" i="1" s="1"/>
  <c r="F222" i="1"/>
  <c r="G222" i="1" s="1"/>
  <c r="H233" i="1"/>
  <c r="I233" i="1" s="1"/>
  <c r="H196" i="1"/>
  <c r="I196" i="1" s="1"/>
  <c r="F256" i="1"/>
  <c r="G256" i="1" s="1"/>
  <c r="F247" i="1"/>
  <c r="G247" i="1" s="1"/>
  <c r="F261" i="1"/>
  <c r="G261" i="1" s="1"/>
  <c r="H291" i="1"/>
  <c r="I291" i="1" s="1"/>
  <c r="H21" i="1"/>
  <c r="I21" i="1" s="1"/>
  <c r="H31" i="1"/>
  <c r="I31" i="1" s="1"/>
  <c r="F61" i="1"/>
  <c r="G61" i="1" s="1"/>
  <c r="H190" i="1"/>
  <c r="I190" i="1" s="1"/>
  <c r="F55" i="1"/>
  <c r="G55" i="1" s="1"/>
  <c r="F292" i="1"/>
  <c r="G292" i="1" s="1"/>
  <c r="F53" i="1"/>
  <c r="G53" i="1" s="1"/>
  <c r="F231" i="1"/>
  <c r="G231" i="1" s="1"/>
  <c r="H148" i="1"/>
  <c r="I148" i="1" s="1"/>
  <c r="H310" i="1"/>
  <c r="I310" i="1" s="1"/>
  <c r="F224" i="1"/>
  <c r="G224" i="1" s="1"/>
  <c r="F138" i="1"/>
  <c r="G138" i="1" s="1"/>
  <c r="F267" i="1"/>
  <c r="G267" i="1" s="1"/>
  <c r="H116" i="1"/>
  <c r="I116" i="1" s="1"/>
  <c r="F133" i="1"/>
  <c r="G133" i="1" s="1"/>
  <c r="F313" i="1"/>
  <c r="G313" i="1" s="1"/>
  <c r="F215" i="1"/>
  <c r="G215" i="1" s="1"/>
  <c r="F353" i="1"/>
  <c r="G353" i="1" s="1"/>
  <c r="H177" i="1"/>
  <c r="I177" i="1" s="1"/>
  <c r="H347" i="1"/>
  <c r="I347" i="1" s="1"/>
  <c r="F246" i="1"/>
  <c r="G246" i="1" s="1"/>
  <c r="F300" i="1"/>
  <c r="G300" i="1" s="1"/>
  <c r="F134" i="1"/>
  <c r="G134" i="1" s="1"/>
  <c r="H201" i="1"/>
  <c r="I201" i="1" s="1"/>
  <c r="H260" i="1"/>
  <c r="I260" i="1" s="1"/>
  <c r="H261" i="1"/>
  <c r="I261" i="1" s="1"/>
  <c r="H207" i="1"/>
  <c r="I207" i="1" s="1"/>
  <c r="H245" i="1"/>
  <c r="I245" i="1" s="1"/>
  <c r="H285" i="1"/>
  <c r="I285" i="1" s="1"/>
  <c r="F197" i="1"/>
  <c r="G197" i="1" s="1"/>
  <c r="F253" i="1"/>
  <c r="G253" i="1" s="1"/>
  <c r="H303" i="1"/>
  <c r="I303" i="1" s="1"/>
  <c r="H133" i="1"/>
  <c r="I133" i="1" s="1"/>
  <c r="H184" i="1"/>
  <c r="I184" i="1" s="1"/>
  <c r="H79" i="1"/>
  <c r="I79" i="1" s="1"/>
  <c r="H110" i="1"/>
  <c r="I110" i="1" s="1"/>
  <c r="F177" i="1"/>
  <c r="G177" i="1" s="1"/>
  <c r="H246" i="1"/>
  <c r="I246" i="1" s="1"/>
  <c r="H9" i="1"/>
  <c r="I9" i="1" s="1"/>
  <c r="H26" i="1"/>
  <c r="I26" i="1" s="1"/>
  <c r="H96" i="1"/>
  <c r="I96" i="1" s="1"/>
  <c r="F10" i="1"/>
  <c r="G10" i="1" s="1"/>
  <c r="F71" i="1"/>
  <c r="G71" i="1" s="1"/>
  <c r="H8" i="1"/>
  <c r="I8" i="1" s="1"/>
  <c r="H209" i="1"/>
  <c r="I209" i="1" s="1"/>
  <c r="F24" i="1"/>
  <c r="G24" i="1" s="1"/>
  <c r="H114" i="1"/>
  <c r="I114" i="1" s="1"/>
  <c r="H19" i="1"/>
  <c r="I19" i="1" s="1"/>
  <c r="H51" i="1"/>
  <c r="I51" i="1" s="1"/>
  <c r="H88" i="1"/>
  <c r="I88" i="1" s="1"/>
  <c r="H121" i="1"/>
  <c r="I121" i="1" s="1"/>
  <c r="H40" i="1"/>
  <c r="I40" i="1" s="1"/>
  <c r="F89" i="1"/>
  <c r="G89" i="1" s="1"/>
  <c r="F105" i="1"/>
  <c r="G105" i="1" s="1"/>
  <c r="H130" i="1"/>
  <c r="I130" i="1" s="1"/>
  <c r="F136" i="1"/>
  <c r="G136" i="1" s="1"/>
  <c r="H120" i="1"/>
  <c r="I120" i="1" s="1"/>
  <c r="F174" i="1"/>
  <c r="G174" i="1" s="1"/>
  <c r="H213" i="1"/>
  <c r="I213" i="1" s="1"/>
  <c r="F235" i="1"/>
  <c r="G235" i="1" s="1"/>
  <c r="F206" i="1"/>
  <c r="G206" i="1" s="1"/>
  <c r="F241" i="1"/>
  <c r="G241" i="1" s="1"/>
  <c r="F160" i="1"/>
  <c r="G160" i="1" s="1"/>
  <c r="F255" i="1"/>
  <c r="G255" i="1" s="1"/>
  <c r="H263" i="1"/>
  <c r="I263" i="1" s="1"/>
  <c r="F290" i="1"/>
  <c r="G290" i="1" s="1"/>
  <c r="H211" i="1"/>
  <c r="I211" i="1" s="1"/>
  <c r="F201" i="1"/>
  <c r="G201" i="1" s="1"/>
  <c r="H91" i="1"/>
  <c r="I91" i="1" s="1"/>
  <c r="H53" i="1"/>
  <c r="I53" i="1" s="1"/>
  <c r="H20" i="1"/>
  <c r="I20" i="1" s="1"/>
  <c r="H63" i="1"/>
  <c r="I63" i="1" s="1"/>
  <c r="H142" i="1"/>
  <c r="I142" i="1" s="1"/>
  <c r="H83" i="1"/>
  <c r="I83" i="1" s="1"/>
  <c r="H125" i="1"/>
  <c r="I125" i="1" s="1"/>
  <c r="F283" i="1"/>
  <c r="G283" i="1" s="1"/>
  <c r="F339" i="1"/>
  <c r="G339" i="1" s="1"/>
  <c r="F198" i="1"/>
  <c r="G198" i="1" s="1"/>
  <c r="F131" i="1"/>
  <c r="G131" i="1" s="1"/>
  <c r="H300" i="1"/>
  <c r="I300" i="1" s="1"/>
  <c r="F196" i="1"/>
  <c r="G196" i="1" s="1"/>
  <c r="F115" i="1"/>
  <c r="G115" i="1" s="1"/>
  <c r="F232" i="1"/>
  <c r="G232" i="1" s="1"/>
  <c r="F107" i="1"/>
  <c r="G107" i="1" s="1"/>
  <c r="F116" i="1"/>
  <c r="G116" i="1" s="1"/>
  <c r="F301" i="1"/>
  <c r="G301" i="1" s="1"/>
  <c r="H200" i="1"/>
  <c r="I200" i="1" s="1"/>
  <c r="F331" i="1"/>
  <c r="G331" i="1" s="1"/>
  <c r="F125" i="1"/>
  <c r="G125" i="1" s="1"/>
  <c r="H309" i="1"/>
  <c r="I309" i="1" s="1"/>
  <c r="H243" i="1"/>
  <c r="I243" i="1" s="1"/>
  <c r="H304" i="1"/>
  <c r="I304" i="1" s="1"/>
  <c r="H135" i="1"/>
  <c r="I135" i="1" s="1"/>
  <c r="H205" i="1"/>
  <c r="I205" i="1" s="1"/>
  <c r="H308" i="1"/>
  <c r="I308" i="1" s="1"/>
  <c r="F268" i="1"/>
  <c r="G268" i="1" s="1"/>
  <c r="H250" i="1"/>
  <c r="I250" i="1" s="1"/>
  <c r="H301" i="1"/>
  <c r="I301" i="1" s="1"/>
  <c r="H348" i="1"/>
  <c r="I348" i="1" s="1"/>
  <c r="F119" i="1"/>
  <c r="G119" i="1" s="1"/>
  <c r="H199" i="1"/>
  <c r="I199" i="1" s="1"/>
  <c r="F304" i="1"/>
  <c r="G304" i="1" s="1"/>
  <c r="H141" i="1"/>
  <c r="I141" i="1" s="1"/>
  <c r="H356" i="1"/>
  <c r="I356" i="1" s="1"/>
  <c r="H202" i="1"/>
  <c r="I202" i="1" s="1"/>
  <c r="F302" i="1"/>
  <c r="G302" i="1" s="1"/>
  <c r="H82" i="1"/>
  <c r="I82" i="1" s="1"/>
  <c r="H183" i="1"/>
  <c r="I183" i="1" s="1"/>
  <c r="H252" i="1"/>
  <c r="I252" i="1" s="1"/>
  <c r="H316" i="1"/>
  <c r="I316" i="1" s="1"/>
  <c r="H73" i="1"/>
  <c r="I73" i="1" s="1"/>
  <c r="H58" i="1"/>
  <c r="I58" i="1" s="1"/>
  <c r="F9" i="1"/>
  <c r="G9" i="1" s="1"/>
  <c r="F39" i="1"/>
  <c r="G39" i="1" s="1"/>
  <c r="F149" i="1"/>
  <c r="G149" i="1" s="1"/>
  <c r="F96" i="1"/>
  <c r="G96" i="1" s="1"/>
  <c r="F8" i="1"/>
  <c r="G8" i="1" s="1"/>
  <c r="H74" i="1"/>
  <c r="I74" i="1" s="1"/>
  <c r="H230" i="1"/>
  <c r="I230" i="1" s="1"/>
  <c r="F114" i="1"/>
  <c r="G114" i="1" s="1"/>
  <c r="H157" i="1"/>
  <c r="I157" i="1" s="1"/>
  <c r="H27" i="1"/>
  <c r="I27" i="1" s="1"/>
  <c r="F32" i="1"/>
  <c r="G32" i="1" s="1"/>
  <c r="F121" i="1"/>
  <c r="G121" i="1" s="1"/>
  <c r="H48" i="1"/>
  <c r="I48" i="1" s="1"/>
  <c r="F130" i="1"/>
  <c r="G130" i="1" s="1"/>
  <c r="H171" i="1"/>
  <c r="I171" i="1" s="1"/>
  <c r="H307" i="1"/>
  <c r="I307" i="1" s="1"/>
  <c r="F141" i="1"/>
  <c r="G141" i="1" s="1"/>
  <c r="H128" i="1"/>
  <c r="I128" i="1" s="1"/>
  <c r="H161" i="1"/>
  <c r="I161" i="1" s="1"/>
  <c r="H155" i="1"/>
  <c r="I155" i="1" s="1"/>
  <c r="H219" i="1"/>
  <c r="I219" i="1" s="1"/>
  <c r="H186" i="1"/>
  <c r="I186" i="1" s="1"/>
  <c r="F178" i="1"/>
  <c r="G178" i="1" s="1"/>
  <c r="F168" i="1"/>
  <c r="G168" i="1" s="1"/>
  <c r="F263" i="1"/>
  <c r="G263" i="1" s="1"/>
  <c r="H227" i="1"/>
  <c r="I227" i="1" s="1"/>
  <c r="F221" i="1"/>
  <c r="G221" i="1" s="1"/>
  <c r="H290" i="1"/>
  <c r="I290" i="1" s="1"/>
  <c r="H280" i="1"/>
  <c r="I280" i="1" s="1"/>
  <c r="F220" i="1"/>
  <c r="G220" i="1" s="1"/>
  <c r="F297" i="1"/>
  <c r="G297" i="1" s="1"/>
  <c r="H272" i="1"/>
  <c r="I272" i="1" s="1"/>
  <c r="H296" i="1"/>
  <c r="I296" i="1" s="1"/>
  <c r="F21" i="1"/>
  <c r="G21" i="1" s="1"/>
  <c r="F210" i="1"/>
  <c r="G210" i="1" s="1"/>
  <c r="H12" i="1"/>
  <c r="I12" i="1" s="1"/>
  <c r="H61" i="1"/>
  <c r="I61" i="1" s="1"/>
  <c r="H197" i="1"/>
  <c r="I197" i="1" s="1"/>
  <c r="F30" i="1"/>
  <c r="G30" i="1" s="1"/>
  <c r="H38" i="1"/>
  <c r="I38" i="1" s="1"/>
  <c r="F274" i="1"/>
  <c r="G274" i="1" s="1"/>
  <c r="H317" i="1"/>
  <c r="I317" i="1" s="1"/>
  <c r="H193" i="1"/>
  <c r="I193" i="1" s="1"/>
  <c r="F123" i="1"/>
  <c r="G123" i="1" s="1"/>
  <c r="F288" i="1"/>
  <c r="G288" i="1" s="1"/>
  <c r="H188" i="1"/>
  <c r="I188" i="1" s="1"/>
  <c r="H102" i="1"/>
  <c r="I102" i="1" s="1"/>
  <c r="F194" i="1"/>
  <c r="G194" i="1" s="1"/>
  <c r="F98" i="1"/>
  <c r="G98" i="1" s="1"/>
  <c r="F84" i="1"/>
  <c r="G84" i="1" s="1"/>
  <c r="H294" i="1"/>
  <c r="I294" i="1" s="1"/>
  <c r="F190" i="1"/>
  <c r="G190" i="1" s="1"/>
  <c r="H295" i="1"/>
  <c r="I295" i="1" s="1"/>
  <c r="F117" i="1"/>
  <c r="G117" i="1" s="1"/>
  <c r="F308" i="1"/>
  <c r="G308" i="1" s="1"/>
  <c r="F240" i="1"/>
  <c r="G240" i="1" s="1"/>
  <c r="H325" i="1"/>
  <c r="I325" i="1" s="1"/>
  <c r="H140" i="1"/>
  <c r="I140" i="1" s="1"/>
  <c r="H208" i="1"/>
  <c r="I208" i="1" s="1"/>
  <c r="H313" i="1"/>
  <c r="I313" i="1" s="1"/>
  <c r="H292" i="1"/>
  <c r="I292" i="1" s="1"/>
  <c r="H254" i="1"/>
  <c r="I254" i="1" s="1"/>
  <c r="F62" i="1"/>
  <c r="G62" i="1" s="1"/>
  <c r="H123" i="1"/>
  <c r="I123" i="1" s="1"/>
  <c r="H215" i="1"/>
  <c r="I215" i="1" s="1"/>
  <c r="H259" i="1"/>
  <c r="I259" i="1" s="1"/>
  <c r="H315" i="1"/>
  <c r="I315" i="1" s="1"/>
  <c r="F110" i="1"/>
  <c r="G110" i="1" s="1"/>
  <c r="H312" i="1"/>
  <c r="I312" i="1" s="1"/>
  <c r="F118" i="1"/>
  <c r="G118" i="1" s="1"/>
  <c r="F185" i="1"/>
  <c r="G185" i="1" s="1"/>
  <c r="F58" i="1"/>
  <c r="G58" i="1" s="1"/>
  <c r="H25" i="1"/>
  <c r="I25" i="1" s="1"/>
  <c r="F158" i="1"/>
  <c r="G158" i="1" s="1"/>
  <c r="F74" i="1"/>
  <c r="G74" i="1" s="1"/>
  <c r="F90" i="1"/>
  <c r="G90" i="1" s="1"/>
  <c r="F230" i="1"/>
  <c r="G230" i="1" s="1"/>
  <c r="H94" i="1"/>
  <c r="I94" i="1" s="1"/>
  <c r="F157" i="1"/>
  <c r="G157" i="1" s="1"/>
  <c r="H59" i="1"/>
  <c r="I59" i="1" s="1"/>
  <c r="H106" i="1"/>
  <c r="I106" i="1" s="1"/>
  <c r="F40" i="1"/>
  <c r="G40" i="1" s="1"/>
  <c r="F88" i="1"/>
  <c r="G88" i="1" s="1"/>
  <c r="H56" i="1"/>
  <c r="I56" i="1" s="1"/>
  <c r="F127" i="1"/>
  <c r="G127" i="1" s="1"/>
  <c r="F171" i="1"/>
  <c r="G171" i="1" s="1"/>
  <c r="F152" i="1"/>
  <c r="G152" i="1" s="1"/>
  <c r="F307" i="1"/>
  <c r="G307" i="1" s="1"/>
  <c r="H136" i="1"/>
  <c r="I136" i="1" s="1"/>
  <c r="F161" i="1"/>
  <c r="G161" i="1" s="1"/>
  <c r="F155" i="1"/>
  <c r="G155" i="1" s="1"/>
  <c r="H165" i="1"/>
  <c r="I165" i="1" s="1"/>
  <c r="F225" i="1"/>
  <c r="G225" i="1" s="1"/>
  <c r="F176" i="1"/>
  <c r="G176" i="1" s="1"/>
  <c r="H195" i="1"/>
  <c r="I195" i="1" s="1"/>
  <c r="F280" i="1"/>
  <c r="G280" i="1" s="1"/>
  <c r="F38" i="1"/>
  <c r="G38" i="1" s="1"/>
  <c r="H28" i="1"/>
  <c r="I28" i="1" s="1"/>
  <c r="F20" i="1"/>
  <c r="G20" i="1" s="1"/>
  <c r="F76" i="1"/>
  <c r="G76" i="1" s="1"/>
  <c r="H23" i="1"/>
  <c r="I23" i="1" s="1"/>
  <c r="F243" i="1"/>
  <c r="G243" i="1" s="1"/>
  <c r="H293" i="1"/>
  <c r="I293" i="1" s="1"/>
  <c r="F182" i="1"/>
  <c r="G182" i="1" s="1"/>
  <c r="H119" i="1"/>
  <c r="I119" i="1" s="1"/>
  <c r="F284" i="1"/>
  <c r="G284" i="1" s="1"/>
  <c r="F183" i="1"/>
  <c r="G183" i="1" s="1"/>
  <c r="F101" i="1"/>
  <c r="G101" i="1" s="1"/>
  <c r="F188" i="1"/>
  <c r="G188" i="1" s="1"/>
  <c r="F83" i="1"/>
  <c r="G83" i="1" s="1"/>
  <c r="F59" i="1"/>
  <c r="G59" i="1" s="1"/>
  <c r="F285" i="1"/>
  <c r="G285" i="1" s="1"/>
  <c r="F189" i="1"/>
  <c r="G189" i="1" s="1"/>
  <c r="F242" i="1"/>
  <c r="G242" i="1" s="1"/>
  <c r="F99" i="1"/>
  <c r="G99" i="1" s="1"/>
  <c r="H286" i="1"/>
  <c r="I286" i="1" s="1"/>
  <c r="H258" i="1"/>
  <c r="I258" i="1" s="1"/>
  <c r="H71" i="1"/>
  <c r="I71" i="1" s="1"/>
  <c r="H216" i="1"/>
  <c r="I216" i="1" s="1"/>
  <c r="H269" i="1"/>
  <c r="I269" i="1" s="1"/>
  <c r="H340" i="1"/>
  <c r="I340" i="1" s="1"/>
  <c r="F145" i="1"/>
  <c r="G145" i="1" s="1"/>
  <c r="H131" i="1"/>
  <c r="I131" i="1" s="1"/>
  <c r="H318" i="1"/>
  <c r="I318" i="1" s="1"/>
  <c r="F234" i="1"/>
  <c r="G234" i="1" s="1"/>
  <c r="H320" i="1"/>
  <c r="I320" i="1" s="1"/>
  <c r="H99" i="1"/>
  <c r="I99" i="1" s="1"/>
  <c r="F126" i="1"/>
  <c r="G126" i="1" s="1"/>
  <c r="H324" i="1"/>
  <c r="I324" i="1" s="1"/>
  <c r="F73" i="1"/>
  <c r="G73" i="1" s="1"/>
  <c r="H57" i="1"/>
  <c r="I57" i="1" s="1"/>
  <c r="F25" i="1"/>
  <c r="G25" i="1" s="1"/>
  <c r="H158" i="1"/>
  <c r="I158" i="1" s="1"/>
  <c r="F15" i="1"/>
  <c r="G15" i="1" s="1"/>
  <c r="F78" i="1"/>
  <c r="G78" i="1" s="1"/>
  <c r="H90" i="1"/>
  <c r="I90" i="1" s="1"/>
  <c r="F18" i="1"/>
  <c r="G18" i="1" s="1"/>
  <c r="H34" i="1"/>
  <c r="I34" i="1" s="1"/>
  <c r="H41" i="1"/>
  <c r="I41" i="1" s="1"/>
  <c r="H181" i="1"/>
  <c r="I181" i="1" s="1"/>
  <c r="H35" i="1"/>
  <c r="I35" i="1" s="1"/>
  <c r="F106" i="1"/>
  <c r="G106" i="1" s="1"/>
  <c r="F48" i="1"/>
  <c r="G48" i="1" s="1"/>
  <c r="H64" i="1"/>
  <c r="I64" i="1" s="1"/>
  <c r="H97" i="1"/>
  <c r="I97" i="1" s="1"/>
  <c r="H163" i="1"/>
  <c r="I163" i="1" s="1"/>
  <c r="H170" i="1"/>
  <c r="I170" i="1" s="1"/>
  <c r="H139" i="1"/>
  <c r="I139" i="1" s="1"/>
  <c r="H138" i="1"/>
  <c r="I138" i="1" s="1"/>
  <c r="H180" i="1"/>
  <c r="I180" i="1" s="1"/>
  <c r="H264" i="1"/>
  <c r="I264" i="1" s="1"/>
  <c r="F186" i="1"/>
  <c r="G186" i="1" s="1"/>
  <c r="H179" i="1"/>
  <c r="I179" i="1" s="1"/>
  <c r="F195" i="1"/>
  <c r="G195" i="1" s="1"/>
  <c r="F227" i="1"/>
  <c r="G227" i="1" s="1"/>
  <c r="F217" i="1"/>
  <c r="G217" i="1" s="1"/>
  <c r="H248" i="1"/>
  <c r="I248" i="1" s="1"/>
  <c r="F271" i="1"/>
  <c r="G271" i="1" s="1"/>
  <c r="F236" i="1"/>
  <c r="G236" i="1" s="1"/>
  <c r="F278" i="1"/>
  <c r="G278" i="1" s="1"/>
  <c r="H212" i="1"/>
  <c r="I212" i="1" s="1"/>
  <c r="F298" i="1"/>
  <c r="G298" i="1" s="1"/>
  <c r="H249" i="1"/>
  <c r="I249" i="1" s="1"/>
  <c r="H306" i="1"/>
  <c r="I306" i="1" s="1"/>
  <c r="H311" i="1"/>
  <c r="I311" i="1" s="1"/>
  <c r="F294" i="1"/>
  <c r="G294" i="1" s="1"/>
  <c r="F361" i="1"/>
  <c r="G361" i="1" s="1"/>
  <c r="F322" i="1"/>
  <c r="G322" i="1" s="1"/>
  <c r="H350" i="1"/>
  <c r="I350" i="1" s="1"/>
  <c r="F349" i="1"/>
  <c r="G349" i="1" s="1"/>
  <c r="F350" i="1"/>
  <c r="G350" i="1" s="1"/>
  <c r="F326" i="1"/>
  <c r="G326" i="1" s="1"/>
  <c r="H93" i="1"/>
  <c r="I93" i="1" s="1"/>
  <c r="F31" i="1"/>
  <c r="G31" i="1" s="1"/>
  <c r="H107" i="1"/>
  <c r="I107" i="1" s="1"/>
  <c r="H210" i="1"/>
  <c r="I210" i="1" s="1"/>
  <c r="H87" i="1"/>
  <c r="I87" i="1" s="1"/>
  <c r="H46" i="1"/>
  <c r="I46" i="1" s="1"/>
  <c r="F28" i="1"/>
  <c r="G28" i="1" s="1"/>
  <c r="F216" i="1"/>
  <c r="G216" i="1" s="1"/>
  <c r="H279" i="1"/>
  <c r="I279" i="1" s="1"/>
  <c r="F180" i="1"/>
  <c r="G180" i="1" s="1"/>
  <c r="F93" i="1"/>
  <c r="G93" i="1" s="1"/>
  <c r="H276" i="1"/>
  <c r="I276" i="1" s="1"/>
  <c r="F165" i="1"/>
  <c r="G165" i="1" s="1"/>
  <c r="F75" i="1"/>
  <c r="G75" i="1" s="1"/>
  <c r="F154" i="1"/>
  <c r="G154" i="1" s="1"/>
  <c r="F51" i="1"/>
  <c r="G51" i="1" s="1"/>
  <c r="H357" i="1"/>
  <c r="I357" i="1" s="1"/>
  <c r="F273" i="1"/>
  <c r="G273" i="1" s="1"/>
  <c r="F159" i="1"/>
  <c r="G159" i="1" s="1"/>
  <c r="F219" i="1"/>
  <c r="G219" i="1" s="1"/>
  <c r="F77" i="1"/>
  <c r="G77" i="1" s="1"/>
  <c r="H275" i="1"/>
  <c r="I275" i="1" s="1"/>
  <c r="F260" i="1"/>
  <c r="G260" i="1" s="1"/>
  <c r="H85" i="1"/>
  <c r="I85" i="1" s="1"/>
  <c r="H226" i="1"/>
  <c r="I226" i="1" s="1"/>
  <c r="F153" i="1"/>
  <c r="G153" i="1" s="1"/>
  <c r="H341" i="1"/>
  <c r="I341" i="1" s="1"/>
  <c r="H159" i="1"/>
  <c r="I159" i="1" s="1"/>
  <c r="H262" i="1"/>
  <c r="I262" i="1" s="1"/>
  <c r="H152" i="1"/>
  <c r="I152" i="1" s="1"/>
  <c r="H218" i="1"/>
  <c r="I218" i="1" s="1"/>
  <c r="F276" i="1"/>
  <c r="G276" i="1" s="1"/>
  <c r="H323" i="1"/>
  <c r="I323" i="1" s="1"/>
  <c r="F252" i="1"/>
  <c r="G252" i="1" s="1"/>
  <c r="F226" i="1"/>
  <c r="G226" i="1" s="1"/>
  <c r="F269" i="1"/>
  <c r="G269" i="1" s="1"/>
  <c r="H327" i="1"/>
  <c r="I327" i="1" s="1"/>
  <c r="H10" i="1"/>
  <c r="I10" i="1" s="1"/>
  <c r="H17" i="1"/>
  <c r="I17" i="1" s="1"/>
  <c r="F86" i="1"/>
  <c r="G86" i="1" s="1"/>
  <c r="H122" i="1"/>
  <c r="I122" i="1" s="1"/>
  <c r="F14" i="1"/>
  <c r="G14" i="1" s="1"/>
  <c r="F34" i="1"/>
  <c r="G34" i="1" s="1"/>
  <c r="H67" i="1"/>
  <c r="I67" i="1" s="1"/>
  <c r="F56" i="1"/>
  <c r="G56" i="1" s="1"/>
  <c r="H113" i="1"/>
  <c r="I113" i="1" s="1"/>
  <c r="H98" i="1"/>
  <c r="I98" i="1" s="1"/>
  <c r="H72" i="1"/>
  <c r="I72" i="1" s="1"/>
  <c r="F97" i="1"/>
  <c r="G97" i="1" s="1"/>
  <c r="H95" i="1"/>
  <c r="I95" i="1" s="1"/>
  <c r="F139" i="1"/>
  <c r="G139" i="1" s="1"/>
  <c r="F104" i="1"/>
  <c r="G104" i="1" s="1"/>
  <c r="F163" i="1"/>
  <c r="G163" i="1" s="1"/>
  <c r="F170" i="1"/>
  <c r="G170" i="1" s="1"/>
  <c r="H162" i="1"/>
  <c r="I162" i="1" s="1"/>
  <c r="F184" i="1"/>
  <c r="G184" i="1" s="1"/>
  <c r="H223" i="1"/>
  <c r="I223" i="1" s="1"/>
  <c r="F264" i="1"/>
  <c r="G264" i="1" s="1"/>
  <c r="H187" i="1"/>
  <c r="I187" i="1" s="1"/>
  <c r="H229" i="1"/>
  <c r="I229" i="1" s="1"/>
  <c r="F179" i="1"/>
  <c r="G179" i="1" s="1"/>
  <c r="F233" i="1"/>
  <c r="G233" i="1" s="1"/>
  <c r="H238" i="1"/>
  <c r="I238" i="1" s="1"/>
  <c r="F248" i="1"/>
  <c r="G248" i="1" s="1"/>
  <c r="H244" i="1"/>
  <c r="I244" i="1" s="1"/>
  <c r="H220" i="1"/>
  <c r="I220" i="1" s="1"/>
  <c r="H289" i="1"/>
  <c r="I289" i="1" s="1"/>
  <c r="H298" i="1"/>
  <c r="I298" i="1" s="1"/>
  <c r="F306" i="1"/>
  <c r="G306" i="1" s="1"/>
  <c r="H337" i="1"/>
  <c r="I337" i="1" s="1"/>
  <c r="F324" i="1"/>
  <c r="G324" i="1" s="1"/>
  <c r="F362" i="1"/>
  <c r="G362" i="1" s="1"/>
  <c r="F348" i="1"/>
  <c r="G348" i="1" s="1"/>
  <c r="H352" i="1"/>
  <c r="I352" i="1" s="1"/>
  <c r="H361" i="1"/>
  <c r="I361" i="1" s="1"/>
  <c r="F286" i="1"/>
  <c r="G286" i="1" s="1"/>
  <c r="H257" i="1"/>
  <c r="I257" i="1" s="1"/>
  <c r="H228" i="1"/>
  <c r="I228" i="1" s="1"/>
  <c r="F244" i="1"/>
  <c r="G244" i="1" s="1"/>
  <c r="F238" i="1"/>
  <c r="G238" i="1" s="1"/>
  <c r="H104" i="1"/>
  <c r="I104" i="1" s="1"/>
  <c r="F112" i="1"/>
  <c r="G112" i="1" s="1"/>
  <c r="F72" i="1"/>
  <c r="G72" i="1" s="1"/>
  <c r="F181" i="1"/>
  <c r="G181" i="1" s="1"/>
  <c r="H50" i="1"/>
  <c r="I50" i="1" s="1"/>
  <c r="F122" i="1"/>
  <c r="G122" i="1" s="1"/>
  <c r="F80" i="1"/>
  <c r="G80" i="1" s="1"/>
  <c r="H302" i="1"/>
  <c r="I302" i="1" s="1"/>
  <c r="H283" i="1"/>
  <c r="I283" i="1" s="1"/>
  <c r="H242" i="1"/>
  <c r="I242" i="1" s="1"/>
  <c r="H111" i="1"/>
  <c r="I111" i="1" s="1"/>
  <c r="F200" i="1"/>
  <c r="G200" i="1" s="1"/>
  <c r="F315" i="1"/>
  <c r="G315" i="1" s="1"/>
  <c r="F258" i="1"/>
  <c r="G258" i="1" s="1"/>
  <c r="F143" i="1"/>
  <c r="G143" i="1" s="1"/>
  <c r="F68" i="1"/>
  <c r="G68" i="1" s="1"/>
  <c r="H44" i="1"/>
  <c r="I44" i="1" s="1"/>
  <c r="F342" i="1"/>
  <c r="G342" i="1" s="1"/>
  <c r="F328" i="1"/>
  <c r="G328" i="1" s="1"/>
  <c r="F357" i="1"/>
  <c r="G357" i="1" s="1"/>
  <c r="F338" i="1"/>
  <c r="G338" i="1" s="1"/>
  <c r="H321" i="1"/>
  <c r="I321" i="1" s="1"/>
  <c r="H281" i="1"/>
  <c r="I281" i="1" s="1"/>
  <c r="H354" i="1"/>
  <c r="I354" i="1" s="1"/>
  <c r="F336" i="1"/>
  <c r="G336" i="1" s="1"/>
  <c r="F327" i="1"/>
  <c r="G327" i="1" s="1"/>
  <c r="F332" i="1"/>
  <c r="G332" i="1" s="1"/>
  <c r="F346" i="1"/>
  <c r="G346" i="1" s="1"/>
  <c r="H305" i="1"/>
  <c r="I305" i="1" s="1"/>
  <c r="H329" i="1"/>
  <c r="I329" i="1" s="1"/>
  <c r="F282" i="1"/>
  <c r="G282" i="1" s="1"/>
  <c r="F291" i="1"/>
  <c r="G291" i="1" s="1"/>
  <c r="H247" i="1"/>
  <c r="I247" i="1" s="1"/>
  <c r="H271" i="1"/>
  <c r="I271" i="1" s="1"/>
  <c r="F204" i="1"/>
  <c r="G204" i="1" s="1"/>
  <c r="H145" i="1"/>
  <c r="I145" i="1" s="1"/>
  <c r="F95" i="1"/>
  <c r="G95" i="1" s="1"/>
  <c r="F135" i="1"/>
  <c r="G135" i="1" s="1"/>
  <c r="F64" i="1"/>
  <c r="G64" i="1" s="1"/>
  <c r="F209" i="1"/>
  <c r="G209" i="1" s="1"/>
  <c r="F57" i="1"/>
  <c r="G57" i="1" s="1"/>
  <c r="H287" i="1"/>
  <c r="I287" i="1" s="1"/>
  <c r="H160" i="1"/>
  <c r="I160" i="1" s="1"/>
  <c r="H55" i="1"/>
  <c r="I55" i="1" s="1"/>
  <c r="F102" i="1"/>
  <c r="G102" i="1" s="1"/>
  <c r="F245" i="1"/>
  <c r="G245" i="1" s="1"/>
  <c r="H100" i="1"/>
  <c r="I100" i="1" s="1"/>
  <c r="F207" i="1"/>
  <c r="G207" i="1" s="1"/>
  <c r="F318" i="1"/>
  <c r="G318" i="1" s="1"/>
  <c r="F266" i="1"/>
  <c r="G266" i="1" s="1"/>
  <c r="F172" i="1"/>
  <c r="G172" i="1" s="1"/>
  <c r="H54" i="1"/>
  <c r="I54" i="1" s="1"/>
  <c r="H36" i="1"/>
  <c r="I36" i="1" s="1"/>
  <c r="F344" i="1"/>
  <c r="G344" i="1" s="1"/>
  <c r="F334" i="1"/>
  <c r="G334" i="1" s="1"/>
  <c r="F358" i="1"/>
  <c r="G358" i="1" s="1"/>
  <c r="H334" i="1"/>
  <c r="I334" i="1" s="1"/>
  <c r="F354" i="1"/>
  <c r="G354" i="1" s="1"/>
  <c r="H297" i="1"/>
  <c r="I297" i="1" s="1"/>
  <c r="F237" i="1"/>
  <c r="G237" i="1" s="1"/>
  <c r="H204" i="1"/>
  <c r="I204" i="1" s="1"/>
  <c r="F192" i="1"/>
  <c r="G192" i="1" s="1"/>
  <c r="H178" i="1"/>
  <c r="I178" i="1" s="1"/>
  <c r="F41" i="1"/>
  <c r="G41" i="1" s="1"/>
  <c r="F16" i="1"/>
  <c r="G16" i="1" s="1"/>
  <c r="H18" i="1"/>
  <c r="I18" i="1" s="1"/>
  <c r="H156" i="1"/>
  <c r="I156" i="1" s="1"/>
  <c r="H168" i="1"/>
  <c r="I168" i="1" s="1"/>
  <c r="H240" i="1"/>
  <c r="I240" i="1" s="1"/>
  <c r="H284" i="1"/>
  <c r="I284" i="1" s="1"/>
  <c r="H134" i="1"/>
  <c r="I134" i="1" s="1"/>
  <c r="F132" i="1"/>
  <c r="G132" i="1" s="1"/>
  <c r="F325" i="1"/>
  <c r="G325" i="1" s="1"/>
  <c r="H108" i="1"/>
  <c r="I108" i="1" s="1"/>
  <c r="F36" i="1"/>
  <c r="G36" i="1" s="1"/>
  <c r="F37" i="1"/>
  <c r="G37" i="1" s="1"/>
  <c r="F140" i="1"/>
  <c r="G140" i="1" s="1"/>
  <c r="F19" i="1"/>
  <c r="G19" i="1" s="1"/>
  <c r="H47" i="1"/>
  <c r="I47" i="1" s="1"/>
  <c r="H150" i="1"/>
  <c r="I150" i="1" s="1"/>
  <c r="H221" i="1"/>
  <c r="I221" i="1" s="1"/>
  <c r="F29" i="1"/>
  <c r="G29" i="1" s="1"/>
  <c r="F91" i="1"/>
  <c r="G91" i="1" s="1"/>
  <c r="H237" i="1"/>
  <c r="I237" i="1" s="1"/>
  <c r="H103" i="1"/>
  <c r="I103" i="1" s="1"/>
  <c r="H14" i="1"/>
  <c r="I14" i="1" s="1"/>
  <c r="H217" i="1"/>
  <c r="I217" i="1" s="1"/>
  <c r="H70" i="1"/>
  <c r="I70" i="1" s="1"/>
  <c r="F108" i="1"/>
  <c r="G108" i="1" s="1"/>
  <c r="H77" i="1"/>
  <c r="I77" i="1" s="1"/>
  <c r="H335" i="1"/>
  <c r="I335" i="1" s="1"/>
  <c r="H22" i="1"/>
  <c r="I22" i="1" s="1"/>
  <c r="H118" i="1"/>
  <c r="I118" i="1" s="1"/>
  <c r="H60" i="1"/>
  <c r="I60" i="1" s="1"/>
  <c r="F54" i="1"/>
  <c r="G54" i="1" s="1"/>
  <c r="H173" i="1"/>
  <c r="I173" i="1" s="1"/>
  <c r="H126" i="1"/>
  <c r="I126" i="1" s="1"/>
  <c r="H7" i="1"/>
  <c r="I7" i="1" s="1"/>
  <c r="H62" i="1"/>
  <c r="I62" i="1" s="1"/>
  <c r="H30" i="1"/>
  <c r="I30" i="1" s="1"/>
  <c r="H172" i="1"/>
  <c r="I172" i="1" s="1"/>
  <c r="F11" i="1"/>
  <c r="G11" i="1" s="1"/>
  <c r="H29" i="1"/>
  <c r="I29" i="1" s="1"/>
  <c r="H192" i="1"/>
  <c r="I192" i="1" s="1"/>
  <c r="F26" i="1"/>
  <c r="G26" i="1" s="1"/>
  <c r="F23" i="1"/>
  <c r="G23" i="1" s="1"/>
  <c r="H153" i="1"/>
  <c r="I153" i="1" s="1"/>
  <c r="H266" i="1"/>
  <c r="I266" i="1" s="1"/>
  <c r="H78" i="1"/>
  <c r="I78" i="1" s="1"/>
  <c r="H331" i="1"/>
  <c r="I331" i="1" s="1"/>
  <c r="H232" i="1"/>
  <c r="I232" i="1" s="1"/>
  <c r="F208" i="1"/>
  <c r="G208" i="1" s="1"/>
  <c r="F164" i="1"/>
  <c r="G164" i="1" s="1"/>
  <c r="F100" i="1"/>
  <c r="G100" i="1" s="1"/>
  <c r="F347" i="1"/>
  <c r="G347" i="1" s="1"/>
  <c r="H52" i="1"/>
  <c r="I52" i="1" s="1"/>
  <c r="H15" i="1"/>
  <c r="I15" i="1" s="1"/>
  <c r="H282" i="1"/>
  <c r="I282" i="1" s="1"/>
  <c r="H224" i="1"/>
  <c r="I224" i="1" s="1"/>
  <c r="F27" i="1"/>
  <c r="G27" i="1" s="1"/>
  <c r="F13" i="1"/>
  <c r="G13" i="1" s="1"/>
  <c r="H144" i="1"/>
  <c r="I144" i="1" s="1"/>
  <c r="H117" i="1"/>
  <c r="I117" i="1" s="1"/>
  <c r="H182" i="1"/>
  <c r="I182" i="1" s="1"/>
  <c r="F109" i="1"/>
  <c r="G109" i="1" s="1"/>
  <c r="H132" i="1"/>
  <c r="I132" i="1" s="1"/>
  <c r="F167" i="1"/>
  <c r="G167" i="1" s="1"/>
  <c r="F211" i="1"/>
  <c r="G211" i="1" s="1"/>
  <c r="F213" i="1"/>
  <c r="G213" i="1" s="1"/>
  <c r="F203" i="1"/>
  <c r="G203" i="1" s="1"/>
  <c r="F92" i="1"/>
  <c r="G92" i="1" s="1"/>
  <c r="H109" i="1"/>
  <c r="I109" i="1" s="1"/>
  <c r="F45" i="1"/>
  <c r="G45" i="1" s="1"/>
  <c r="F43" i="1"/>
  <c r="G43" i="1" s="1"/>
  <c r="F46" i="1"/>
  <c r="G46" i="1" s="1"/>
  <c r="H69" i="1"/>
  <c r="I69" i="1" s="1"/>
  <c r="I342" i="1"/>
  <c r="E51" i="4"/>
  <c r="H50" i="4"/>
  <c r="D50" i="4"/>
  <c r="H30" i="4"/>
  <c r="D30" i="4"/>
  <c r="K19" i="3"/>
  <c r="D11" i="3"/>
  <c r="O11" i="3" s="1"/>
  <c r="D14" i="3"/>
  <c r="O14" i="3" s="1"/>
  <c r="N15" i="3"/>
  <c r="D7" i="3"/>
  <c r="N9" i="3"/>
  <c r="N16" i="3"/>
  <c r="N17" i="3"/>
  <c r="N12" i="3"/>
  <c r="H49" i="4"/>
  <c r="D49" i="4"/>
  <c r="H29" i="4"/>
  <c r="D29" i="4"/>
  <c r="K3" i="3"/>
  <c r="H48" i="4"/>
  <c r="D48" i="4"/>
  <c r="H28" i="4"/>
  <c r="D28" i="4"/>
  <c r="D27" i="4"/>
  <c r="H27" i="4"/>
  <c r="H47" i="4"/>
  <c r="L15" i="4"/>
  <c r="D5" i="4"/>
  <c r="D47" i="4" s="1"/>
  <c r="H46" i="4"/>
  <c r="H26" i="4"/>
  <c r="H25" i="4"/>
  <c r="H24" i="4"/>
  <c r="D25" i="4"/>
  <c r="D8" i="3"/>
  <c r="O8" i="3" s="1"/>
  <c r="F2" i="3"/>
  <c r="C24" i="4"/>
  <c r="H45" i="4"/>
  <c r="G45" i="4"/>
  <c r="F45" i="4"/>
  <c r="D45" i="4"/>
  <c r="C45" i="4"/>
  <c r="B45" i="4"/>
  <c r="D44" i="4"/>
  <c r="C44" i="4"/>
  <c r="B44" i="4"/>
  <c r="D9" i="3"/>
  <c r="O9" i="3" s="1"/>
  <c r="N15" i="4"/>
  <c r="E17" i="4" s="1"/>
  <c r="H16" i="4"/>
  <c r="H37" i="4" s="1"/>
  <c r="D16" i="4"/>
  <c r="D37" i="4" s="1"/>
  <c r="L17" i="4"/>
  <c r="D23" i="4"/>
  <c r="D43" i="4" s="1"/>
  <c r="L53" i="4"/>
  <c r="H51" i="4"/>
  <c r="G47" i="4"/>
  <c r="C47" i="4"/>
  <c r="L6" i="4"/>
  <c r="K6" i="4"/>
  <c r="G46" i="4"/>
  <c r="C46" i="4"/>
  <c r="K5" i="4"/>
  <c r="A39" i="4"/>
  <c r="A38" i="4"/>
  <c r="A36" i="4"/>
  <c r="G2" i="4"/>
  <c r="K2" i="4" s="1"/>
  <c r="K23" i="4" s="1"/>
  <c r="K43" i="4" s="1"/>
  <c r="F2" i="4"/>
  <c r="J2" i="4" s="1"/>
  <c r="J23" i="4" s="1"/>
  <c r="J43" i="4" s="1"/>
  <c r="H2" i="4"/>
  <c r="H23" i="4" s="1"/>
  <c r="H43" i="4" s="1"/>
  <c r="L4" i="4"/>
  <c r="H36" i="4"/>
  <c r="G55" i="4"/>
  <c r="F55" i="4"/>
  <c r="C55" i="4"/>
  <c r="B55" i="4"/>
  <c r="A55" i="4"/>
  <c r="G54" i="4"/>
  <c r="F54" i="4"/>
  <c r="B54" i="4"/>
  <c r="C54" i="4"/>
  <c r="A54" i="4"/>
  <c r="G53" i="4"/>
  <c r="I53" i="4" s="1"/>
  <c r="F53" i="4"/>
  <c r="C53" i="4"/>
  <c r="E53" i="4" s="1"/>
  <c r="B53" i="4"/>
  <c r="A53" i="4"/>
  <c r="G52" i="4"/>
  <c r="I52" i="4" s="1"/>
  <c r="F52" i="4"/>
  <c r="C52" i="4"/>
  <c r="B52" i="4"/>
  <c r="A52" i="4"/>
  <c r="G51" i="4"/>
  <c r="K51" i="4" s="1"/>
  <c r="F51" i="4"/>
  <c r="B51" i="4"/>
  <c r="A51" i="4"/>
  <c r="G50" i="4"/>
  <c r="F50" i="4"/>
  <c r="C50" i="4"/>
  <c r="B50" i="4"/>
  <c r="A50" i="4"/>
  <c r="G49" i="4"/>
  <c r="F49" i="4"/>
  <c r="C49" i="4"/>
  <c r="B49" i="4"/>
  <c r="A49" i="4"/>
  <c r="G48" i="4"/>
  <c r="F48" i="4"/>
  <c r="C48" i="4"/>
  <c r="B48" i="4"/>
  <c r="A48" i="4"/>
  <c r="F47" i="4"/>
  <c r="B47" i="4"/>
  <c r="A47" i="4"/>
  <c r="F46" i="4"/>
  <c r="B46" i="4"/>
  <c r="A46" i="4"/>
  <c r="A45" i="4"/>
  <c r="H44" i="4"/>
  <c r="G44" i="4"/>
  <c r="F44" i="4"/>
  <c r="A44" i="4"/>
  <c r="I43" i="4"/>
  <c r="M43" i="4" s="1"/>
  <c r="G35" i="4"/>
  <c r="C35" i="4"/>
  <c r="G34" i="4"/>
  <c r="C34" i="4"/>
  <c r="G33" i="4"/>
  <c r="C33" i="4"/>
  <c r="G32" i="4"/>
  <c r="C32" i="4"/>
  <c r="G31" i="4"/>
  <c r="C31" i="4"/>
  <c r="G30" i="4"/>
  <c r="C30" i="4"/>
  <c r="G29" i="4"/>
  <c r="C29" i="4"/>
  <c r="G28" i="4"/>
  <c r="C28" i="4"/>
  <c r="G27" i="4"/>
  <c r="C27" i="4"/>
  <c r="G26" i="4"/>
  <c r="C26" i="4"/>
  <c r="G25" i="4"/>
  <c r="C25" i="4"/>
  <c r="G24" i="4"/>
  <c r="C23" i="4"/>
  <c r="C43" i="4" s="1"/>
  <c r="B23" i="4"/>
  <c r="B43" i="4" s="1"/>
  <c r="L18" i="4"/>
  <c r="L14" i="4"/>
  <c r="K14" i="4"/>
  <c r="J14" i="4"/>
  <c r="L13" i="4"/>
  <c r="K13" i="4"/>
  <c r="J13" i="4"/>
  <c r="L12" i="4"/>
  <c r="K12" i="4"/>
  <c r="J12" i="4"/>
  <c r="L11" i="4"/>
  <c r="K11" i="4"/>
  <c r="J11" i="4"/>
  <c r="L10" i="4"/>
  <c r="K10" i="4"/>
  <c r="J10" i="4"/>
  <c r="L9" i="4"/>
  <c r="K9" i="4"/>
  <c r="J9" i="4"/>
  <c r="L8" i="4"/>
  <c r="K8" i="4"/>
  <c r="J8" i="4"/>
  <c r="L7" i="4"/>
  <c r="K7" i="4"/>
  <c r="J7" i="4"/>
  <c r="J6" i="4"/>
  <c r="J5" i="4"/>
  <c r="K4" i="4"/>
  <c r="J4" i="4"/>
  <c r="L3" i="4"/>
  <c r="K3" i="4"/>
  <c r="J3" i="4"/>
  <c r="L19" i="3"/>
  <c r="D16" i="3"/>
  <c r="O16" i="3" s="1"/>
  <c r="D12" i="3"/>
  <c r="O12" i="3" s="1"/>
  <c r="D10" i="3"/>
  <c r="O10" i="3" s="1"/>
  <c r="Q2" i="3"/>
  <c r="N2" i="3"/>
  <c r="H2" i="3"/>
  <c r="N8" i="3"/>
  <c r="D17" i="3"/>
  <c r="O17" i="3" s="1"/>
  <c r="N13" i="3"/>
  <c r="N11" i="3"/>
  <c r="N10" i="3"/>
  <c r="D13" i="3"/>
  <c r="O13" i="3" s="1"/>
  <c r="K54" i="4" l="1"/>
  <c r="K26" i="4"/>
  <c r="J45" i="4"/>
  <c r="D46" i="4"/>
  <c r="L46" i="4" s="1"/>
  <c r="J52" i="4"/>
  <c r="K55" i="4"/>
  <c r="L5" i="4"/>
  <c r="L26" i="4" s="1"/>
  <c r="L2" i="4"/>
  <c r="L23" i="4" s="1"/>
  <c r="L43" i="4" s="1"/>
  <c r="G364" i="1"/>
  <c r="L25" i="4"/>
  <c r="K47" i="4"/>
  <c r="K32" i="4"/>
  <c r="K29" i="4"/>
  <c r="K33" i="4"/>
  <c r="K27" i="4"/>
  <c r="L33" i="4"/>
  <c r="J50" i="4"/>
  <c r="J55" i="4"/>
  <c r="L29" i="4"/>
  <c r="J44" i="4"/>
  <c r="L32" i="4"/>
  <c r="I17" i="4"/>
  <c r="I14" i="4"/>
  <c r="G23" i="4"/>
  <c r="G43" i="4" s="1"/>
  <c r="E18" i="4"/>
  <c r="J51" i="4"/>
  <c r="I18" i="4"/>
  <c r="J48" i="4"/>
  <c r="E14" i="4"/>
  <c r="E15" i="4"/>
  <c r="L50" i="4"/>
  <c r="L24" i="4"/>
  <c r="K34" i="4"/>
  <c r="I46" i="4"/>
  <c r="I15" i="4"/>
  <c r="L28" i="4"/>
  <c r="I45" i="4"/>
  <c r="K53" i="4"/>
  <c r="M53" i="4" s="1"/>
  <c r="K49" i="4"/>
  <c r="K44" i="4"/>
  <c r="K48" i="4"/>
  <c r="F23" i="4"/>
  <c r="F43" i="4" s="1"/>
  <c r="I48" i="4"/>
  <c r="K45" i="4"/>
  <c r="I47" i="4"/>
  <c r="K24" i="4"/>
  <c r="K28" i="4"/>
  <c r="J47" i="4"/>
  <c r="E47" i="4"/>
  <c r="L47" i="4"/>
  <c r="L27" i="4"/>
  <c r="E44" i="4"/>
  <c r="E50" i="4"/>
  <c r="L48" i="4"/>
  <c r="G56" i="4"/>
  <c r="J46" i="4"/>
  <c r="J53" i="4"/>
  <c r="E16" i="4"/>
  <c r="D26" i="4"/>
  <c r="I50" i="4"/>
  <c r="L36" i="4"/>
  <c r="L39" i="4"/>
  <c r="K52" i="4"/>
  <c r="M52" i="4" s="1"/>
  <c r="E52" i="4"/>
  <c r="L38" i="4"/>
  <c r="I16" i="4"/>
  <c r="E45" i="4"/>
  <c r="L16" i="4"/>
  <c r="L37" i="4" s="1"/>
  <c r="I49" i="4"/>
  <c r="L45" i="4"/>
  <c r="K25" i="4"/>
  <c r="I51" i="4"/>
  <c r="E48" i="4"/>
  <c r="K30" i="4"/>
  <c r="I364" i="1"/>
  <c r="F56" i="4"/>
  <c r="K50" i="4"/>
  <c r="L55" i="4"/>
  <c r="I44" i="4"/>
  <c r="J49" i="4"/>
  <c r="K35" i="4"/>
  <c r="J54" i="4"/>
  <c r="L49" i="4"/>
  <c r="K31" i="4"/>
  <c r="L54" i="4"/>
  <c r="L51" i="4"/>
  <c r="M51" i="4" s="1"/>
  <c r="C56" i="4"/>
  <c r="L30" i="4"/>
  <c r="B56" i="4"/>
  <c r="E49" i="4"/>
  <c r="K46" i="4"/>
  <c r="L44" i="4"/>
  <c r="L31" i="4"/>
  <c r="H56" i="4"/>
  <c r="D15" i="3"/>
  <c r="O15" i="3" s="1"/>
  <c r="N14" i="3"/>
  <c r="O7" i="3"/>
  <c r="C19" i="3"/>
  <c r="N19" i="3" s="1"/>
  <c r="N7" i="3"/>
  <c r="E46" i="4" l="1"/>
  <c r="M47" i="4"/>
  <c r="M50" i="4"/>
  <c r="M49" i="4"/>
  <c r="D56" i="4"/>
  <c r="L56" i="4" s="1"/>
  <c r="M46" i="4"/>
  <c r="M45" i="4"/>
  <c r="M44" i="4"/>
  <c r="M48" i="4"/>
  <c r="I366" i="1"/>
  <c r="I367" i="1"/>
  <c r="J56" i="4"/>
  <c r="K56" i="4"/>
  <c r="D19" i="3"/>
  <c r="J317" i="1" l="1"/>
  <c r="K317" i="1" s="1"/>
  <c r="L317" i="1" s="1"/>
  <c r="M317" i="1" s="1"/>
  <c r="N317" i="1" s="1"/>
  <c r="J308" i="1"/>
  <c r="K308" i="1" s="1"/>
  <c r="L308" i="1" s="1"/>
  <c r="M308" i="1" s="1"/>
  <c r="N308" i="1" s="1"/>
  <c r="J313" i="1"/>
  <c r="K313" i="1" s="1"/>
  <c r="L313" i="1" s="1"/>
  <c r="M313" i="1" s="1"/>
  <c r="N313" i="1" s="1"/>
  <c r="J300" i="1"/>
  <c r="K300" i="1" s="1"/>
  <c r="L300" i="1" s="1"/>
  <c r="M300" i="1" s="1"/>
  <c r="N300" i="1" s="1"/>
  <c r="J284" i="1"/>
  <c r="K284" i="1" s="1"/>
  <c r="L284" i="1" s="1"/>
  <c r="M284" i="1" s="1"/>
  <c r="N284" i="1" s="1"/>
  <c r="J266" i="1"/>
  <c r="K266" i="1" s="1"/>
  <c r="L266" i="1" s="1"/>
  <c r="M266" i="1" s="1"/>
  <c r="N266" i="1" s="1"/>
  <c r="J250" i="1"/>
  <c r="K250" i="1" s="1"/>
  <c r="L250" i="1" s="1"/>
  <c r="M250" i="1" s="1"/>
  <c r="N250" i="1" s="1"/>
  <c r="J318" i="1"/>
  <c r="K318" i="1" s="1"/>
  <c r="L318" i="1" s="1"/>
  <c r="M318" i="1" s="1"/>
  <c r="N318" i="1" s="1"/>
  <c r="J349" i="1"/>
  <c r="K349" i="1" s="1"/>
  <c r="L349" i="1" s="1"/>
  <c r="M349" i="1" s="1"/>
  <c r="N349" i="1" s="1"/>
  <c r="J246" i="1"/>
  <c r="K246" i="1" s="1"/>
  <c r="L246" i="1" s="1"/>
  <c r="M246" i="1" s="1"/>
  <c r="N246" i="1" s="1"/>
  <c r="J310" i="1"/>
  <c r="K310" i="1" s="1"/>
  <c r="L310" i="1" s="1"/>
  <c r="M310" i="1" s="1"/>
  <c r="N310" i="1" s="1"/>
  <c r="J277" i="1"/>
  <c r="K277" i="1" s="1"/>
  <c r="L277" i="1" s="1"/>
  <c r="M277" i="1" s="1"/>
  <c r="N277" i="1" s="1"/>
  <c r="J269" i="1"/>
  <c r="K269" i="1" s="1"/>
  <c r="L269" i="1" s="1"/>
  <c r="M269" i="1" s="1"/>
  <c r="N269" i="1" s="1"/>
  <c r="J253" i="1"/>
  <c r="K253" i="1" s="1"/>
  <c r="L253" i="1" s="1"/>
  <c r="M253" i="1" s="1"/>
  <c r="N253" i="1" s="1"/>
  <c r="J254" i="1"/>
  <c r="K254" i="1" s="1"/>
  <c r="L254" i="1" s="1"/>
  <c r="M254" i="1" s="1"/>
  <c r="N254" i="1" s="1"/>
  <c r="J261" i="1"/>
  <c r="K261" i="1" s="1"/>
  <c r="L261" i="1" s="1"/>
  <c r="M261" i="1" s="1"/>
  <c r="N261" i="1" s="1"/>
  <c r="J185" i="1"/>
  <c r="K185" i="1" s="1"/>
  <c r="L185" i="1" s="1"/>
  <c r="M185" i="1" s="1"/>
  <c r="N185" i="1" s="1"/>
  <c r="J142" i="1"/>
  <c r="K142" i="1" s="1"/>
  <c r="L142" i="1" s="1"/>
  <c r="M142" i="1" s="1"/>
  <c r="N142" i="1" s="1"/>
  <c r="J193" i="1"/>
  <c r="K193" i="1" s="1"/>
  <c r="L193" i="1" s="1"/>
  <c r="M193" i="1" s="1"/>
  <c r="N193" i="1" s="1"/>
  <c r="J103" i="1"/>
  <c r="K103" i="1" s="1"/>
  <c r="L103" i="1" s="1"/>
  <c r="M103" i="1" s="1"/>
  <c r="N103" i="1" s="1"/>
  <c r="J192" i="1"/>
  <c r="K192" i="1" s="1"/>
  <c r="L192" i="1" s="1"/>
  <c r="M192" i="1" s="1"/>
  <c r="N192" i="1" s="1"/>
  <c r="J153" i="1"/>
  <c r="K153" i="1" s="1"/>
  <c r="L153" i="1" s="1"/>
  <c r="M153" i="1" s="1"/>
  <c r="N153" i="1" s="1"/>
  <c r="J119" i="1"/>
  <c r="K119" i="1" s="1"/>
  <c r="L119" i="1" s="1"/>
  <c r="M119" i="1" s="1"/>
  <c r="N119" i="1" s="1"/>
  <c r="J111" i="1"/>
  <c r="K111" i="1" s="1"/>
  <c r="L111" i="1" s="1"/>
  <c r="M111" i="1" s="1"/>
  <c r="N111" i="1" s="1"/>
  <c r="J127" i="1"/>
  <c r="K127" i="1" s="1"/>
  <c r="L127" i="1" s="1"/>
  <c r="M127" i="1" s="1"/>
  <c r="N127" i="1" s="1"/>
  <c r="J14" i="1"/>
  <c r="K14" i="1" s="1"/>
  <c r="L14" i="1" s="1"/>
  <c r="M14" i="1" s="1"/>
  <c r="N14" i="1" s="1"/>
  <c r="J31" i="1"/>
  <c r="K31" i="1" s="1"/>
  <c r="L31" i="1" s="1"/>
  <c r="M31" i="1" s="1"/>
  <c r="N31" i="1" s="1"/>
  <c r="J55" i="1"/>
  <c r="K55" i="1" s="1"/>
  <c r="L55" i="1" s="1"/>
  <c r="M55" i="1" s="1"/>
  <c r="N55" i="1" s="1"/>
  <c r="J22" i="1"/>
  <c r="K22" i="1" s="1"/>
  <c r="L22" i="1" s="1"/>
  <c r="M22" i="1" s="1"/>
  <c r="N22" i="1" s="1"/>
  <c r="J15" i="1"/>
  <c r="K15" i="1" s="1"/>
  <c r="L15" i="1" s="1"/>
  <c r="M15" i="1" s="1"/>
  <c r="N15" i="1" s="1"/>
  <c r="B4" i="1"/>
  <c r="J23" i="1"/>
  <c r="K23" i="1" s="1"/>
  <c r="L23" i="1" s="1"/>
  <c r="M23" i="1" s="1"/>
  <c r="N23" i="1" s="1"/>
  <c r="J63" i="1"/>
  <c r="K63" i="1" s="1"/>
  <c r="L63" i="1" s="1"/>
  <c r="M63" i="1" s="1"/>
  <c r="N63" i="1" s="1"/>
  <c r="J135" i="1"/>
  <c r="K135" i="1" s="1"/>
  <c r="L135" i="1" s="1"/>
  <c r="M135" i="1" s="1"/>
  <c r="N135" i="1" s="1"/>
  <c r="J7" i="1"/>
  <c r="K7" i="1" s="1"/>
  <c r="J47" i="1"/>
  <c r="K47" i="1" s="1"/>
  <c r="L47" i="1" s="1"/>
  <c r="M47" i="1" s="1"/>
  <c r="N47" i="1" s="1"/>
  <c r="J126" i="1"/>
  <c r="K126" i="1" s="1"/>
  <c r="L126" i="1" s="1"/>
  <c r="M126" i="1" s="1"/>
  <c r="N126" i="1" s="1"/>
  <c r="J168" i="1"/>
  <c r="K168" i="1" s="1"/>
  <c r="L168" i="1" s="1"/>
  <c r="M168" i="1" s="1"/>
  <c r="N168" i="1" s="1"/>
  <c r="J52" i="1"/>
  <c r="K52" i="1" s="1"/>
  <c r="L52" i="1" s="1"/>
  <c r="M52" i="1" s="1"/>
  <c r="N52" i="1" s="1"/>
  <c r="J132" i="1"/>
  <c r="K132" i="1" s="1"/>
  <c r="L132" i="1" s="1"/>
  <c r="M132" i="1" s="1"/>
  <c r="N132" i="1" s="1"/>
  <c r="J21" i="1"/>
  <c r="K21" i="1" s="1"/>
  <c r="L21" i="1" s="1"/>
  <c r="M21" i="1" s="1"/>
  <c r="N21" i="1" s="1"/>
  <c r="J79" i="1"/>
  <c r="K79" i="1" s="1"/>
  <c r="L79" i="1" s="1"/>
  <c r="M79" i="1" s="1"/>
  <c r="N79" i="1" s="1"/>
  <c r="J45" i="1"/>
  <c r="K45" i="1" s="1"/>
  <c r="L45" i="1" s="1"/>
  <c r="M45" i="1" s="1"/>
  <c r="N45" i="1" s="1"/>
  <c r="J77" i="1"/>
  <c r="K77" i="1" s="1"/>
  <c r="L77" i="1" s="1"/>
  <c r="M77" i="1" s="1"/>
  <c r="N77" i="1" s="1"/>
  <c r="J107" i="1"/>
  <c r="K107" i="1" s="1"/>
  <c r="L107" i="1" s="1"/>
  <c r="M107" i="1" s="1"/>
  <c r="N107" i="1" s="1"/>
  <c r="J118" i="1"/>
  <c r="K118" i="1" s="1"/>
  <c r="L118" i="1" s="1"/>
  <c r="M118" i="1" s="1"/>
  <c r="N118" i="1" s="1"/>
  <c r="J141" i="1"/>
  <c r="K141" i="1" s="1"/>
  <c r="L141" i="1" s="1"/>
  <c r="M141" i="1" s="1"/>
  <c r="N141" i="1" s="1"/>
  <c r="J125" i="1"/>
  <c r="K125" i="1" s="1"/>
  <c r="L125" i="1" s="1"/>
  <c r="M125" i="1" s="1"/>
  <c r="N125" i="1" s="1"/>
  <c r="J82" i="1"/>
  <c r="K82" i="1" s="1"/>
  <c r="L82" i="1" s="1"/>
  <c r="M82" i="1" s="1"/>
  <c r="N82" i="1" s="1"/>
  <c r="J123" i="1"/>
  <c r="K123" i="1" s="1"/>
  <c r="L123" i="1" s="1"/>
  <c r="M123" i="1" s="1"/>
  <c r="N123" i="1" s="1"/>
  <c r="J148" i="1"/>
  <c r="K148" i="1" s="1"/>
  <c r="L148" i="1" s="1"/>
  <c r="M148" i="1" s="1"/>
  <c r="N148" i="1" s="1"/>
  <c r="J240" i="1"/>
  <c r="K240" i="1" s="1"/>
  <c r="L240" i="1" s="1"/>
  <c r="M240" i="1" s="1"/>
  <c r="N240" i="1" s="1"/>
  <c r="J221" i="1"/>
  <c r="K221" i="1" s="1"/>
  <c r="L221" i="1" s="1"/>
  <c r="M221" i="1" s="1"/>
  <c r="N221" i="1" s="1"/>
  <c r="J188" i="1"/>
  <c r="K188" i="1" s="1"/>
  <c r="L188" i="1" s="1"/>
  <c r="M188" i="1" s="1"/>
  <c r="N188" i="1" s="1"/>
  <c r="J217" i="1"/>
  <c r="K217" i="1" s="1"/>
  <c r="L217" i="1" s="1"/>
  <c r="M217" i="1" s="1"/>
  <c r="N217" i="1" s="1"/>
  <c r="J216" i="1"/>
  <c r="K216" i="1" s="1"/>
  <c r="L216" i="1" s="1"/>
  <c r="M216" i="1" s="1"/>
  <c r="N216" i="1" s="1"/>
  <c r="J282" i="1"/>
  <c r="K282" i="1" s="1"/>
  <c r="L282" i="1" s="1"/>
  <c r="M282" i="1" s="1"/>
  <c r="N282" i="1" s="1"/>
  <c r="J267" i="1"/>
  <c r="K267" i="1" s="1"/>
  <c r="L267" i="1" s="1"/>
  <c r="M267" i="1" s="1"/>
  <c r="N267" i="1" s="1"/>
  <c r="J323" i="1"/>
  <c r="K323" i="1" s="1"/>
  <c r="L323" i="1" s="1"/>
  <c r="M323" i="1" s="1"/>
  <c r="N323" i="1" s="1"/>
  <c r="J332" i="1"/>
  <c r="K332" i="1" s="1"/>
  <c r="L332" i="1" s="1"/>
  <c r="M332" i="1" s="1"/>
  <c r="N332" i="1" s="1"/>
  <c r="J340" i="1"/>
  <c r="K340" i="1" s="1"/>
  <c r="L340" i="1" s="1"/>
  <c r="M340" i="1" s="1"/>
  <c r="N340" i="1" s="1"/>
  <c r="J78" i="1"/>
  <c r="K78" i="1" s="1"/>
  <c r="L78" i="1" s="1"/>
  <c r="M78" i="1" s="1"/>
  <c r="N78" i="1" s="1"/>
  <c r="J37" i="1"/>
  <c r="K37" i="1" s="1"/>
  <c r="L37" i="1" s="1"/>
  <c r="M37" i="1" s="1"/>
  <c r="N37" i="1" s="1"/>
  <c r="J13" i="1"/>
  <c r="K13" i="1" s="1"/>
  <c r="L13" i="1" s="1"/>
  <c r="M13" i="1" s="1"/>
  <c r="N13" i="1" s="1"/>
  <c r="J76" i="1"/>
  <c r="K76" i="1" s="1"/>
  <c r="L76" i="1" s="1"/>
  <c r="M76" i="1" s="1"/>
  <c r="N76" i="1" s="1"/>
  <c r="J182" i="1"/>
  <c r="K182" i="1" s="1"/>
  <c r="L182" i="1" s="1"/>
  <c r="M182" i="1" s="1"/>
  <c r="N182" i="1" s="1"/>
  <c r="J99" i="1"/>
  <c r="K99" i="1" s="1"/>
  <c r="L99" i="1" s="1"/>
  <c r="M99" i="1" s="1"/>
  <c r="N99" i="1" s="1"/>
  <c r="J152" i="1"/>
  <c r="K152" i="1" s="1"/>
  <c r="L152" i="1" s="1"/>
  <c r="M152" i="1" s="1"/>
  <c r="N152" i="1" s="1"/>
  <c r="J156" i="1"/>
  <c r="K156" i="1" s="1"/>
  <c r="L156" i="1" s="1"/>
  <c r="M156" i="1" s="1"/>
  <c r="N156" i="1" s="1"/>
  <c r="J208" i="1"/>
  <c r="K208" i="1" s="1"/>
  <c r="L208" i="1" s="1"/>
  <c r="M208" i="1" s="1"/>
  <c r="N208" i="1" s="1"/>
  <c r="J237" i="1"/>
  <c r="K237" i="1" s="1"/>
  <c r="L237" i="1" s="1"/>
  <c r="M237" i="1" s="1"/>
  <c r="N237" i="1" s="1"/>
  <c r="J224" i="1"/>
  <c r="K224" i="1" s="1"/>
  <c r="L224" i="1" s="1"/>
  <c r="M224" i="1" s="1"/>
  <c r="N224" i="1" s="1"/>
  <c r="J295" i="1"/>
  <c r="K295" i="1" s="1"/>
  <c r="L295" i="1" s="1"/>
  <c r="M295" i="1" s="1"/>
  <c r="N295" i="1" s="1"/>
  <c r="J232" i="1"/>
  <c r="K232" i="1" s="1"/>
  <c r="L232" i="1" s="1"/>
  <c r="M232" i="1" s="1"/>
  <c r="N232" i="1" s="1"/>
  <c r="J252" i="1"/>
  <c r="K252" i="1" s="1"/>
  <c r="L252" i="1" s="1"/>
  <c r="M252" i="1" s="1"/>
  <c r="N252" i="1" s="1"/>
  <c r="J309" i="1"/>
  <c r="K309" i="1" s="1"/>
  <c r="L309" i="1" s="1"/>
  <c r="M309" i="1" s="1"/>
  <c r="N309" i="1" s="1"/>
  <c r="J328" i="1"/>
  <c r="K328" i="1" s="1"/>
  <c r="L328" i="1" s="1"/>
  <c r="M328" i="1" s="1"/>
  <c r="N328" i="1" s="1"/>
  <c r="J326" i="1"/>
  <c r="K326" i="1" s="1"/>
  <c r="L326" i="1" s="1"/>
  <c r="M326" i="1" s="1"/>
  <c r="N326" i="1" s="1"/>
  <c r="J150" i="1"/>
  <c r="K150" i="1" s="1"/>
  <c r="L150" i="1" s="1"/>
  <c r="M150" i="1" s="1"/>
  <c r="N150" i="1" s="1"/>
  <c r="J347" i="1"/>
  <c r="K347" i="1" s="1"/>
  <c r="L347" i="1" s="1"/>
  <c r="M347" i="1" s="1"/>
  <c r="N347" i="1" s="1"/>
  <c r="J134" i="1"/>
  <c r="K134" i="1" s="1"/>
  <c r="L134" i="1" s="1"/>
  <c r="M134" i="1" s="1"/>
  <c r="N134" i="1" s="1"/>
  <c r="J226" i="1"/>
  <c r="K226" i="1" s="1"/>
  <c r="L226" i="1" s="1"/>
  <c r="M226" i="1" s="1"/>
  <c r="N226" i="1" s="1"/>
  <c r="J292" i="1"/>
  <c r="K292" i="1" s="1"/>
  <c r="L292" i="1" s="1"/>
  <c r="M292" i="1" s="1"/>
  <c r="N292" i="1" s="1"/>
  <c r="J356" i="1"/>
  <c r="K356" i="1" s="1"/>
  <c r="L356" i="1" s="1"/>
  <c r="M356" i="1" s="1"/>
  <c r="N356" i="1" s="1"/>
  <c r="J84" i="1"/>
  <c r="K84" i="1" s="1"/>
  <c r="L84" i="1" s="1"/>
  <c r="M84" i="1" s="1"/>
  <c r="N84" i="1" s="1"/>
  <c r="J92" i="1"/>
  <c r="K92" i="1" s="1"/>
  <c r="L92" i="1" s="1"/>
  <c r="M92" i="1" s="1"/>
  <c r="N92" i="1" s="1"/>
  <c r="J133" i="1"/>
  <c r="K133" i="1" s="1"/>
  <c r="L133" i="1" s="1"/>
  <c r="M133" i="1" s="1"/>
  <c r="N133" i="1" s="1"/>
  <c r="J93" i="1"/>
  <c r="K93" i="1" s="1"/>
  <c r="L93" i="1" s="1"/>
  <c r="M93" i="1" s="1"/>
  <c r="N93" i="1" s="1"/>
  <c r="J91" i="1"/>
  <c r="K91" i="1" s="1"/>
  <c r="L91" i="1" s="1"/>
  <c r="M91" i="1" s="1"/>
  <c r="N91" i="1" s="1"/>
  <c r="J201" i="1"/>
  <c r="K201" i="1" s="1"/>
  <c r="L201" i="1" s="1"/>
  <c r="M201" i="1" s="1"/>
  <c r="N201" i="1" s="1"/>
  <c r="J288" i="1"/>
  <c r="K288" i="1" s="1"/>
  <c r="L288" i="1" s="1"/>
  <c r="M288" i="1" s="1"/>
  <c r="N288" i="1" s="1"/>
  <c r="J173" i="1"/>
  <c r="K173" i="1" s="1"/>
  <c r="L173" i="1" s="1"/>
  <c r="M173" i="1" s="1"/>
  <c r="N173" i="1" s="1"/>
  <c r="J172" i="1"/>
  <c r="K172" i="1" s="1"/>
  <c r="L172" i="1" s="1"/>
  <c r="M172" i="1" s="1"/>
  <c r="N172" i="1" s="1"/>
  <c r="J262" i="1"/>
  <c r="K262" i="1" s="1"/>
  <c r="L262" i="1" s="1"/>
  <c r="M262" i="1" s="1"/>
  <c r="N262" i="1" s="1"/>
  <c r="J274" i="1"/>
  <c r="K274" i="1" s="1"/>
  <c r="L274" i="1" s="1"/>
  <c r="M274" i="1" s="1"/>
  <c r="N274" i="1" s="1"/>
  <c r="J199" i="1"/>
  <c r="K199" i="1" s="1"/>
  <c r="L199" i="1" s="1"/>
  <c r="M199" i="1" s="1"/>
  <c r="N199" i="1" s="1"/>
  <c r="J234" i="1"/>
  <c r="K234" i="1" s="1"/>
  <c r="L234" i="1" s="1"/>
  <c r="M234" i="1" s="1"/>
  <c r="N234" i="1" s="1"/>
  <c r="J243" i="1"/>
  <c r="K243" i="1" s="1"/>
  <c r="L243" i="1" s="1"/>
  <c r="M243" i="1" s="1"/>
  <c r="N243" i="1" s="1"/>
  <c r="J258" i="1"/>
  <c r="K258" i="1" s="1"/>
  <c r="L258" i="1" s="1"/>
  <c r="M258" i="1" s="1"/>
  <c r="N258" i="1" s="1"/>
  <c r="J276" i="1"/>
  <c r="K276" i="1" s="1"/>
  <c r="L276" i="1" s="1"/>
  <c r="M276" i="1" s="1"/>
  <c r="N276" i="1" s="1"/>
  <c r="J293" i="1"/>
  <c r="K293" i="1" s="1"/>
  <c r="L293" i="1" s="1"/>
  <c r="M293" i="1" s="1"/>
  <c r="N293" i="1" s="1"/>
  <c r="J283" i="1"/>
  <c r="K283" i="1" s="1"/>
  <c r="L283" i="1" s="1"/>
  <c r="M283" i="1" s="1"/>
  <c r="N283" i="1" s="1"/>
  <c r="J325" i="1"/>
  <c r="K325" i="1" s="1"/>
  <c r="L325" i="1" s="1"/>
  <c r="M325" i="1" s="1"/>
  <c r="N325" i="1" s="1"/>
  <c r="J355" i="1"/>
  <c r="K355" i="1" s="1"/>
  <c r="L355" i="1" s="1"/>
  <c r="M355" i="1" s="1"/>
  <c r="N355" i="1" s="1"/>
  <c r="J177" i="1"/>
  <c r="K177" i="1" s="1"/>
  <c r="L177" i="1" s="1"/>
  <c r="M177" i="1" s="1"/>
  <c r="N177" i="1" s="1"/>
  <c r="J210" i="1"/>
  <c r="K210" i="1" s="1"/>
  <c r="L210" i="1" s="1"/>
  <c r="M210" i="1" s="1"/>
  <c r="N210" i="1" s="1"/>
  <c r="J335" i="1"/>
  <c r="K335" i="1" s="1"/>
  <c r="L335" i="1" s="1"/>
  <c r="M335" i="1" s="1"/>
  <c r="N335" i="1" s="1"/>
  <c r="J39" i="1"/>
  <c r="K39" i="1" s="1"/>
  <c r="L39" i="1" s="1"/>
  <c r="M39" i="1" s="1"/>
  <c r="N39" i="1" s="1"/>
  <c r="J28" i="1"/>
  <c r="K28" i="1" s="1"/>
  <c r="L28" i="1" s="1"/>
  <c r="M28" i="1" s="1"/>
  <c r="N28" i="1" s="1"/>
  <c r="J87" i="1"/>
  <c r="K87" i="1" s="1"/>
  <c r="L87" i="1" s="1"/>
  <c r="M87" i="1" s="1"/>
  <c r="N87" i="1" s="1"/>
  <c r="J85" i="1"/>
  <c r="K85" i="1" s="1"/>
  <c r="L85" i="1" s="1"/>
  <c r="M85" i="1" s="1"/>
  <c r="N85" i="1" s="1"/>
  <c r="J62" i="1"/>
  <c r="K62" i="1" s="1"/>
  <c r="L62" i="1" s="1"/>
  <c r="M62" i="1" s="1"/>
  <c r="N62" i="1" s="1"/>
  <c r="J100" i="1"/>
  <c r="K100" i="1" s="1"/>
  <c r="L100" i="1" s="1"/>
  <c r="M100" i="1" s="1"/>
  <c r="N100" i="1" s="1"/>
  <c r="J110" i="1"/>
  <c r="K110" i="1" s="1"/>
  <c r="L110" i="1" s="1"/>
  <c r="M110" i="1" s="1"/>
  <c r="N110" i="1" s="1"/>
  <c r="J108" i="1"/>
  <c r="K108" i="1" s="1"/>
  <c r="L108" i="1" s="1"/>
  <c r="M108" i="1" s="1"/>
  <c r="N108" i="1" s="1"/>
  <c r="J176" i="1"/>
  <c r="K176" i="1" s="1"/>
  <c r="L176" i="1" s="1"/>
  <c r="M176" i="1" s="1"/>
  <c r="N176" i="1" s="1"/>
  <c r="J164" i="1"/>
  <c r="K164" i="1" s="1"/>
  <c r="L164" i="1" s="1"/>
  <c r="M164" i="1" s="1"/>
  <c r="N164" i="1" s="1"/>
  <c r="J184" i="1"/>
  <c r="K184" i="1" s="1"/>
  <c r="L184" i="1" s="1"/>
  <c r="M184" i="1" s="1"/>
  <c r="N184" i="1" s="1"/>
  <c r="J202" i="1"/>
  <c r="K202" i="1" s="1"/>
  <c r="L202" i="1" s="1"/>
  <c r="M202" i="1" s="1"/>
  <c r="N202" i="1" s="1"/>
  <c r="J205" i="1"/>
  <c r="K205" i="1" s="1"/>
  <c r="L205" i="1" s="1"/>
  <c r="M205" i="1" s="1"/>
  <c r="N205" i="1" s="1"/>
  <c r="J316" i="1"/>
  <c r="K316" i="1" s="1"/>
  <c r="L316" i="1" s="1"/>
  <c r="M316" i="1" s="1"/>
  <c r="N316" i="1" s="1"/>
  <c r="J260" i="1"/>
  <c r="K260" i="1" s="1"/>
  <c r="L260" i="1" s="1"/>
  <c r="M260" i="1" s="1"/>
  <c r="N260" i="1" s="1"/>
  <c r="J200" i="1"/>
  <c r="K200" i="1" s="1"/>
  <c r="L200" i="1" s="1"/>
  <c r="M200" i="1" s="1"/>
  <c r="N200" i="1" s="1"/>
  <c r="J320" i="1"/>
  <c r="K320" i="1" s="1"/>
  <c r="L320" i="1" s="1"/>
  <c r="M320" i="1" s="1"/>
  <c r="N320" i="1" s="1"/>
  <c r="J333" i="1"/>
  <c r="K333" i="1" s="1"/>
  <c r="L333" i="1" s="1"/>
  <c r="M333" i="1" s="1"/>
  <c r="N333" i="1" s="1"/>
  <c r="J189" i="1"/>
  <c r="K189" i="1" s="1"/>
  <c r="L189" i="1" s="1"/>
  <c r="M189" i="1" s="1"/>
  <c r="N189" i="1" s="1"/>
  <c r="J69" i="1"/>
  <c r="K69" i="1" s="1"/>
  <c r="L69" i="1" s="1"/>
  <c r="M69" i="1" s="1"/>
  <c r="N69" i="1" s="1"/>
  <c r="J20" i="1"/>
  <c r="K20" i="1" s="1"/>
  <c r="L20" i="1" s="1"/>
  <c r="M20" i="1" s="1"/>
  <c r="N20" i="1" s="1"/>
  <c r="J124" i="1"/>
  <c r="K124" i="1" s="1"/>
  <c r="L124" i="1" s="1"/>
  <c r="M124" i="1" s="1"/>
  <c r="N124" i="1" s="1"/>
  <c r="J231" i="1"/>
  <c r="K231" i="1" s="1"/>
  <c r="L231" i="1" s="1"/>
  <c r="M231" i="1" s="1"/>
  <c r="N231" i="1" s="1"/>
  <c r="J259" i="1"/>
  <c r="K259" i="1" s="1"/>
  <c r="L259" i="1" s="1"/>
  <c r="M259" i="1" s="1"/>
  <c r="N259" i="1" s="1"/>
  <c r="J190" i="1"/>
  <c r="K190" i="1" s="1"/>
  <c r="L190" i="1" s="1"/>
  <c r="M190" i="1" s="1"/>
  <c r="N190" i="1" s="1"/>
  <c r="J303" i="1"/>
  <c r="K303" i="1" s="1"/>
  <c r="L303" i="1" s="1"/>
  <c r="M303" i="1" s="1"/>
  <c r="N303" i="1" s="1"/>
  <c r="J71" i="1"/>
  <c r="K71" i="1" s="1"/>
  <c r="L71" i="1" s="1"/>
  <c r="M71" i="1" s="1"/>
  <c r="N71" i="1" s="1"/>
  <c r="J44" i="1"/>
  <c r="K44" i="1" s="1"/>
  <c r="L44" i="1" s="1"/>
  <c r="M44" i="1" s="1"/>
  <c r="N44" i="1" s="1"/>
  <c r="J12" i="1"/>
  <c r="K12" i="1" s="1"/>
  <c r="L12" i="1" s="1"/>
  <c r="M12" i="1" s="1"/>
  <c r="N12" i="1" s="1"/>
  <c r="J36" i="1"/>
  <c r="K36" i="1" s="1"/>
  <c r="L36" i="1" s="1"/>
  <c r="M36" i="1" s="1"/>
  <c r="N36" i="1" s="1"/>
  <c r="J68" i="1"/>
  <c r="K68" i="1" s="1"/>
  <c r="L68" i="1" s="1"/>
  <c r="M68" i="1" s="1"/>
  <c r="N68" i="1" s="1"/>
  <c r="J116" i="1"/>
  <c r="K116" i="1" s="1"/>
  <c r="L116" i="1" s="1"/>
  <c r="M116" i="1" s="1"/>
  <c r="N116" i="1" s="1"/>
  <c r="J109" i="1"/>
  <c r="K109" i="1" s="1"/>
  <c r="L109" i="1" s="1"/>
  <c r="M109" i="1" s="1"/>
  <c r="N109" i="1" s="1"/>
  <c r="J140" i="1"/>
  <c r="K140" i="1" s="1"/>
  <c r="L140" i="1" s="1"/>
  <c r="M140" i="1" s="1"/>
  <c r="N140" i="1" s="1"/>
  <c r="J166" i="1"/>
  <c r="K166" i="1" s="1"/>
  <c r="L166" i="1" s="1"/>
  <c r="M166" i="1" s="1"/>
  <c r="N166" i="1" s="1"/>
  <c r="J215" i="1"/>
  <c r="K215" i="1" s="1"/>
  <c r="L215" i="1" s="1"/>
  <c r="M215" i="1" s="1"/>
  <c r="N215" i="1" s="1"/>
  <c r="J242" i="1"/>
  <c r="K242" i="1" s="1"/>
  <c r="L242" i="1" s="1"/>
  <c r="M242" i="1" s="1"/>
  <c r="N242" i="1" s="1"/>
  <c r="J245" i="1"/>
  <c r="K245" i="1" s="1"/>
  <c r="L245" i="1" s="1"/>
  <c r="M245" i="1" s="1"/>
  <c r="N245" i="1" s="1"/>
  <c r="J304" i="1"/>
  <c r="K304" i="1" s="1"/>
  <c r="L304" i="1" s="1"/>
  <c r="M304" i="1" s="1"/>
  <c r="N304" i="1" s="1"/>
  <c r="J312" i="1"/>
  <c r="K312" i="1" s="1"/>
  <c r="L312" i="1" s="1"/>
  <c r="M312" i="1" s="1"/>
  <c r="N312" i="1" s="1"/>
  <c r="J285" i="1"/>
  <c r="K285" i="1" s="1"/>
  <c r="L285" i="1" s="1"/>
  <c r="M285" i="1" s="1"/>
  <c r="N285" i="1" s="1"/>
  <c r="J327" i="1"/>
  <c r="K327" i="1" s="1"/>
  <c r="L327" i="1" s="1"/>
  <c r="M327" i="1" s="1"/>
  <c r="N327" i="1" s="1"/>
  <c r="J315" i="1"/>
  <c r="K315" i="1" s="1"/>
  <c r="L315" i="1" s="1"/>
  <c r="M315" i="1" s="1"/>
  <c r="N315" i="1" s="1"/>
  <c r="J61" i="1"/>
  <c r="K61" i="1" s="1"/>
  <c r="L61" i="1" s="1"/>
  <c r="M61" i="1" s="1"/>
  <c r="N61" i="1" s="1"/>
  <c r="J38" i="1"/>
  <c r="K38" i="1" s="1"/>
  <c r="L38" i="1" s="1"/>
  <c r="M38" i="1" s="1"/>
  <c r="N38" i="1" s="1"/>
  <c r="J131" i="1"/>
  <c r="K131" i="1" s="1"/>
  <c r="L131" i="1" s="1"/>
  <c r="M131" i="1" s="1"/>
  <c r="N131" i="1" s="1"/>
  <c r="J218" i="1"/>
  <c r="K218" i="1" s="1"/>
  <c r="L218" i="1" s="1"/>
  <c r="M218" i="1" s="1"/>
  <c r="N218" i="1" s="1"/>
  <c r="J287" i="1"/>
  <c r="K287" i="1" s="1"/>
  <c r="L287" i="1" s="1"/>
  <c r="M287" i="1" s="1"/>
  <c r="N287" i="1" s="1"/>
  <c r="J302" i="1"/>
  <c r="K302" i="1" s="1"/>
  <c r="L302" i="1" s="1"/>
  <c r="M302" i="1" s="1"/>
  <c r="N302" i="1" s="1"/>
  <c r="J294" i="1"/>
  <c r="K294" i="1" s="1"/>
  <c r="L294" i="1" s="1"/>
  <c r="M294" i="1" s="1"/>
  <c r="N294" i="1" s="1"/>
  <c r="J30" i="1"/>
  <c r="K30" i="1" s="1"/>
  <c r="L30" i="1" s="1"/>
  <c r="M30" i="1" s="1"/>
  <c r="N30" i="1" s="1"/>
  <c r="J60" i="1"/>
  <c r="K60" i="1" s="1"/>
  <c r="L60" i="1" s="1"/>
  <c r="M60" i="1" s="1"/>
  <c r="N60" i="1" s="1"/>
  <c r="J46" i="1"/>
  <c r="K46" i="1" s="1"/>
  <c r="L46" i="1" s="1"/>
  <c r="M46" i="1" s="1"/>
  <c r="N46" i="1" s="1"/>
  <c r="J102" i="1"/>
  <c r="K102" i="1" s="1"/>
  <c r="L102" i="1" s="1"/>
  <c r="M102" i="1" s="1"/>
  <c r="N102" i="1" s="1"/>
  <c r="J54" i="1"/>
  <c r="K54" i="1" s="1"/>
  <c r="L54" i="1" s="1"/>
  <c r="M54" i="1" s="1"/>
  <c r="N54" i="1" s="1"/>
  <c r="J70" i="1"/>
  <c r="K70" i="1" s="1"/>
  <c r="L70" i="1" s="1"/>
  <c r="M70" i="1" s="1"/>
  <c r="N70" i="1" s="1"/>
  <c r="J101" i="1"/>
  <c r="K101" i="1" s="1"/>
  <c r="L101" i="1" s="1"/>
  <c r="M101" i="1" s="1"/>
  <c r="N101" i="1" s="1"/>
  <c r="J115" i="1"/>
  <c r="K115" i="1" s="1"/>
  <c r="L115" i="1" s="1"/>
  <c r="M115" i="1" s="1"/>
  <c r="N115" i="1" s="1"/>
  <c r="J151" i="1"/>
  <c r="K151" i="1" s="1"/>
  <c r="L151" i="1" s="1"/>
  <c r="M151" i="1" s="1"/>
  <c r="N151" i="1" s="1"/>
  <c r="J167" i="1"/>
  <c r="K167" i="1" s="1"/>
  <c r="L167" i="1" s="1"/>
  <c r="M167" i="1" s="1"/>
  <c r="N167" i="1" s="1"/>
  <c r="J159" i="1"/>
  <c r="K159" i="1" s="1"/>
  <c r="L159" i="1" s="1"/>
  <c r="M159" i="1" s="1"/>
  <c r="N159" i="1" s="1"/>
  <c r="J279" i="1"/>
  <c r="K279" i="1" s="1"/>
  <c r="L279" i="1" s="1"/>
  <c r="M279" i="1" s="1"/>
  <c r="N279" i="1" s="1"/>
  <c r="J275" i="1"/>
  <c r="K275" i="1" s="1"/>
  <c r="L275" i="1" s="1"/>
  <c r="M275" i="1" s="1"/>
  <c r="N275" i="1" s="1"/>
  <c r="J207" i="1"/>
  <c r="K207" i="1" s="1"/>
  <c r="L207" i="1" s="1"/>
  <c r="M207" i="1" s="1"/>
  <c r="N207" i="1" s="1"/>
  <c r="J191" i="1"/>
  <c r="K191" i="1" s="1"/>
  <c r="L191" i="1" s="1"/>
  <c r="M191" i="1" s="1"/>
  <c r="N191" i="1" s="1"/>
  <c r="J268" i="1"/>
  <c r="K268" i="1" s="1"/>
  <c r="L268" i="1" s="1"/>
  <c r="M268" i="1" s="1"/>
  <c r="N268" i="1" s="1"/>
  <c r="J251" i="1"/>
  <c r="K251" i="1" s="1"/>
  <c r="L251" i="1" s="1"/>
  <c r="M251" i="1" s="1"/>
  <c r="N251" i="1" s="1"/>
  <c r="J301" i="1"/>
  <c r="K301" i="1" s="1"/>
  <c r="L301" i="1" s="1"/>
  <c r="M301" i="1" s="1"/>
  <c r="N301" i="1" s="1"/>
  <c r="J341" i="1"/>
  <c r="K341" i="1" s="1"/>
  <c r="L341" i="1" s="1"/>
  <c r="M341" i="1" s="1"/>
  <c r="N341" i="1" s="1"/>
  <c r="J286" i="1"/>
  <c r="K286" i="1" s="1"/>
  <c r="L286" i="1" s="1"/>
  <c r="M286" i="1" s="1"/>
  <c r="N286" i="1" s="1"/>
  <c r="J339" i="1"/>
  <c r="K339" i="1" s="1"/>
  <c r="L339" i="1" s="1"/>
  <c r="M339" i="1" s="1"/>
  <c r="N339" i="1" s="1"/>
  <c r="J331" i="1"/>
  <c r="K331" i="1" s="1"/>
  <c r="L331" i="1" s="1"/>
  <c r="M331" i="1" s="1"/>
  <c r="N331" i="1" s="1"/>
  <c r="J53" i="1"/>
  <c r="K53" i="1" s="1"/>
  <c r="L53" i="1" s="1"/>
  <c r="M53" i="1" s="1"/>
  <c r="N53" i="1" s="1"/>
  <c r="J117" i="1"/>
  <c r="K117" i="1" s="1"/>
  <c r="L117" i="1" s="1"/>
  <c r="M117" i="1" s="1"/>
  <c r="N117" i="1" s="1"/>
  <c r="J83" i="1"/>
  <c r="K83" i="1" s="1"/>
  <c r="L83" i="1" s="1"/>
  <c r="M83" i="1" s="1"/>
  <c r="N83" i="1" s="1"/>
  <c r="J183" i="1"/>
  <c r="K183" i="1" s="1"/>
  <c r="L183" i="1" s="1"/>
  <c r="M183" i="1" s="1"/>
  <c r="N183" i="1" s="1"/>
  <c r="J324" i="1"/>
  <c r="K324" i="1" s="1"/>
  <c r="L324" i="1" s="1"/>
  <c r="M324" i="1" s="1"/>
  <c r="N324" i="1" s="1"/>
  <c r="J357" i="1"/>
  <c r="K357" i="1" s="1"/>
  <c r="L357" i="1" s="1"/>
  <c r="M357" i="1" s="1"/>
  <c r="N357" i="1" s="1"/>
  <c r="J160" i="1"/>
  <c r="K160" i="1" s="1"/>
  <c r="L160" i="1" s="1"/>
  <c r="M160" i="1" s="1"/>
  <c r="N160" i="1" s="1"/>
  <c r="J29" i="1"/>
  <c r="K29" i="1" s="1"/>
  <c r="L29" i="1" s="1"/>
  <c r="M29" i="1" s="1"/>
  <c r="N29" i="1" s="1"/>
  <c r="J144" i="1"/>
  <c r="K144" i="1" s="1"/>
  <c r="L144" i="1" s="1"/>
  <c r="M144" i="1" s="1"/>
  <c r="N144" i="1" s="1"/>
  <c r="J197" i="1"/>
  <c r="K197" i="1" s="1"/>
  <c r="L197" i="1" s="1"/>
  <c r="M197" i="1" s="1"/>
  <c r="N197" i="1" s="1"/>
  <c r="J348" i="1"/>
  <c r="K348" i="1" s="1"/>
  <c r="L348" i="1" s="1"/>
  <c r="M348" i="1" s="1"/>
  <c r="N348" i="1" s="1"/>
  <c r="J272" i="1"/>
  <c r="K272" i="1" s="1"/>
  <c r="L272" i="1" s="1"/>
  <c r="M272" i="1" s="1"/>
  <c r="N272" i="1" s="1"/>
  <c r="J175" i="1"/>
  <c r="K175" i="1" s="1"/>
  <c r="L175" i="1" s="1"/>
  <c r="M175" i="1" s="1"/>
  <c r="N175" i="1" s="1"/>
  <c r="J137" i="1"/>
  <c r="K137" i="1" s="1"/>
  <c r="L137" i="1" s="1"/>
  <c r="M137" i="1" s="1"/>
  <c r="N137" i="1" s="1"/>
  <c r="J163" i="1"/>
  <c r="K163" i="1" s="1"/>
  <c r="L163" i="1" s="1"/>
  <c r="M163" i="1" s="1"/>
  <c r="N163" i="1" s="1"/>
  <c r="J280" i="1"/>
  <c r="K280" i="1" s="1"/>
  <c r="L280" i="1" s="1"/>
  <c r="M280" i="1" s="1"/>
  <c r="N280" i="1" s="1"/>
  <c r="J350" i="1"/>
  <c r="K350" i="1" s="1"/>
  <c r="L350" i="1" s="1"/>
  <c r="M350" i="1" s="1"/>
  <c r="N350" i="1" s="1"/>
  <c r="J337" i="1"/>
  <c r="K337" i="1" s="1"/>
  <c r="L337" i="1" s="1"/>
  <c r="M337" i="1" s="1"/>
  <c r="N337" i="1" s="1"/>
  <c r="J307" i="1"/>
  <c r="K307" i="1" s="1"/>
  <c r="L307" i="1" s="1"/>
  <c r="M307" i="1" s="1"/>
  <c r="N307" i="1" s="1"/>
  <c r="J96" i="1"/>
  <c r="K96" i="1" s="1"/>
  <c r="L96" i="1" s="1"/>
  <c r="M96" i="1" s="1"/>
  <c r="N96" i="1" s="1"/>
  <c r="J353" i="1"/>
  <c r="K353" i="1" s="1"/>
  <c r="L353" i="1" s="1"/>
  <c r="M353" i="1" s="1"/>
  <c r="N353" i="1" s="1"/>
  <c r="J187" i="1"/>
  <c r="K187" i="1" s="1"/>
  <c r="L187" i="1" s="1"/>
  <c r="M187" i="1" s="1"/>
  <c r="N187" i="1" s="1"/>
  <c r="J94" i="1"/>
  <c r="K94" i="1" s="1"/>
  <c r="L94" i="1" s="1"/>
  <c r="M94" i="1" s="1"/>
  <c r="N94" i="1" s="1"/>
  <c r="J57" i="1"/>
  <c r="K57" i="1" s="1"/>
  <c r="L57" i="1" s="1"/>
  <c r="M57" i="1" s="1"/>
  <c r="N57" i="1" s="1"/>
  <c r="J322" i="1"/>
  <c r="K322" i="1" s="1"/>
  <c r="L322" i="1" s="1"/>
  <c r="M322" i="1" s="1"/>
  <c r="N322" i="1" s="1"/>
  <c r="J170" i="1"/>
  <c r="K170" i="1" s="1"/>
  <c r="L170" i="1" s="1"/>
  <c r="M170" i="1" s="1"/>
  <c r="N170" i="1" s="1"/>
  <c r="J247" i="1"/>
  <c r="K247" i="1" s="1"/>
  <c r="L247" i="1" s="1"/>
  <c r="M247" i="1" s="1"/>
  <c r="N247" i="1" s="1"/>
  <c r="J227" i="1"/>
  <c r="K227" i="1" s="1"/>
  <c r="L227" i="1" s="1"/>
  <c r="M227" i="1" s="1"/>
  <c r="N227" i="1" s="1"/>
  <c r="J65" i="1"/>
  <c r="K65" i="1" s="1"/>
  <c r="L65" i="1" s="1"/>
  <c r="M65" i="1" s="1"/>
  <c r="N65" i="1" s="1"/>
  <c r="J338" i="1"/>
  <c r="K338" i="1" s="1"/>
  <c r="L338" i="1" s="1"/>
  <c r="M338" i="1" s="1"/>
  <c r="N338" i="1" s="1"/>
  <c r="J128" i="1"/>
  <c r="K128" i="1" s="1"/>
  <c r="L128" i="1" s="1"/>
  <c r="M128" i="1" s="1"/>
  <c r="N128" i="1" s="1"/>
  <c r="J42" i="1"/>
  <c r="K42" i="1" s="1"/>
  <c r="L42" i="1" s="1"/>
  <c r="M42" i="1" s="1"/>
  <c r="N42" i="1" s="1"/>
  <c r="J120" i="1"/>
  <c r="K120" i="1" s="1"/>
  <c r="L120" i="1" s="1"/>
  <c r="M120" i="1" s="1"/>
  <c r="N120" i="1" s="1"/>
  <c r="J106" i="1"/>
  <c r="K106" i="1" s="1"/>
  <c r="L106" i="1" s="1"/>
  <c r="M106" i="1" s="1"/>
  <c r="N106" i="1" s="1"/>
  <c r="J49" i="1"/>
  <c r="K49" i="1" s="1"/>
  <c r="L49" i="1" s="1"/>
  <c r="M49" i="1" s="1"/>
  <c r="N49" i="1" s="1"/>
  <c r="J342" i="1"/>
  <c r="K342" i="1" s="1"/>
  <c r="L342" i="1" s="1"/>
  <c r="M342" i="1" s="1"/>
  <c r="N342" i="1" s="1"/>
  <c r="J95" i="1"/>
  <c r="K95" i="1" s="1"/>
  <c r="L95" i="1" s="1"/>
  <c r="M95" i="1" s="1"/>
  <c r="N95" i="1" s="1"/>
  <c r="J72" i="1"/>
  <c r="K72" i="1" s="1"/>
  <c r="L72" i="1" s="1"/>
  <c r="M72" i="1" s="1"/>
  <c r="N72" i="1" s="1"/>
  <c r="J51" i="1"/>
  <c r="K51" i="1" s="1"/>
  <c r="L51" i="1" s="1"/>
  <c r="M51" i="1" s="1"/>
  <c r="N51" i="1" s="1"/>
  <c r="J180" i="1"/>
  <c r="K180" i="1" s="1"/>
  <c r="L180" i="1" s="1"/>
  <c r="M180" i="1" s="1"/>
  <c r="N180" i="1" s="1"/>
  <c r="J297" i="1"/>
  <c r="K297" i="1" s="1"/>
  <c r="L297" i="1" s="1"/>
  <c r="M297" i="1" s="1"/>
  <c r="N297" i="1" s="1"/>
  <c r="J8" i="1"/>
  <c r="K8" i="1" s="1"/>
  <c r="L8" i="1" s="1"/>
  <c r="M8" i="1" s="1"/>
  <c r="N8" i="1" s="1"/>
  <c r="J273" i="1"/>
  <c r="K273" i="1" s="1"/>
  <c r="L273" i="1" s="1"/>
  <c r="M273" i="1" s="1"/>
  <c r="N273" i="1" s="1"/>
  <c r="J138" i="1"/>
  <c r="K138" i="1" s="1"/>
  <c r="L138" i="1" s="1"/>
  <c r="M138" i="1" s="1"/>
  <c r="N138" i="1" s="1"/>
  <c r="J26" i="1"/>
  <c r="K26" i="1" s="1"/>
  <c r="L26" i="1" s="1"/>
  <c r="M26" i="1" s="1"/>
  <c r="N26" i="1" s="1"/>
  <c r="J230" i="1"/>
  <c r="K230" i="1" s="1"/>
  <c r="L230" i="1" s="1"/>
  <c r="M230" i="1" s="1"/>
  <c r="N230" i="1" s="1"/>
  <c r="J314" i="1"/>
  <c r="K314" i="1" s="1"/>
  <c r="L314" i="1" s="1"/>
  <c r="M314" i="1" s="1"/>
  <c r="N314" i="1" s="1"/>
  <c r="J169" i="1"/>
  <c r="K169" i="1" s="1"/>
  <c r="L169" i="1" s="1"/>
  <c r="M169" i="1" s="1"/>
  <c r="N169" i="1" s="1"/>
  <c r="J64" i="1"/>
  <c r="K64" i="1" s="1"/>
  <c r="L64" i="1" s="1"/>
  <c r="M64" i="1" s="1"/>
  <c r="N64" i="1" s="1"/>
  <c r="J249" i="1"/>
  <c r="K249" i="1" s="1"/>
  <c r="L249" i="1" s="1"/>
  <c r="M249" i="1" s="1"/>
  <c r="N249" i="1" s="1"/>
  <c r="J73" i="1"/>
  <c r="K73" i="1" s="1"/>
  <c r="L73" i="1" s="1"/>
  <c r="M73" i="1" s="1"/>
  <c r="N73" i="1" s="1"/>
  <c r="J311" i="1"/>
  <c r="K311" i="1" s="1"/>
  <c r="L311" i="1" s="1"/>
  <c r="M311" i="1" s="1"/>
  <c r="N311" i="1" s="1"/>
  <c r="J56" i="1"/>
  <c r="K56" i="1" s="1"/>
  <c r="L56" i="1" s="1"/>
  <c r="M56" i="1" s="1"/>
  <c r="N56" i="1" s="1"/>
  <c r="J257" i="1"/>
  <c r="K257" i="1" s="1"/>
  <c r="L257" i="1" s="1"/>
  <c r="M257" i="1" s="1"/>
  <c r="N257" i="1" s="1"/>
  <c r="J165" i="1"/>
  <c r="K165" i="1" s="1"/>
  <c r="L165" i="1" s="1"/>
  <c r="M165" i="1" s="1"/>
  <c r="N165" i="1" s="1"/>
  <c r="J121" i="1"/>
  <c r="K121" i="1" s="1"/>
  <c r="L121" i="1" s="1"/>
  <c r="M121" i="1" s="1"/>
  <c r="N121" i="1" s="1"/>
  <c r="J80" i="1"/>
  <c r="K80" i="1" s="1"/>
  <c r="L80" i="1" s="1"/>
  <c r="M80" i="1" s="1"/>
  <c r="N80" i="1" s="1"/>
  <c r="J334" i="1"/>
  <c r="K334" i="1" s="1"/>
  <c r="L334" i="1" s="1"/>
  <c r="M334" i="1" s="1"/>
  <c r="N334" i="1" s="1"/>
  <c r="J291" i="1"/>
  <c r="K291" i="1" s="1"/>
  <c r="L291" i="1" s="1"/>
  <c r="M291" i="1" s="1"/>
  <c r="N291" i="1" s="1"/>
  <c r="J290" i="1"/>
  <c r="K290" i="1" s="1"/>
  <c r="L290" i="1" s="1"/>
  <c r="M290" i="1" s="1"/>
  <c r="N290" i="1" s="1"/>
  <c r="J40" i="1"/>
  <c r="K40" i="1" s="1"/>
  <c r="L40" i="1" s="1"/>
  <c r="M40" i="1" s="1"/>
  <c r="N40" i="1" s="1"/>
  <c r="J171" i="1"/>
  <c r="K171" i="1" s="1"/>
  <c r="L171" i="1" s="1"/>
  <c r="M171" i="1" s="1"/>
  <c r="N171" i="1" s="1"/>
  <c r="J19" i="1"/>
  <c r="K19" i="1" s="1"/>
  <c r="L19" i="1" s="1"/>
  <c r="M19" i="1" s="1"/>
  <c r="N19" i="1" s="1"/>
  <c r="J248" i="1"/>
  <c r="K248" i="1" s="1"/>
  <c r="L248" i="1" s="1"/>
  <c r="M248" i="1" s="1"/>
  <c r="N248" i="1" s="1"/>
  <c r="J351" i="1"/>
  <c r="K351" i="1" s="1"/>
  <c r="L351" i="1" s="1"/>
  <c r="M351" i="1" s="1"/>
  <c r="N351" i="1" s="1"/>
  <c r="J352" i="1"/>
  <c r="K352" i="1" s="1"/>
  <c r="L352" i="1" s="1"/>
  <c r="M352" i="1" s="1"/>
  <c r="N352" i="1" s="1"/>
  <c r="J158" i="1"/>
  <c r="K158" i="1" s="1"/>
  <c r="L158" i="1" s="1"/>
  <c r="M158" i="1" s="1"/>
  <c r="N158" i="1" s="1"/>
  <c r="J81" i="1"/>
  <c r="K81" i="1" s="1"/>
  <c r="L81" i="1" s="1"/>
  <c r="M81" i="1" s="1"/>
  <c r="N81" i="1" s="1"/>
  <c r="J241" i="1"/>
  <c r="K241" i="1" s="1"/>
  <c r="L241" i="1" s="1"/>
  <c r="M241" i="1" s="1"/>
  <c r="N241" i="1" s="1"/>
  <c r="J139" i="1"/>
  <c r="K139" i="1" s="1"/>
  <c r="L139" i="1" s="1"/>
  <c r="M139" i="1" s="1"/>
  <c r="N139" i="1" s="1"/>
  <c r="J319" i="1"/>
  <c r="K319" i="1" s="1"/>
  <c r="L319" i="1" s="1"/>
  <c r="M319" i="1" s="1"/>
  <c r="N319" i="1" s="1"/>
  <c r="J17" i="1"/>
  <c r="K17" i="1" s="1"/>
  <c r="L17" i="1" s="1"/>
  <c r="M17" i="1" s="1"/>
  <c r="N17" i="1" s="1"/>
  <c r="J299" i="1"/>
  <c r="K299" i="1" s="1"/>
  <c r="L299" i="1" s="1"/>
  <c r="M299" i="1" s="1"/>
  <c r="N299" i="1" s="1"/>
  <c r="J112" i="1"/>
  <c r="K112" i="1" s="1"/>
  <c r="L112" i="1" s="1"/>
  <c r="M112" i="1" s="1"/>
  <c r="N112" i="1" s="1"/>
  <c r="J214" i="1"/>
  <c r="K214" i="1" s="1"/>
  <c r="L214" i="1" s="1"/>
  <c r="M214" i="1" s="1"/>
  <c r="N214" i="1" s="1"/>
  <c r="J265" i="1"/>
  <c r="K265" i="1" s="1"/>
  <c r="L265" i="1" s="1"/>
  <c r="M265" i="1" s="1"/>
  <c r="N265" i="1" s="1"/>
  <c r="J198" i="1"/>
  <c r="K198" i="1" s="1"/>
  <c r="L198" i="1" s="1"/>
  <c r="M198" i="1" s="1"/>
  <c r="N198" i="1" s="1"/>
  <c r="J178" i="1"/>
  <c r="K178" i="1" s="1"/>
  <c r="L178" i="1" s="1"/>
  <c r="M178" i="1" s="1"/>
  <c r="N178" i="1" s="1"/>
  <c r="J113" i="1"/>
  <c r="K113" i="1" s="1"/>
  <c r="L113" i="1" s="1"/>
  <c r="M113" i="1" s="1"/>
  <c r="N113" i="1" s="1"/>
  <c r="J114" i="1"/>
  <c r="K114" i="1" s="1"/>
  <c r="L114" i="1" s="1"/>
  <c r="M114" i="1" s="1"/>
  <c r="N114" i="1" s="1"/>
  <c r="J33" i="1"/>
  <c r="K33" i="1" s="1"/>
  <c r="L33" i="1" s="1"/>
  <c r="M33" i="1" s="1"/>
  <c r="N33" i="1" s="1"/>
  <c r="J270" i="1"/>
  <c r="K270" i="1" s="1"/>
  <c r="L270" i="1" s="1"/>
  <c r="M270" i="1" s="1"/>
  <c r="N270" i="1" s="1"/>
  <c r="J196" i="1"/>
  <c r="K196" i="1" s="1"/>
  <c r="L196" i="1" s="1"/>
  <c r="M196" i="1" s="1"/>
  <c r="N196" i="1" s="1"/>
  <c r="J154" i="1"/>
  <c r="K154" i="1" s="1"/>
  <c r="L154" i="1" s="1"/>
  <c r="M154" i="1" s="1"/>
  <c r="N154" i="1" s="1"/>
  <c r="J58" i="1"/>
  <c r="K58" i="1" s="1"/>
  <c r="L58" i="1" s="1"/>
  <c r="M58" i="1" s="1"/>
  <c r="N58" i="1" s="1"/>
  <c r="J90" i="1"/>
  <c r="K90" i="1" s="1"/>
  <c r="L90" i="1" s="1"/>
  <c r="M90" i="1" s="1"/>
  <c r="N90" i="1" s="1"/>
  <c r="J321" i="1"/>
  <c r="K321" i="1" s="1"/>
  <c r="L321" i="1" s="1"/>
  <c r="M321" i="1" s="1"/>
  <c r="N321" i="1" s="1"/>
  <c r="J145" i="1"/>
  <c r="K145" i="1" s="1"/>
  <c r="L145" i="1" s="1"/>
  <c r="M145" i="1" s="1"/>
  <c r="N145" i="1" s="1"/>
  <c r="J186" i="1"/>
  <c r="K186" i="1" s="1"/>
  <c r="L186" i="1" s="1"/>
  <c r="M186" i="1" s="1"/>
  <c r="N186" i="1" s="1"/>
  <c r="J35" i="1"/>
  <c r="K35" i="1" s="1"/>
  <c r="L35" i="1" s="1"/>
  <c r="M35" i="1" s="1"/>
  <c r="N35" i="1" s="1"/>
  <c r="J344" i="1"/>
  <c r="K344" i="1" s="1"/>
  <c r="L344" i="1" s="1"/>
  <c r="M344" i="1" s="1"/>
  <c r="N344" i="1" s="1"/>
  <c r="J298" i="1"/>
  <c r="K298" i="1" s="1"/>
  <c r="L298" i="1" s="1"/>
  <c r="M298" i="1" s="1"/>
  <c r="N298" i="1" s="1"/>
  <c r="J223" i="1"/>
  <c r="K223" i="1" s="1"/>
  <c r="L223" i="1" s="1"/>
  <c r="M223" i="1" s="1"/>
  <c r="N223" i="1" s="1"/>
  <c r="J211" i="1"/>
  <c r="K211" i="1" s="1"/>
  <c r="L211" i="1" s="1"/>
  <c r="M211" i="1" s="1"/>
  <c r="N211" i="1" s="1"/>
  <c r="J256" i="1"/>
  <c r="K256" i="1" s="1"/>
  <c r="L256" i="1" s="1"/>
  <c r="M256" i="1" s="1"/>
  <c r="N256" i="1" s="1"/>
  <c r="J204" i="1"/>
  <c r="K204" i="1" s="1"/>
  <c r="L204" i="1" s="1"/>
  <c r="M204" i="1" s="1"/>
  <c r="N204" i="1" s="1"/>
  <c r="J209" i="1"/>
  <c r="K209" i="1" s="1"/>
  <c r="L209" i="1" s="1"/>
  <c r="M209" i="1" s="1"/>
  <c r="N209" i="1" s="1"/>
  <c r="J41" i="1"/>
  <c r="K41" i="1" s="1"/>
  <c r="L41" i="1" s="1"/>
  <c r="M41" i="1" s="1"/>
  <c r="N41" i="1" s="1"/>
  <c r="J354" i="1"/>
  <c r="K354" i="1" s="1"/>
  <c r="L354" i="1" s="1"/>
  <c r="M354" i="1" s="1"/>
  <c r="N354" i="1" s="1"/>
  <c r="J143" i="1"/>
  <c r="K143" i="1" s="1"/>
  <c r="L143" i="1" s="1"/>
  <c r="M143" i="1" s="1"/>
  <c r="N143" i="1" s="1"/>
  <c r="J24" i="1"/>
  <c r="K24" i="1" s="1"/>
  <c r="L24" i="1" s="1"/>
  <c r="M24" i="1" s="1"/>
  <c r="N24" i="1" s="1"/>
  <c r="J104" i="1"/>
  <c r="K104" i="1" s="1"/>
  <c r="L104" i="1" s="1"/>
  <c r="M104" i="1" s="1"/>
  <c r="N104" i="1" s="1"/>
  <c r="J343" i="1"/>
  <c r="K343" i="1" s="1"/>
  <c r="L343" i="1" s="1"/>
  <c r="M343" i="1" s="1"/>
  <c r="N343" i="1" s="1"/>
  <c r="J67" i="1"/>
  <c r="K67" i="1" s="1"/>
  <c r="L67" i="1" s="1"/>
  <c r="M67" i="1" s="1"/>
  <c r="N67" i="1" s="1"/>
  <c r="J74" i="1"/>
  <c r="K74" i="1" s="1"/>
  <c r="L74" i="1" s="1"/>
  <c r="M74" i="1" s="1"/>
  <c r="N74" i="1" s="1"/>
  <c r="J9" i="1"/>
  <c r="K9" i="1" s="1"/>
  <c r="L9" i="1" s="1"/>
  <c r="M9" i="1" s="1"/>
  <c r="N9" i="1" s="1"/>
  <c r="J346" i="1"/>
  <c r="K346" i="1" s="1"/>
  <c r="L346" i="1" s="1"/>
  <c r="M346" i="1" s="1"/>
  <c r="N346" i="1" s="1"/>
  <c r="J130" i="1"/>
  <c r="K130" i="1" s="1"/>
  <c r="L130" i="1" s="1"/>
  <c r="M130" i="1" s="1"/>
  <c r="N130" i="1" s="1"/>
  <c r="J281" i="1"/>
  <c r="K281" i="1" s="1"/>
  <c r="L281" i="1" s="1"/>
  <c r="M281" i="1" s="1"/>
  <c r="N281" i="1" s="1"/>
  <c r="J238" i="1"/>
  <c r="K238" i="1" s="1"/>
  <c r="L238" i="1" s="1"/>
  <c r="M238" i="1" s="1"/>
  <c r="N238" i="1" s="1"/>
  <c r="J235" i="1"/>
  <c r="K235" i="1" s="1"/>
  <c r="L235" i="1" s="1"/>
  <c r="M235" i="1" s="1"/>
  <c r="N235" i="1" s="1"/>
  <c r="J233" i="1"/>
  <c r="K233" i="1" s="1"/>
  <c r="L233" i="1" s="1"/>
  <c r="M233" i="1" s="1"/>
  <c r="N233" i="1" s="1"/>
  <c r="J174" i="1"/>
  <c r="K174" i="1" s="1"/>
  <c r="L174" i="1" s="1"/>
  <c r="M174" i="1" s="1"/>
  <c r="N174" i="1" s="1"/>
  <c r="J50" i="1"/>
  <c r="K50" i="1" s="1"/>
  <c r="L50" i="1" s="1"/>
  <c r="M50" i="1" s="1"/>
  <c r="N50" i="1" s="1"/>
  <c r="J149" i="1"/>
  <c r="K149" i="1" s="1"/>
  <c r="L149" i="1" s="1"/>
  <c r="M149" i="1" s="1"/>
  <c r="N149" i="1" s="1"/>
  <c r="J18" i="1"/>
  <c r="K18" i="1" s="1"/>
  <c r="L18" i="1" s="1"/>
  <c r="M18" i="1" s="1"/>
  <c r="N18" i="1" s="1"/>
  <c r="J264" i="1"/>
  <c r="K264" i="1" s="1"/>
  <c r="L264" i="1" s="1"/>
  <c r="M264" i="1" s="1"/>
  <c r="N264" i="1" s="1"/>
  <c r="J98" i="1"/>
  <c r="K98" i="1" s="1"/>
  <c r="L98" i="1" s="1"/>
  <c r="M98" i="1" s="1"/>
  <c r="N98" i="1" s="1"/>
  <c r="J122" i="1"/>
  <c r="K122" i="1" s="1"/>
  <c r="L122" i="1" s="1"/>
  <c r="M122" i="1" s="1"/>
  <c r="N122" i="1" s="1"/>
  <c r="J195" i="1"/>
  <c r="K195" i="1" s="1"/>
  <c r="L195" i="1" s="1"/>
  <c r="M195" i="1" s="1"/>
  <c r="N195" i="1" s="1"/>
  <c r="J206" i="1"/>
  <c r="K206" i="1" s="1"/>
  <c r="L206" i="1" s="1"/>
  <c r="M206" i="1" s="1"/>
  <c r="N206" i="1" s="1"/>
  <c r="J34" i="1"/>
  <c r="K34" i="1" s="1"/>
  <c r="L34" i="1" s="1"/>
  <c r="M34" i="1" s="1"/>
  <c r="N34" i="1" s="1"/>
  <c r="J244" i="1"/>
  <c r="K244" i="1" s="1"/>
  <c r="L244" i="1" s="1"/>
  <c r="M244" i="1" s="1"/>
  <c r="N244" i="1" s="1"/>
  <c r="J147" i="1"/>
  <c r="K147" i="1" s="1"/>
  <c r="L147" i="1" s="1"/>
  <c r="M147" i="1" s="1"/>
  <c r="N147" i="1" s="1"/>
  <c r="J289" i="1"/>
  <c r="K289" i="1" s="1"/>
  <c r="L289" i="1" s="1"/>
  <c r="M289" i="1" s="1"/>
  <c r="N289" i="1" s="1"/>
  <c r="J225" i="1"/>
  <c r="K225" i="1" s="1"/>
  <c r="L225" i="1" s="1"/>
  <c r="M225" i="1" s="1"/>
  <c r="N225" i="1" s="1"/>
  <c r="J88" i="1"/>
  <c r="K88" i="1" s="1"/>
  <c r="L88" i="1" s="1"/>
  <c r="M88" i="1" s="1"/>
  <c r="N88" i="1" s="1"/>
  <c r="J361" i="1"/>
  <c r="K361" i="1" s="1"/>
  <c r="L361" i="1" s="1"/>
  <c r="M361" i="1" s="1"/>
  <c r="N361" i="1" s="1"/>
  <c r="J305" i="1"/>
  <c r="K305" i="1" s="1"/>
  <c r="L305" i="1" s="1"/>
  <c r="M305" i="1" s="1"/>
  <c r="N305" i="1" s="1"/>
  <c r="J27" i="1"/>
  <c r="K27" i="1" s="1"/>
  <c r="L27" i="1" s="1"/>
  <c r="M27" i="1" s="1"/>
  <c r="N27" i="1" s="1"/>
  <c r="J329" i="1"/>
  <c r="K329" i="1" s="1"/>
  <c r="L329" i="1" s="1"/>
  <c r="M329" i="1" s="1"/>
  <c r="N329" i="1" s="1"/>
  <c r="J296" i="1"/>
  <c r="K296" i="1" s="1"/>
  <c r="L296" i="1" s="1"/>
  <c r="M296" i="1" s="1"/>
  <c r="N296" i="1" s="1"/>
  <c r="J97" i="1"/>
  <c r="K97" i="1" s="1"/>
  <c r="L97" i="1" s="1"/>
  <c r="M97" i="1" s="1"/>
  <c r="N97" i="1" s="1"/>
  <c r="J162" i="1"/>
  <c r="K162" i="1" s="1"/>
  <c r="L162" i="1" s="1"/>
  <c r="M162" i="1" s="1"/>
  <c r="N162" i="1" s="1"/>
  <c r="J66" i="1"/>
  <c r="K66" i="1" s="1"/>
  <c r="L66" i="1" s="1"/>
  <c r="M66" i="1" s="1"/>
  <c r="N66" i="1" s="1"/>
  <c r="J16" i="1"/>
  <c r="K16" i="1" s="1"/>
  <c r="L16" i="1" s="1"/>
  <c r="M16" i="1" s="1"/>
  <c r="N16" i="1" s="1"/>
  <c r="J362" i="1"/>
  <c r="K362" i="1" s="1"/>
  <c r="L362" i="1" s="1"/>
  <c r="M362" i="1" s="1"/>
  <c r="N362" i="1" s="1"/>
  <c r="J212" i="1"/>
  <c r="K212" i="1" s="1"/>
  <c r="L212" i="1" s="1"/>
  <c r="M212" i="1" s="1"/>
  <c r="N212" i="1" s="1"/>
  <c r="J263" i="1"/>
  <c r="K263" i="1" s="1"/>
  <c r="L263" i="1" s="1"/>
  <c r="M263" i="1" s="1"/>
  <c r="N263" i="1" s="1"/>
  <c r="J358" i="1"/>
  <c r="K358" i="1" s="1"/>
  <c r="L358" i="1" s="1"/>
  <c r="M358" i="1" s="1"/>
  <c r="N358" i="1" s="1"/>
  <c r="J136" i="1"/>
  <c r="K136" i="1" s="1"/>
  <c r="L136" i="1" s="1"/>
  <c r="M136" i="1" s="1"/>
  <c r="N136" i="1" s="1"/>
  <c r="J157" i="1"/>
  <c r="K157" i="1" s="1"/>
  <c r="L157" i="1" s="1"/>
  <c r="M157" i="1" s="1"/>
  <c r="N157" i="1" s="1"/>
  <c r="J25" i="1"/>
  <c r="K25" i="1" s="1"/>
  <c r="L25" i="1" s="1"/>
  <c r="M25" i="1" s="1"/>
  <c r="N25" i="1" s="1"/>
  <c r="J336" i="1"/>
  <c r="K336" i="1" s="1"/>
  <c r="L336" i="1" s="1"/>
  <c r="M336" i="1" s="1"/>
  <c r="N336" i="1" s="1"/>
  <c r="J345" i="1"/>
  <c r="K345" i="1" s="1"/>
  <c r="L345" i="1" s="1"/>
  <c r="M345" i="1" s="1"/>
  <c r="N345" i="1" s="1"/>
  <c r="J220" i="1"/>
  <c r="K220" i="1" s="1"/>
  <c r="L220" i="1" s="1"/>
  <c r="M220" i="1" s="1"/>
  <c r="N220" i="1" s="1"/>
  <c r="J105" i="1"/>
  <c r="K105" i="1" s="1"/>
  <c r="L105" i="1" s="1"/>
  <c r="M105" i="1" s="1"/>
  <c r="N105" i="1" s="1"/>
  <c r="J203" i="1"/>
  <c r="K203" i="1" s="1"/>
  <c r="L203" i="1" s="1"/>
  <c r="M203" i="1" s="1"/>
  <c r="N203" i="1" s="1"/>
  <c r="J32" i="1"/>
  <c r="K32" i="1" s="1"/>
  <c r="L32" i="1" s="1"/>
  <c r="M32" i="1" s="1"/>
  <c r="N32" i="1" s="1"/>
  <c r="J219" i="1"/>
  <c r="K219" i="1" s="1"/>
  <c r="L219" i="1" s="1"/>
  <c r="M219" i="1" s="1"/>
  <c r="N219" i="1" s="1"/>
  <c r="J181" i="1"/>
  <c r="K181" i="1" s="1"/>
  <c r="L181" i="1" s="1"/>
  <c r="M181" i="1" s="1"/>
  <c r="N181" i="1" s="1"/>
  <c r="J359" i="1"/>
  <c r="K359" i="1" s="1"/>
  <c r="L359" i="1" s="1"/>
  <c r="M359" i="1" s="1"/>
  <c r="N359" i="1" s="1"/>
  <c r="J43" i="1"/>
  <c r="K43" i="1" s="1"/>
  <c r="L43" i="1" s="1"/>
  <c r="M43" i="1" s="1"/>
  <c r="N43" i="1" s="1"/>
  <c r="J75" i="1"/>
  <c r="K75" i="1" s="1"/>
  <c r="L75" i="1" s="1"/>
  <c r="M75" i="1" s="1"/>
  <c r="N75" i="1" s="1"/>
  <c r="J306" i="1"/>
  <c r="K306" i="1" s="1"/>
  <c r="L306" i="1" s="1"/>
  <c r="M306" i="1" s="1"/>
  <c r="N306" i="1" s="1"/>
  <c r="J48" i="1"/>
  <c r="K48" i="1" s="1"/>
  <c r="L48" i="1" s="1"/>
  <c r="M48" i="1" s="1"/>
  <c r="N48" i="1" s="1"/>
  <c r="J360" i="1"/>
  <c r="K360" i="1" s="1"/>
  <c r="L360" i="1" s="1"/>
  <c r="M360" i="1" s="1"/>
  <c r="N360" i="1" s="1"/>
  <c r="J89" i="1"/>
  <c r="K89" i="1" s="1"/>
  <c r="L89" i="1" s="1"/>
  <c r="M89" i="1" s="1"/>
  <c r="N89" i="1" s="1"/>
  <c r="J255" i="1"/>
  <c r="K255" i="1" s="1"/>
  <c r="L255" i="1" s="1"/>
  <c r="M255" i="1" s="1"/>
  <c r="N255" i="1" s="1"/>
  <c r="J229" i="1"/>
  <c r="K229" i="1" s="1"/>
  <c r="L229" i="1" s="1"/>
  <c r="M229" i="1" s="1"/>
  <c r="N229" i="1" s="1"/>
  <c r="J194" i="1"/>
  <c r="K194" i="1" s="1"/>
  <c r="L194" i="1" s="1"/>
  <c r="M194" i="1" s="1"/>
  <c r="N194" i="1" s="1"/>
  <c r="J11" i="1"/>
  <c r="K11" i="1" s="1"/>
  <c r="L11" i="1" s="1"/>
  <c r="M11" i="1" s="1"/>
  <c r="N11" i="1" s="1"/>
  <c r="J10" i="1"/>
  <c r="K10" i="1" s="1"/>
  <c r="L10" i="1" s="1"/>
  <c r="M10" i="1" s="1"/>
  <c r="N10" i="1" s="1"/>
  <c r="J278" i="1"/>
  <c r="K278" i="1" s="1"/>
  <c r="L278" i="1" s="1"/>
  <c r="M278" i="1" s="1"/>
  <c r="N278" i="1" s="1"/>
  <c r="J179" i="1"/>
  <c r="K179" i="1" s="1"/>
  <c r="L179" i="1" s="1"/>
  <c r="M179" i="1" s="1"/>
  <c r="N179" i="1" s="1"/>
  <c r="J155" i="1"/>
  <c r="K155" i="1" s="1"/>
  <c r="L155" i="1" s="1"/>
  <c r="M155" i="1" s="1"/>
  <c r="N155" i="1" s="1"/>
  <c r="J129" i="1"/>
  <c r="K129" i="1" s="1"/>
  <c r="L129" i="1" s="1"/>
  <c r="M129" i="1" s="1"/>
  <c r="N129" i="1" s="1"/>
  <c r="J222" i="1"/>
  <c r="K222" i="1" s="1"/>
  <c r="L222" i="1" s="1"/>
  <c r="M222" i="1" s="1"/>
  <c r="N222" i="1" s="1"/>
  <c r="J271" i="1"/>
  <c r="K271" i="1" s="1"/>
  <c r="L271" i="1" s="1"/>
  <c r="M271" i="1" s="1"/>
  <c r="N271" i="1" s="1"/>
  <c r="J236" i="1"/>
  <c r="K236" i="1" s="1"/>
  <c r="L236" i="1" s="1"/>
  <c r="M236" i="1" s="1"/>
  <c r="N236" i="1" s="1"/>
  <c r="J213" i="1"/>
  <c r="K213" i="1" s="1"/>
  <c r="L213" i="1" s="1"/>
  <c r="M213" i="1" s="1"/>
  <c r="N213" i="1" s="1"/>
  <c r="J228" i="1"/>
  <c r="K228" i="1" s="1"/>
  <c r="L228" i="1" s="1"/>
  <c r="M228" i="1" s="1"/>
  <c r="N228" i="1" s="1"/>
  <c r="J59" i="1"/>
  <c r="K59" i="1" s="1"/>
  <c r="L59" i="1" s="1"/>
  <c r="M59" i="1" s="1"/>
  <c r="N59" i="1" s="1"/>
  <c r="J330" i="1"/>
  <c r="K330" i="1" s="1"/>
  <c r="L330" i="1" s="1"/>
  <c r="M330" i="1" s="1"/>
  <c r="N330" i="1" s="1"/>
  <c r="J86" i="1"/>
  <c r="K86" i="1" s="1"/>
  <c r="L86" i="1" s="1"/>
  <c r="M86" i="1" s="1"/>
  <c r="N86" i="1" s="1"/>
  <c r="J146" i="1"/>
  <c r="K146" i="1" s="1"/>
  <c r="L146" i="1" s="1"/>
  <c r="M146" i="1" s="1"/>
  <c r="N146" i="1" s="1"/>
  <c r="J161" i="1"/>
  <c r="K161" i="1" s="1"/>
  <c r="L161" i="1" s="1"/>
  <c r="M161" i="1" s="1"/>
  <c r="N161" i="1" s="1"/>
  <c r="J239" i="1"/>
  <c r="K239" i="1" s="1"/>
  <c r="L239" i="1" s="1"/>
  <c r="M239" i="1" s="1"/>
  <c r="N239" i="1" s="1"/>
  <c r="F8" i="3"/>
  <c r="G8" i="3" s="1"/>
  <c r="H8" i="3" s="1"/>
  <c r="I8" i="3" s="1"/>
  <c r="F11" i="3"/>
  <c r="G11" i="3" s="1"/>
  <c r="H11" i="3" s="1"/>
  <c r="I11" i="3" s="1"/>
  <c r="E15" i="3"/>
  <c r="F16" i="3"/>
  <c r="G16" i="3" s="1"/>
  <c r="H16" i="3" s="1"/>
  <c r="I16" i="3" s="1"/>
  <c r="E17" i="3"/>
  <c r="F13" i="3"/>
  <c r="G13" i="3" s="1"/>
  <c r="H13" i="3" s="1"/>
  <c r="I13" i="3" s="1"/>
  <c r="E11" i="3"/>
  <c r="E8" i="3"/>
  <c r="F9" i="3"/>
  <c r="G9" i="3" s="1"/>
  <c r="H9" i="3" s="1"/>
  <c r="I9" i="3" s="1"/>
  <c r="F12" i="3"/>
  <c r="G12" i="3" s="1"/>
  <c r="H12" i="3" s="1"/>
  <c r="I12" i="3" s="1"/>
  <c r="F15" i="3"/>
  <c r="G15" i="3" s="1"/>
  <c r="H15" i="3" s="1"/>
  <c r="I15" i="3" s="1"/>
  <c r="E9" i="3"/>
  <c r="E10" i="3"/>
  <c r="F17" i="3"/>
  <c r="G17" i="3" s="1"/>
  <c r="H17" i="3" s="1"/>
  <c r="I17" i="3" s="1"/>
  <c r="E16" i="3"/>
  <c r="F10" i="3"/>
  <c r="G10" i="3" s="1"/>
  <c r="H10" i="3" s="1"/>
  <c r="I10" i="3" s="1"/>
  <c r="F7" i="3"/>
  <c r="G7" i="3" s="1"/>
  <c r="E13" i="3"/>
  <c r="O19" i="3"/>
  <c r="E19" i="3"/>
  <c r="E14" i="3"/>
  <c r="F14" i="3"/>
  <c r="G14" i="3" s="1"/>
  <c r="H14" i="3" s="1"/>
  <c r="I14" i="3" s="1"/>
  <c r="E12" i="3"/>
  <c r="E7" i="3"/>
  <c r="K364" i="1" l="1"/>
  <c r="L7" i="1"/>
  <c r="G19" i="3"/>
  <c r="H7" i="3"/>
  <c r="L364" i="1" l="1"/>
  <c r="M7" i="1"/>
  <c r="H19" i="3"/>
  <c r="I19" i="3" s="1"/>
  <c r="I7" i="3"/>
  <c r="M364" i="1" l="1"/>
  <c r="N364" i="1" s="1"/>
  <c r="N7" i="1"/>
  <c r="J19" i="3"/>
  <c r="J17" i="3"/>
  <c r="J13" i="3"/>
  <c r="J16" i="3"/>
  <c r="J9" i="3"/>
  <c r="J15" i="3"/>
  <c r="J8" i="3"/>
  <c r="J10" i="3"/>
  <c r="J12" i="3"/>
  <c r="J14" i="3"/>
  <c r="J11" i="3"/>
  <c r="J7" i="3"/>
  <c r="O7" i="1" l="1"/>
  <c r="O364" i="1"/>
  <c r="O32" i="1"/>
  <c r="O46" i="1"/>
  <c r="O199" i="1"/>
  <c r="O23" i="1"/>
  <c r="O358" i="1"/>
  <c r="O265" i="1"/>
  <c r="O272" i="1"/>
  <c r="O69" i="1"/>
  <c r="O37" i="1"/>
  <c r="O264" i="1"/>
  <c r="O346" i="1"/>
  <c r="O348" i="1"/>
  <c r="O188" i="1"/>
  <c r="O220" i="1"/>
  <c r="O270" i="1"/>
  <c r="O337" i="1"/>
  <c r="O303" i="1"/>
  <c r="O156" i="1"/>
  <c r="O284" i="1"/>
  <c r="O271" i="1"/>
  <c r="O74" i="1"/>
  <c r="O297" i="1"/>
  <c r="O302" i="1"/>
  <c r="O173" i="1"/>
  <c r="O55" i="1"/>
  <c r="O73" i="1"/>
  <c r="O87" i="1"/>
  <c r="O222" i="1"/>
  <c r="O67" i="1"/>
  <c r="O180" i="1"/>
  <c r="O287" i="1"/>
  <c r="O288" i="1"/>
  <c r="O86" i="1"/>
  <c r="O235" i="1"/>
  <c r="O314" i="1"/>
  <c r="O54" i="1"/>
  <c r="O243" i="1"/>
  <c r="O135" i="1"/>
  <c r="O330" i="1"/>
  <c r="O238" i="1"/>
  <c r="O230" i="1"/>
  <c r="O102" i="1"/>
  <c r="O234" i="1"/>
  <c r="O63" i="1"/>
  <c r="O187" i="1"/>
  <c r="O125" i="1"/>
  <c r="O244" i="1"/>
  <c r="O84" i="1"/>
  <c r="O77" i="1"/>
  <c r="O207" i="1"/>
  <c r="O339" i="1"/>
  <c r="O171" i="1"/>
  <c r="O355" i="1"/>
  <c r="O59" i="1"/>
  <c r="O208" i="1"/>
  <c r="O328" i="1"/>
  <c r="O64" i="1"/>
  <c r="O189" i="1"/>
  <c r="O258" i="1"/>
  <c r="O275" i="1"/>
  <c r="O257" i="1"/>
  <c r="O281" i="1"/>
  <c r="O38" i="1"/>
  <c r="O93" i="1"/>
  <c r="O111" i="1"/>
  <c r="O296" i="1"/>
  <c r="O81" i="1"/>
  <c r="O183" i="1"/>
  <c r="O202" i="1"/>
  <c r="O217" i="1"/>
  <c r="O241" i="1"/>
  <c r="O354" i="1"/>
  <c r="O251" i="1"/>
  <c r="O168" i="1"/>
  <c r="O212" i="1"/>
  <c r="O112" i="1"/>
  <c r="O197" i="1"/>
  <c r="O333" i="1"/>
  <c r="O340" i="1"/>
  <c r="O97" i="1"/>
  <c r="O194" i="1"/>
  <c r="O209" i="1"/>
  <c r="O120" i="1"/>
  <c r="O285" i="1"/>
  <c r="O356" i="1"/>
  <c r="O103" i="1"/>
  <c r="O273" i="1"/>
  <c r="O262" i="1"/>
  <c r="O229" i="1"/>
  <c r="O204" i="1"/>
  <c r="O42" i="1"/>
  <c r="O312" i="1"/>
  <c r="O292" i="1"/>
  <c r="O31" i="1"/>
  <c r="O129" i="1"/>
  <c r="O343" i="1"/>
  <c r="O51" i="1"/>
  <c r="O218" i="1"/>
  <c r="O201" i="1"/>
  <c r="O14" i="1"/>
  <c r="O155" i="1"/>
  <c r="O104" i="1"/>
  <c r="O72" i="1"/>
  <c r="O131" i="1"/>
  <c r="O91" i="1"/>
  <c r="O127" i="1"/>
  <c r="O128" i="1"/>
  <c r="O226" i="1"/>
  <c r="O142" i="1"/>
  <c r="O89" i="1"/>
  <c r="O338" i="1"/>
  <c r="O245" i="1"/>
  <c r="O134" i="1"/>
  <c r="O185" i="1"/>
  <c r="O321" i="1"/>
  <c r="O246" i="1"/>
  <c r="O36" i="1"/>
  <c r="O298" i="1"/>
  <c r="O215" i="1"/>
  <c r="O250" i="1"/>
  <c r="O41" i="1"/>
  <c r="O327" i="1"/>
  <c r="O80" i="1"/>
  <c r="O71" i="1"/>
  <c r="O335" i="1"/>
  <c r="O110" i="1"/>
  <c r="O100" i="1"/>
  <c r="O203" i="1"/>
  <c r="O237" i="1"/>
  <c r="O149" i="1"/>
  <c r="O35" i="1"/>
  <c r="O269" i="1"/>
  <c r="O47" i="1"/>
  <c r="O233" i="1"/>
  <c r="O40" i="1"/>
  <c r="O242" i="1"/>
  <c r="O347" i="1"/>
  <c r="O261" i="1"/>
  <c r="O147" i="1"/>
  <c r="O290" i="1"/>
  <c r="O301" i="1"/>
  <c r="O85" i="1"/>
  <c r="O141" i="1"/>
  <c r="O56" i="1"/>
  <c r="O344" i="1"/>
  <c r="O30" i="1"/>
  <c r="O153" i="1"/>
  <c r="O27" i="1"/>
  <c r="O352" i="1"/>
  <c r="O117" i="1"/>
  <c r="O164" i="1"/>
  <c r="O221" i="1"/>
  <c r="O58" i="1"/>
  <c r="O43" i="1"/>
  <c r="O186" i="1"/>
  <c r="O322" i="1"/>
  <c r="O109" i="1"/>
  <c r="O309" i="1"/>
  <c r="O277" i="1"/>
  <c r="O247" i="1"/>
  <c r="O326" i="1"/>
  <c r="O359" i="1"/>
  <c r="O145" i="1"/>
  <c r="O57" i="1"/>
  <c r="O116" i="1"/>
  <c r="O252" i="1"/>
  <c r="O193" i="1"/>
  <c r="O255" i="1"/>
  <c r="O256" i="1"/>
  <c r="O304" i="1"/>
  <c r="O211" i="1"/>
  <c r="O90" i="1"/>
  <c r="O349" i="1"/>
  <c r="O48" i="1"/>
  <c r="O92" i="1"/>
  <c r="O192" i="1"/>
  <c r="O39" i="1"/>
  <c r="O195" i="1"/>
  <c r="O24" i="1"/>
  <c r="O223" i="1"/>
  <c r="O96" i="1"/>
  <c r="O75" i="1"/>
  <c r="O174" i="1"/>
  <c r="O158" i="1"/>
  <c r="O70" i="1"/>
  <c r="O122" i="1"/>
  <c r="O79" i="1"/>
  <c r="O279" i="1"/>
  <c r="O353" i="1"/>
  <c r="O12" i="1"/>
  <c r="O224" i="1"/>
  <c r="O318" i="1"/>
  <c r="O18" i="1"/>
  <c r="O311" i="1"/>
  <c r="O167" i="1"/>
  <c r="O325" i="1"/>
  <c r="O52" i="1"/>
  <c r="O306" i="1"/>
  <c r="O196" i="1"/>
  <c r="O166" i="1"/>
  <c r="O266" i="1"/>
  <c r="O34" i="1"/>
  <c r="O334" i="1"/>
  <c r="O268" i="1"/>
  <c r="O28" i="1"/>
  <c r="O107" i="1"/>
  <c r="O95" i="1"/>
  <c r="O345" i="1"/>
  <c r="O33" i="1"/>
  <c r="O350" i="1"/>
  <c r="O190" i="1"/>
  <c r="O152" i="1"/>
  <c r="O300" i="1"/>
  <c r="O83" i="1"/>
  <c r="O78" i="1"/>
  <c r="O336" i="1"/>
  <c r="O114" i="1"/>
  <c r="O280" i="1"/>
  <c r="O259" i="1"/>
  <c r="O99" i="1"/>
  <c r="O310" i="1"/>
  <c r="O181" i="1"/>
  <c r="O94" i="1"/>
  <c r="O68" i="1"/>
  <c r="O232" i="1"/>
  <c r="O219" i="1"/>
  <c r="O295" i="1"/>
  <c r="O227" i="1"/>
  <c r="O11" i="1"/>
  <c r="O206" i="1"/>
  <c r="O253" i="1"/>
  <c r="O88" i="1"/>
  <c r="O82" i="1"/>
  <c r="O154" i="1"/>
  <c r="O140" i="1"/>
  <c r="O276" i="1"/>
  <c r="O169" i="1"/>
  <c r="O165" i="1"/>
  <c r="O98" i="1"/>
  <c r="O21" i="1"/>
  <c r="O175" i="1"/>
  <c r="O20" i="1"/>
  <c r="O13" i="1"/>
  <c r="O228" i="1"/>
  <c r="O130" i="1"/>
  <c r="O138" i="1"/>
  <c r="O60" i="1"/>
  <c r="O274" i="1"/>
  <c r="O119" i="1"/>
  <c r="O263" i="1"/>
  <c r="O214" i="1"/>
  <c r="O184" i="1"/>
  <c r="O239" i="1"/>
  <c r="O50" i="1"/>
  <c r="O249" i="1"/>
  <c r="O115" i="1"/>
  <c r="O293" i="1"/>
  <c r="O126" i="1"/>
  <c r="O213" i="1"/>
  <c r="O362" i="1"/>
  <c r="O299" i="1"/>
  <c r="O144" i="1"/>
  <c r="O320" i="1"/>
  <c r="O332" i="1"/>
  <c r="O179" i="1"/>
  <c r="O151" i="1"/>
  <c r="O118" i="1"/>
  <c r="O16" i="1"/>
  <c r="O17" i="1"/>
  <c r="O29" i="1"/>
  <c r="O200" i="1"/>
  <c r="O323" i="1"/>
  <c r="O313" i="1"/>
  <c r="O25" i="1"/>
  <c r="O113" i="1"/>
  <c r="O163" i="1"/>
  <c r="O231" i="1"/>
  <c r="O182" i="1"/>
  <c r="O308" i="1"/>
  <c r="O157" i="1"/>
  <c r="O178" i="1"/>
  <c r="O137" i="1"/>
  <c r="O124" i="1"/>
  <c r="O76" i="1"/>
  <c r="O317" i="1"/>
  <c r="O62" i="1"/>
  <c r="O49" i="1"/>
  <c r="O105" i="1"/>
  <c r="O198" i="1"/>
  <c r="O45" i="1"/>
  <c r="O123" i="1"/>
  <c r="O286" i="1"/>
  <c r="O159" i="1"/>
  <c r="O324" i="1"/>
  <c r="O205" i="1"/>
  <c r="O216" i="1"/>
  <c r="O278" i="1"/>
  <c r="O143" i="1"/>
  <c r="O342" i="1"/>
  <c r="O61" i="1"/>
  <c r="O133" i="1"/>
  <c r="O254" i="1"/>
  <c r="O329" i="1"/>
  <c r="O291" i="1"/>
  <c r="O283" i="1"/>
  <c r="O236" i="1"/>
  <c r="O9" i="1"/>
  <c r="O8" i="1"/>
  <c r="O294" i="1"/>
  <c r="O172" i="1"/>
  <c r="O22" i="1"/>
  <c r="O10" i="1"/>
  <c r="O305" i="1"/>
  <c r="O351" i="1"/>
  <c r="O53" i="1"/>
  <c r="O176" i="1"/>
  <c r="O240" i="1"/>
  <c r="O289" i="1"/>
  <c r="O315" i="1"/>
  <c r="O15" i="1"/>
  <c r="O361" i="1"/>
  <c r="O248" i="1"/>
  <c r="O331" i="1"/>
  <c r="O108" i="1"/>
  <c r="O148" i="1"/>
  <c r="O360" i="1"/>
  <c r="O66" i="1"/>
  <c r="O319" i="1"/>
  <c r="O160" i="1"/>
  <c r="O260" i="1"/>
  <c r="O267" i="1"/>
  <c r="O136" i="1"/>
  <c r="O162" i="1"/>
  <c r="O139" i="1"/>
  <c r="O357" i="1"/>
  <c r="O316" i="1"/>
  <c r="O282" i="1"/>
  <c r="O341" i="1"/>
  <c r="O150" i="1"/>
  <c r="O106" i="1"/>
  <c r="O191" i="1"/>
  <c r="O121" i="1"/>
  <c r="O19" i="1"/>
  <c r="O225" i="1"/>
  <c r="O132" i="1"/>
  <c r="O44" i="1"/>
  <c r="O307" i="1"/>
  <c r="O170" i="1"/>
  <c r="O161" i="1"/>
  <c r="O101" i="1"/>
  <c r="O146" i="1"/>
  <c r="O65" i="1"/>
  <c r="O210" i="1"/>
  <c r="O26" i="1"/>
  <c r="O177" i="1"/>
  <c r="P364" i="1" l="1"/>
</calcChain>
</file>

<file path=xl/sharedStrings.xml><?xml version="1.0" encoding="utf-8"?>
<sst xmlns="http://schemas.openxmlformats.org/spreadsheetml/2006/main" count="503" uniqueCount="445">
  <si>
    <t>Nr</t>
  </si>
  <si>
    <t>Kommunenavn</t>
  </si>
  <si>
    <t>Skatt under 90% av landsgjennomsnittet</t>
  </si>
  <si>
    <t>Skatt og netto skatteutjevning</t>
  </si>
  <si>
    <t>Nto skatteutj.</t>
  </si>
  <si>
    <t>Innb.-</t>
  </si>
  <si>
    <t>Skatt</t>
  </si>
  <si>
    <t xml:space="preserve">Skatt </t>
  </si>
  <si>
    <t>1) Finansieringstrekk</t>
  </si>
  <si>
    <t>inntektsutjevning</t>
  </si>
  <si>
    <t>Tilleggskomp med 35%</t>
  </si>
  <si>
    <t>tall pr.</t>
  </si>
  <si>
    <t xml:space="preserve">   for perioden</t>
  </si>
  <si>
    <t>Pst av</t>
  </si>
  <si>
    <t>(trekk/komp 60%)</t>
  </si>
  <si>
    <t>Brutto</t>
  </si>
  <si>
    <t>Netto 1)</t>
  </si>
  <si>
    <t xml:space="preserve">(kol 5+9) </t>
  </si>
  <si>
    <t>(kol 1+10)</t>
  </si>
  <si>
    <t>pst av</t>
  </si>
  <si>
    <t>1000 kr</t>
  </si>
  <si>
    <t>kr pr innb</t>
  </si>
  <si>
    <t>landsgj.</t>
  </si>
  <si>
    <t>kr.pr.innb.</t>
  </si>
  <si>
    <t>landsgj</t>
  </si>
  <si>
    <t>i 1000 kr</t>
  </si>
  <si>
    <t>Oslo</t>
  </si>
  <si>
    <t>Eigersund</t>
  </si>
  <si>
    <t>Stavanger</t>
  </si>
  <si>
    <t>Haugesund</t>
  </si>
  <si>
    <t>Sandnes</t>
  </si>
  <si>
    <t>Sokndal</t>
  </si>
  <si>
    <t>Lund</t>
  </si>
  <si>
    <t>Bjerkreim</t>
  </si>
  <si>
    <t>Hå</t>
  </si>
  <si>
    <t>Klepp</t>
  </si>
  <si>
    <t>Time</t>
  </si>
  <si>
    <t>Gjesdal</t>
  </si>
  <si>
    <t>Sola</t>
  </si>
  <si>
    <t>Randaberg</t>
  </si>
  <si>
    <t>Strand</t>
  </si>
  <si>
    <t>Hjelmeland</t>
  </si>
  <si>
    <t>Suldal</t>
  </si>
  <si>
    <t>Sauda</t>
  </si>
  <si>
    <t>Kvitsøy</t>
  </si>
  <si>
    <t>Bokn</t>
  </si>
  <si>
    <t>Tysvær</t>
  </si>
  <si>
    <t>Karmøy</t>
  </si>
  <si>
    <t>Utsira</t>
  </si>
  <si>
    <t>Vindafjord</t>
  </si>
  <si>
    <t>Kristiansund</t>
  </si>
  <si>
    <t>Molde</t>
  </si>
  <si>
    <t>Ålesund</t>
  </si>
  <si>
    <t>Vanylven</t>
  </si>
  <si>
    <t>Sande</t>
  </si>
  <si>
    <t>Herøy</t>
  </si>
  <si>
    <t>Ulstein</t>
  </si>
  <si>
    <t>Hareid</t>
  </si>
  <si>
    <t>Ørsta</t>
  </si>
  <si>
    <t>Stranda</t>
  </si>
  <si>
    <t>Sykkylven</t>
  </si>
  <si>
    <t>Sula</t>
  </si>
  <si>
    <t>Giske</t>
  </si>
  <si>
    <t>Vestnes</t>
  </si>
  <si>
    <t>Rauma</t>
  </si>
  <si>
    <t>Aukra</t>
  </si>
  <si>
    <t>Averøy</t>
  </si>
  <si>
    <t>Gjemnes</t>
  </si>
  <si>
    <t>Tingvoll</t>
  </si>
  <si>
    <t>Sunndal</t>
  </si>
  <si>
    <t>Surnadal</t>
  </si>
  <si>
    <t>Smøla</t>
  </si>
  <si>
    <t>Aure</t>
  </si>
  <si>
    <t>Volda</t>
  </si>
  <si>
    <t>Fjord</t>
  </si>
  <si>
    <t>Hustadvika</t>
  </si>
  <si>
    <t>Bodø</t>
  </si>
  <si>
    <t>Narvik</t>
  </si>
  <si>
    <t>Bindal</t>
  </si>
  <si>
    <t>Sømna</t>
  </si>
  <si>
    <t>Brønnøy</t>
  </si>
  <si>
    <t>Vega</t>
  </si>
  <si>
    <t>Vevelstad</t>
  </si>
  <si>
    <t>Alstahaug</t>
  </si>
  <si>
    <t>Leirfjord</t>
  </si>
  <si>
    <t>Vefsn</t>
  </si>
  <si>
    <t>Grane</t>
  </si>
  <si>
    <t>Hattfjelldal</t>
  </si>
  <si>
    <t>Dønna</t>
  </si>
  <si>
    <t>Nesna</t>
  </si>
  <si>
    <t>Hemnes</t>
  </si>
  <si>
    <t>Rana</t>
  </si>
  <si>
    <t>Lurøy</t>
  </si>
  <si>
    <t>Træna</t>
  </si>
  <si>
    <t>Rødøy</t>
  </si>
  <si>
    <t>Meløy</t>
  </si>
  <si>
    <t>Gildeskål</t>
  </si>
  <si>
    <t>Beiarn</t>
  </si>
  <si>
    <t>Saltdal</t>
  </si>
  <si>
    <t>Fauske</t>
  </si>
  <si>
    <t>Sørfold</t>
  </si>
  <si>
    <t>Steigen</t>
  </si>
  <si>
    <t>Lødingen</t>
  </si>
  <si>
    <t>Evenes</t>
  </si>
  <si>
    <t>Røst</t>
  </si>
  <si>
    <t>Værøy</t>
  </si>
  <si>
    <t>Flakstad</t>
  </si>
  <si>
    <t>Vestvågøy</t>
  </si>
  <si>
    <t>Vågan</t>
  </si>
  <si>
    <t>Hadsel</t>
  </si>
  <si>
    <t>Øksnes</t>
  </si>
  <si>
    <t>Sortland</t>
  </si>
  <si>
    <t>Andøy</t>
  </si>
  <si>
    <t>Moskenes</t>
  </si>
  <si>
    <t>Hamarøy</t>
  </si>
  <si>
    <t>Halden</t>
  </si>
  <si>
    <t>Moss</t>
  </si>
  <si>
    <t>Sarpsborg</t>
  </si>
  <si>
    <t>Fredrikstad</t>
  </si>
  <si>
    <t>Drammen</t>
  </si>
  <si>
    <t>Kongsberg</t>
  </si>
  <si>
    <t>Ringerike</t>
  </si>
  <si>
    <t>Hvaler</t>
  </si>
  <si>
    <t>Aremark</t>
  </si>
  <si>
    <t>Marker</t>
  </si>
  <si>
    <t>Indre Østfold</t>
  </si>
  <si>
    <t>Skiptvet</t>
  </si>
  <si>
    <t>Rakkestad</t>
  </si>
  <si>
    <t>Råde</t>
  </si>
  <si>
    <t>Våler</t>
  </si>
  <si>
    <t>Vestby</t>
  </si>
  <si>
    <t>Nordre Follo</t>
  </si>
  <si>
    <t>Ås</t>
  </si>
  <si>
    <t>Frogn</t>
  </si>
  <si>
    <t>Nesodden</t>
  </si>
  <si>
    <t>Bærum</t>
  </si>
  <si>
    <t>Asker</t>
  </si>
  <si>
    <t>Aurskog-Høland</t>
  </si>
  <si>
    <t>Rælingen</t>
  </si>
  <si>
    <t>Enebakk</t>
  </si>
  <si>
    <t>Lørenskog</t>
  </si>
  <si>
    <t>Lillestrøm</t>
  </si>
  <si>
    <t>Nittedal</t>
  </si>
  <si>
    <t>Gjerdrum</t>
  </si>
  <si>
    <t>Ullensaker</t>
  </si>
  <si>
    <t>Nes</t>
  </si>
  <si>
    <t>Eidsvoll</t>
  </si>
  <si>
    <t>Nannestad</t>
  </si>
  <si>
    <t>Hurdal</t>
  </si>
  <si>
    <t>Hole</t>
  </si>
  <si>
    <t>Flå</t>
  </si>
  <si>
    <t>Nesbyen</t>
  </si>
  <si>
    <t>Gol</t>
  </si>
  <si>
    <t>Hemsedal</t>
  </si>
  <si>
    <t>Ål</t>
  </si>
  <si>
    <t>Hol</t>
  </si>
  <si>
    <t>Sigdal</t>
  </si>
  <si>
    <t>Krødsherad</t>
  </si>
  <si>
    <t>Modum</t>
  </si>
  <si>
    <t>Øvre Eiker</t>
  </si>
  <si>
    <t>Lier</t>
  </si>
  <si>
    <t>Flesberg</t>
  </si>
  <si>
    <t>Rollag</t>
  </si>
  <si>
    <t>Nore og Uvdal</t>
  </si>
  <si>
    <t>Jevnaker</t>
  </si>
  <si>
    <t>Lunner</t>
  </si>
  <si>
    <t>Kongsvinger</t>
  </si>
  <si>
    <t>Hamar</t>
  </si>
  <si>
    <t>Lillehammer</t>
  </si>
  <si>
    <t>Gjøvik</t>
  </si>
  <si>
    <t>Ringsaker</t>
  </si>
  <si>
    <t>Løten</t>
  </si>
  <si>
    <t>Stange</t>
  </si>
  <si>
    <t>Nord-Odal</t>
  </si>
  <si>
    <t>Sør-Odal</t>
  </si>
  <si>
    <t>Eidskog</t>
  </si>
  <si>
    <t>Grue</t>
  </si>
  <si>
    <t>Åsnes</t>
  </si>
  <si>
    <t>Elverum</t>
  </si>
  <si>
    <t>Trysil</t>
  </si>
  <si>
    <t>Åmot</t>
  </si>
  <si>
    <t>Stor-Elvdal</t>
  </si>
  <si>
    <t>Rendalen</t>
  </si>
  <si>
    <t>Engerdal</t>
  </si>
  <si>
    <t>Tolga</t>
  </si>
  <si>
    <t>Tynset</t>
  </si>
  <si>
    <t>Alvdal</t>
  </si>
  <si>
    <t>Folldal</t>
  </si>
  <si>
    <t>Os</t>
  </si>
  <si>
    <t>Dovre</t>
  </si>
  <si>
    <t>Lesja</t>
  </si>
  <si>
    <t>Skjåk</t>
  </si>
  <si>
    <t>Lom</t>
  </si>
  <si>
    <t>Vågå</t>
  </si>
  <si>
    <t>Nord-Fron</t>
  </si>
  <si>
    <t>Sel</t>
  </si>
  <si>
    <t>Sør-Fron</t>
  </si>
  <si>
    <t>Ringebu</t>
  </si>
  <si>
    <t>Øyer</t>
  </si>
  <si>
    <t>Gausdal</t>
  </si>
  <si>
    <t>Østre Toten</t>
  </si>
  <si>
    <t>Vestre Toten</t>
  </si>
  <si>
    <t>Gran</t>
  </si>
  <si>
    <t>Søndre Land</t>
  </si>
  <si>
    <t>Nordre Land</t>
  </si>
  <si>
    <t>Sør-Aurdal</t>
  </si>
  <si>
    <t>Etnedal</t>
  </si>
  <si>
    <t>Nord-Aurdal</t>
  </si>
  <si>
    <t>Vestre Slidre</t>
  </si>
  <si>
    <t>Øystre Slidre</t>
  </si>
  <si>
    <t>Vang</t>
  </si>
  <si>
    <t>Horten</t>
  </si>
  <si>
    <t>Holmestrand</t>
  </si>
  <si>
    <t>Tønsberg</t>
  </si>
  <si>
    <t>Sandefjord</t>
  </si>
  <si>
    <t>Larvik</t>
  </si>
  <si>
    <t>Porsgrunn</t>
  </si>
  <si>
    <t>Skien</t>
  </si>
  <si>
    <t>Notodden</t>
  </si>
  <si>
    <t>Færder</t>
  </si>
  <si>
    <t>Siljan</t>
  </si>
  <si>
    <t>Bamble</t>
  </si>
  <si>
    <t>Kragerø</t>
  </si>
  <si>
    <t>Drangedal</t>
  </si>
  <si>
    <t>Nome</t>
  </si>
  <si>
    <t>Midt-Telemark</t>
  </si>
  <si>
    <t>Tinn</t>
  </si>
  <si>
    <t>Hjartdal</t>
  </si>
  <si>
    <t>Seljord</t>
  </si>
  <si>
    <t>Kviteseid</t>
  </si>
  <si>
    <t>Nissedal</t>
  </si>
  <si>
    <t>Fyresdal</t>
  </si>
  <si>
    <t>Tokke</t>
  </si>
  <si>
    <t>Vinje</t>
  </si>
  <si>
    <t>Risør</t>
  </si>
  <si>
    <t>Grimstad</t>
  </si>
  <si>
    <t>Arendal</t>
  </si>
  <si>
    <t>Kristiansand</t>
  </si>
  <si>
    <t>Lindesnes</t>
  </si>
  <si>
    <t>Farsund</t>
  </si>
  <si>
    <t>Flekkefjord</t>
  </si>
  <si>
    <t>Gjerstad</t>
  </si>
  <si>
    <t>Vegårshei</t>
  </si>
  <si>
    <t>Tvedestrand</t>
  </si>
  <si>
    <t>Froland</t>
  </si>
  <si>
    <t>Lillesand</t>
  </si>
  <si>
    <t>Birkenes</t>
  </si>
  <si>
    <t>Åmli</t>
  </si>
  <si>
    <t>Iveland</t>
  </si>
  <si>
    <t>Evje og Hornnes</t>
  </si>
  <si>
    <t>Bygland</t>
  </si>
  <si>
    <t>Valle</t>
  </si>
  <si>
    <t>Bykle</t>
  </si>
  <si>
    <t>Vennesla</t>
  </si>
  <si>
    <t>Åseral</t>
  </si>
  <si>
    <t>Lyngdal</t>
  </si>
  <si>
    <t>Hægebostad</t>
  </si>
  <si>
    <t>Kvinesdal</t>
  </si>
  <si>
    <t>Sirdal</t>
  </si>
  <si>
    <t>Bergen</t>
  </si>
  <si>
    <t>Kinn</t>
  </si>
  <si>
    <t>Etne</t>
  </si>
  <si>
    <t>Sveio</t>
  </si>
  <si>
    <t>Bømlo</t>
  </si>
  <si>
    <t>Stord</t>
  </si>
  <si>
    <t>Fitjar</t>
  </si>
  <si>
    <t>Tysnes</t>
  </si>
  <si>
    <t>Kvinnherad</t>
  </si>
  <si>
    <t>Ullensvang</t>
  </si>
  <si>
    <t>Eidfjord</t>
  </si>
  <si>
    <t>Ulvik</t>
  </si>
  <si>
    <t>Voss</t>
  </si>
  <si>
    <t>Kvam</t>
  </si>
  <si>
    <t>Samnanger</t>
  </si>
  <si>
    <t>Bjørnafjorden</t>
  </si>
  <si>
    <t>Austevoll</t>
  </si>
  <si>
    <t>Øygarden</t>
  </si>
  <si>
    <t>Askøy</t>
  </si>
  <si>
    <t>Vaksdal</t>
  </si>
  <si>
    <t>Modalen</t>
  </si>
  <si>
    <t>Osterøy</t>
  </si>
  <si>
    <t>Alver</t>
  </si>
  <si>
    <t>Austrheim</t>
  </si>
  <si>
    <t>Fedje</t>
  </si>
  <si>
    <t>Masfjorden</t>
  </si>
  <si>
    <t>Gulen</t>
  </si>
  <si>
    <t>Solund</t>
  </si>
  <si>
    <t>Hyllestad</t>
  </si>
  <si>
    <t>Høyanger</t>
  </si>
  <si>
    <t>Vik</t>
  </si>
  <si>
    <t>Sogndal</t>
  </si>
  <si>
    <t>Aurland</t>
  </si>
  <si>
    <t>Lærdal</t>
  </si>
  <si>
    <t>Årdal</t>
  </si>
  <si>
    <t>Luster</t>
  </si>
  <si>
    <t>Askvoll</t>
  </si>
  <si>
    <t>Fjaler</t>
  </si>
  <si>
    <t>Sunnfjord</t>
  </si>
  <si>
    <t>Bremanger</t>
  </si>
  <si>
    <t>Stad</t>
  </si>
  <si>
    <t>Gloppen</t>
  </si>
  <si>
    <t>Stryn</t>
  </si>
  <si>
    <t>Trondheim</t>
  </si>
  <si>
    <t>Steinkjer</t>
  </si>
  <si>
    <t>Namsos</t>
  </si>
  <si>
    <t>Frøya</t>
  </si>
  <si>
    <t>Osen</t>
  </si>
  <si>
    <t>Oppdal</t>
  </si>
  <si>
    <t>Rennebu</t>
  </si>
  <si>
    <t>Røros</t>
  </si>
  <si>
    <t>Holtålen</t>
  </si>
  <si>
    <t>Midtre Gauldal</t>
  </si>
  <si>
    <t>Melhus</t>
  </si>
  <si>
    <t>Skaun</t>
  </si>
  <si>
    <t>Malvik</t>
  </si>
  <si>
    <t>Selbu</t>
  </si>
  <si>
    <t>Tydal</t>
  </si>
  <si>
    <t>Meråker</t>
  </si>
  <si>
    <t>Stjørdal</t>
  </si>
  <si>
    <t>Frosta</t>
  </si>
  <si>
    <t>Levanger</t>
  </si>
  <si>
    <t>Verdal</t>
  </si>
  <si>
    <t>Snåsa</t>
  </si>
  <si>
    <t>Lierne</t>
  </si>
  <si>
    <t>Røyrvik</t>
  </si>
  <si>
    <t>Namsskogan</t>
  </si>
  <si>
    <t>Grong</t>
  </si>
  <si>
    <t>Høylandet</t>
  </si>
  <si>
    <t>Overhalla</t>
  </si>
  <si>
    <t>Flatanger</t>
  </si>
  <si>
    <t>Leka</t>
  </si>
  <si>
    <t>Inderøy</t>
  </si>
  <si>
    <t>Indre Fosen</t>
  </si>
  <si>
    <t>Heim</t>
  </si>
  <si>
    <t>Hitra</t>
  </si>
  <si>
    <t>Ørland</t>
  </si>
  <si>
    <t>Åfjord</t>
  </si>
  <si>
    <t>Orkland</t>
  </si>
  <si>
    <t>Nærøysund</t>
  </si>
  <si>
    <t>Rindal</t>
  </si>
  <si>
    <t>Tromsø</t>
  </si>
  <si>
    <t>Harstad</t>
  </si>
  <si>
    <t>Alta</t>
  </si>
  <si>
    <t>Vardø</t>
  </si>
  <si>
    <t>Vadsø</t>
  </si>
  <si>
    <t>Hammerfest</t>
  </si>
  <si>
    <t>Kvæfjord</t>
  </si>
  <si>
    <t>Tjeldsund</t>
  </si>
  <si>
    <t>Ibestad</t>
  </si>
  <si>
    <t>Gratangen</t>
  </si>
  <si>
    <t>Lavangen</t>
  </si>
  <si>
    <t>Bardu</t>
  </si>
  <si>
    <t>Salangen</t>
  </si>
  <si>
    <t>Målselv</t>
  </si>
  <si>
    <t>Sørreisa</t>
  </si>
  <si>
    <t>Dyrøy</t>
  </si>
  <si>
    <t>Senja</t>
  </si>
  <si>
    <t>Balsfjord</t>
  </si>
  <si>
    <t>Karlsøy</t>
  </si>
  <si>
    <t>Lyngen</t>
  </si>
  <si>
    <t>Storfjord</t>
  </si>
  <si>
    <t>Kåfjord</t>
  </si>
  <si>
    <t>Skjervøy</t>
  </si>
  <si>
    <t>Nordreisa</t>
  </si>
  <si>
    <t>Kvænangen</t>
  </si>
  <si>
    <t>Kautokeino</t>
  </si>
  <si>
    <t>Loppa</t>
  </si>
  <si>
    <t>Hasvik</t>
  </si>
  <si>
    <t>Måsøy</t>
  </si>
  <si>
    <t>Nordkapp</t>
  </si>
  <si>
    <t>Porsanger</t>
  </si>
  <si>
    <t>Karasjok</t>
  </si>
  <si>
    <t>Lebesby</t>
  </si>
  <si>
    <t>Gamvik</t>
  </si>
  <si>
    <t>Berlevåg</t>
  </si>
  <si>
    <t>Tana</t>
  </si>
  <si>
    <t>Nesseby</t>
  </si>
  <si>
    <t>Båtsfjord</t>
  </si>
  <si>
    <t>Sør-Varanger</t>
  </si>
  <si>
    <t>Symmetrisk</t>
  </si>
  <si>
    <t>Hele landet</t>
  </si>
  <si>
    <t>i prosent</t>
  </si>
  <si>
    <t>Nr.</t>
  </si>
  <si>
    <t>Fylkeskommune</t>
  </si>
  <si>
    <t>Skatteutjevning (87,5 pst utjevning)</t>
  </si>
  <si>
    <t>Netto skatte-</t>
  </si>
  <si>
    <t>Endring fra i fjor</t>
  </si>
  <si>
    <t>utjevning for</t>
  </si>
  <si>
    <t xml:space="preserve">skatt </t>
  </si>
  <si>
    <t>1000 kr   1)</t>
  </si>
  <si>
    <t>kr pr innb.</t>
  </si>
  <si>
    <t>Januar</t>
  </si>
  <si>
    <t>Rogaland</t>
  </si>
  <si>
    <t>Møre og Romsdal</t>
  </si>
  <si>
    <t>Nordland</t>
  </si>
  <si>
    <t>Viken</t>
  </si>
  <si>
    <t>Innlandet</t>
  </si>
  <si>
    <t>Vestfold og Telemark</t>
  </si>
  <si>
    <t>Agder</t>
  </si>
  <si>
    <t>Vestland</t>
  </si>
  <si>
    <t>Trøndelag</t>
  </si>
  <si>
    <t>Troms og Finnmark</t>
  </si>
  <si>
    <t>Alle tall i 1000 kr</t>
  </si>
  <si>
    <t>Kommunene</t>
  </si>
  <si>
    <t>Fylkeskommunene</t>
  </si>
  <si>
    <t>Kommuner og fylkeskommuner i alt</t>
  </si>
  <si>
    <t>Februar</t>
  </si>
  <si>
    <t>Mars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</si>
  <si>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</si>
  <si>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</si>
  <si>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</si>
  <si>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</si>
  <si>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</si>
  <si>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</si>
  <si>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</si>
  <si>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</si>
  <si>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Desember</t>
  </si>
  <si>
    <t>Pst-vis endring</t>
  </si>
  <si>
    <t>fra året før</t>
  </si>
  <si>
    <t>Analyse pr måned:</t>
  </si>
  <si>
    <t>Hele året</t>
  </si>
  <si>
    <t>i kr pr innb.</t>
  </si>
  <si>
    <t xml:space="preserve">Finansieringstrekk i prosent av samlet skatteinngang </t>
  </si>
  <si>
    <t>2)</t>
  </si>
  <si>
    <t>1)</t>
  </si>
  <si>
    <t>Trekk for finansiering av inntektsutjevningen - kr pr innb:</t>
  </si>
  <si>
    <t>Skatt 2021</t>
  </si>
  <si>
    <t>Anslag NB2022</t>
  </si>
  <si>
    <t>Skatter 2022</t>
  </si>
  <si>
    <t>Skatt 2022</t>
  </si>
  <si>
    <t>Anslag RNB2022</t>
  </si>
  <si>
    <t>Anslag NB2023</t>
  </si>
  <si>
    <t>endring 21-22</t>
  </si>
  <si>
    <t>Anslag Budsjettvedtak</t>
  </si>
  <si>
    <t>2022   2)</t>
  </si>
  <si>
    <t>Endring fra 2021</t>
  </si>
  <si>
    <t>Skatt og netto skatteutjevning 2022</t>
  </si>
  <si>
    <t>Netto utjevn. 22</t>
  </si>
  <si>
    <t>Folketall 1.1.2022</t>
  </si>
  <si>
    <t>1.7.2022</t>
  </si>
  <si>
    <t>Bø*</t>
  </si>
  <si>
    <t>Korreksjon av inntektsutjevning</t>
  </si>
  <si>
    <t>for lavere skattesats formue</t>
  </si>
  <si>
    <t>jan-nov</t>
  </si>
  <si>
    <t>Utbetales/trekkes ved 1. termin rammetilskudd i januar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</si>
</sst>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 * #,##0_ ;_ * \-#,##0_ ;_ * &quot;-&quot;??_ ;_ @_ "/>
    <numFmt numFmtId="165" formatCode="&quot;kr&quot;\ #,##0.00;&quot;kr&quot;\ \-#,##0.00"/>
    <numFmt numFmtId="166" formatCode="_ * #,##0.00000000_ ;_ * \-#,##0.00000000_ ;_ * &quot;-&quot;??_ ;_ @_ "/>
    <numFmt numFmtId="167" formatCode="0.0\ %"/>
    <numFmt numFmtId="168" formatCode="_-* #,##0_-;\-* #,##0_-;_-* &quot;-&quot;??_-;_-@_-"/>
    <numFmt numFmtId="169" formatCode="&quot; &quot;#,##0.00&quot; &quot;;&quot; -&quot;#,##0.00&quot; &quot;;&quot; -&quot;00&quot; &quot;;&quot; &quot;@&quot; &quot;"/>
    <numFmt numFmtId="170" formatCode="#,##0_ ;\-#,##0\ "/>
    <numFmt numFmtId="171" formatCode="_ * #,##0.00_ ;_ * \-#,##0.00_ ;_ * &quot;-&quot;??_ ;_ @_ "/>
    <numFmt numFmtId="172" formatCode="&quot;kr&quot;\ #,##0;&quot;kr&quot;\ \-#,##0"/>
    <numFmt numFmtId="173" formatCode="0000"/>
    <numFmt numFmtId="174" formatCode="_ * #,##0.0_ ;_ * \-#,##0.0_ ;_ * &quot;-&quot;??_ ;_ @_ "/>
    <numFmt numFmtId="175" formatCode="_(* #,##0.00_);_(* \(#,##0.00\);_(* &quot;-&quot;??_);_(@_)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ms Rmn"/>
    </font>
    <font>
      <sz val="10"/>
      <name val="MS Sans Serif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9"/>
      <name val="Times New Roman"/>
      <family val="1"/>
    </font>
    <font>
      <b/>
      <sz val="9"/>
      <name val="Times New Roman"/>
      <family val="1"/>
    </font>
    <font>
      <sz val="11"/>
      <color rgb="FF0070C0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Arial"/>
      <family val="2"/>
    </font>
    <font>
      <i/>
      <sz val="9"/>
      <name val="Times New Roman"/>
      <family val="1"/>
    </font>
    <font>
      <sz val="10"/>
      <color rgb="FFFF0000"/>
      <name val="Arial"/>
      <family val="2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11"/>
      <color rgb="FF00B05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 Light"/>
      <family val="2"/>
      <scheme val="major"/>
    </font>
    <font>
      <b/>
      <sz val="11"/>
      <name val="Calibri Light"/>
      <family val="2"/>
      <scheme val="major"/>
    </font>
    <font>
      <i/>
      <sz val="11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9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sz val="10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color indexed="1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00B050"/>
      <name val="Calibri"/>
      <family val="2"/>
    </font>
    <font>
      <sz val="9"/>
      <color rgb="FF00B050"/>
      <name val="Calibri"/>
      <family val="2"/>
    </font>
    <font>
      <sz val="11"/>
      <color theme="3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gray0625"/>
    </fill>
    <fill>
      <patternFill patternType="gray0625">
        <bgColor rgb="FFCCFFCC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gray0625">
        <bgColor theme="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gray0625">
        <bgColor theme="6" tint="0.79998168889431442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" fontId="4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0" fontId="12" fillId="0" borderId="0"/>
    <xf numFmtId="169" fontId="12" fillId="0" borderId="0" applyFont="0" applyFill="0" applyBorder="0" applyAlignment="0" applyProtection="0"/>
    <xf numFmtId="0" fontId="13" fillId="0" borderId="0" applyNumberFormat="0" applyBorder="0" applyProtection="0"/>
    <xf numFmtId="0" fontId="3" fillId="0" borderId="0"/>
    <xf numFmtId="171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0" fontId="1" fillId="0" borderId="0"/>
  </cellStyleXfs>
  <cellXfs count="256">
    <xf numFmtId="0" fontId="0" fillId="0" borderId="0" xfId="0"/>
    <xf numFmtId="3" fontId="0" fillId="0" borderId="0" xfId="0" applyNumberFormat="1"/>
    <xf numFmtId="0" fontId="6" fillId="0" borderId="1" xfId="2" applyFont="1" applyBorder="1" applyAlignment="1">
      <alignment horizontal="left"/>
    </xf>
    <xf numFmtId="0" fontId="6" fillId="0" borderId="0" xfId="2" applyFont="1" applyBorder="1" applyAlignment="1">
      <alignment horizontal="centerContinuous"/>
    </xf>
    <xf numFmtId="0" fontId="7" fillId="0" borderId="0" xfId="2" applyFont="1" applyBorder="1" applyAlignment="1">
      <alignment horizontal="center"/>
    </xf>
    <xf numFmtId="0" fontId="8" fillId="3" borderId="3" xfId="2" applyFont="1" applyFill="1" applyBorder="1" applyAlignment="1">
      <alignment horizontal="right"/>
    </xf>
    <xf numFmtId="0" fontId="8" fillId="3" borderId="3" xfId="2" applyFont="1" applyFill="1" applyBorder="1" applyAlignment="1">
      <alignment horizontal="center"/>
    </xf>
    <xf numFmtId="164" fontId="0" fillId="0" borderId="0" xfId="0" applyNumberFormat="1"/>
    <xf numFmtId="164" fontId="6" fillId="0" borderId="0" xfId="1" applyNumberFormat="1" applyFont="1"/>
    <xf numFmtId="3" fontId="0" fillId="0" borderId="0" xfId="0" applyNumberFormat="1" applyFill="1" applyBorder="1"/>
    <xf numFmtId="0" fontId="0" fillId="0" borderId="0" xfId="0" applyFill="1" applyBorder="1"/>
    <xf numFmtId="0" fontId="0" fillId="0" borderId="0" xfId="0" applyFill="1"/>
    <xf numFmtId="0" fontId="17" fillId="3" borderId="3" xfId="2" applyFont="1" applyFill="1" applyBorder="1" applyAlignment="1">
      <alignment horizontal="center"/>
    </xf>
    <xf numFmtId="0" fontId="9" fillId="0" borderId="0" xfId="2" applyFont="1" applyBorder="1" applyAlignment="1"/>
    <xf numFmtId="0" fontId="17" fillId="0" borderId="0" xfId="2" applyFont="1" applyBorder="1" applyAlignment="1">
      <alignment horizontal="right"/>
    </xf>
    <xf numFmtId="0" fontId="14" fillId="0" borderId="0" xfId="2" applyFont="1"/>
    <xf numFmtId="0" fontId="15" fillId="0" borderId="0" xfId="2" applyFont="1" applyFill="1"/>
    <xf numFmtId="0" fontId="18" fillId="8" borderId="0" xfId="0" applyFont="1" applyFill="1"/>
    <xf numFmtId="173" fontId="9" fillId="0" borderId="0" xfId="2" applyNumberFormat="1" applyFont="1" applyBorder="1"/>
    <xf numFmtId="0" fontId="9" fillId="0" borderId="0" xfId="2" applyFont="1" applyBorder="1"/>
    <xf numFmtId="0" fontId="0" fillId="8" borderId="0" xfId="0" applyFont="1" applyFill="1"/>
    <xf numFmtId="164" fontId="16" fillId="0" borderId="0" xfId="0" applyNumberFormat="1" applyFont="1"/>
    <xf numFmtId="0" fontId="10" fillId="0" borderId="4" xfId="2" applyFont="1" applyBorder="1"/>
    <xf numFmtId="0" fontId="9" fillId="0" borderId="4" xfId="2" applyFont="1" applyBorder="1"/>
    <xf numFmtId="3" fontId="0" fillId="8" borderId="4" xfId="0" applyNumberFormat="1" applyFont="1" applyFill="1" applyBorder="1"/>
    <xf numFmtId="1" fontId="6" fillId="0" borderId="0" xfId="9" applyNumberFormat="1" applyFont="1"/>
    <xf numFmtId="0" fontId="6" fillId="0" borderId="0" xfId="9" applyFont="1"/>
    <xf numFmtId="0" fontId="16" fillId="0" borderId="0" xfId="0" applyFont="1" applyFill="1" applyBorder="1" applyAlignment="1">
      <alignment horizontal="center"/>
    </xf>
    <xf numFmtId="0" fontId="17" fillId="0" borderId="0" xfId="2" applyFont="1" applyFill="1" applyBorder="1" applyAlignment="1">
      <alignment horizontal="center"/>
    </xf>
    <xf numFmtId="0" fontId="16" fillId="0" borderId="0" xfId="0" applyFont="1" applyFill="1" applyBorder="1"/>
    <xf numFmtId="164" fontId="0" fillId="0" borderId="0" xfId="0" applyNumberFormat="1" applyFill="1" applyBorder="1"/>
    <xf numFmtId="164" fontId="16" fillId="0" borderId="0" xfId="0" applyNumberFormat="1" applyFont="1" applyFill="1" applyBorder="1"/>
    <xf numFmtId="3" fontId="16" fillId="0" borderId="0" xfId="0" applyNumberFormat="1" applyFont="1" applyFill="1" applyBorder="1"/>
    <xf numFmtId="0" fontId="0" fillId="0" borderId="3" xfId="0" applyBorder="1"/>
    <xf numFmtId="167" fontId="0" fillId="0" borderId="0" xfId="5" applyNumberFormat="1" applyFont="1" applyBorder="1"/>
    <xf numFmtId="3" fontId="6" fillId="0" borderId="0" xfId="11" applyNumberFormat="1" applyFont="1" applyFill="1"/>
    <xf numFmtId="0" fontId="1" fillId="0" borderId="0" xfId="0" applyFont="1"/>
    <xf numFmtId="164" fontId="19" fillId="0" borderId="5" xfId="1" applyNumberFormat="1" applyFont="1" applyBorder="1"/>
    <xf numFmtId="164" fontId="1" fillId="0" borderId="0" xfId="0" applyNumberFormat="1" applyFont="1"/>
    <xf numFmtId="164" fontId="6" fillId="0" borderId="3" xfId="1" applyNumberFormat="1" applyFont="1" applyBorder="1"/>
    <xf numFmtId="164" fontId="19" fillId="0" borderId="6" xfId="1" applyNumberFormat="1" applyFont="1" applyBorder="1"/>
    <xf numFmtId="0" fontId="19" fillId="0" borderId="0" xfId="0" applyFont="1"/>
    <xf numFmtId="164" fontId="19" fillId="0" borderId="0" xfId="0" applyNumberFormat="1" applyFont="1"/>
    <xf numFmtId="164" fontId="6" fillId="0" borderId="1" xfId="1" applyNumberFormat="1" applyFont="1" applyBorder="1" applyAlignment="1">
      <alignment horizontal="center"/>
    </xf>
    <xf numFmtId="164" fontId="1" fillId="0" borderId="1" xfId="0" applyNumberFormat="1" applyFont="1" applyBorder="1"/>
    <xf numFmtId="0" fontId="1" fillId="0" borderId="3" xfId="0" applyFont="1" applyBorder="1" applyAlignment="1">
      <alignment horizontal="center"/>
    </xf>
    <xf numFmtId="167" fontId="6" fillId="0" borderId="0" xfId="5" applyNumberFormat="1" applyFont="1"/>
    <xf numFmtId="164" fontId="6" fillId="0" borderId="0" xfId="1" applyNumberFormat="1" applyFont="1" applyBorder="1"/>
    <xf numFmtId="167" fontId="6" fillId="0" borderId="0" xfId="5" applyNumberFormat="1" applyFont="1" applyBorder="1"/>
    <xf numFmtId="164" fontId="6" fillId="0" borderId="0" xfId="11" applyNumberFormat="1" applyFont="1"/>
    <xf numFmtId="164" fontId="6" fillId="0" borderId="7" xfId="1" applyNumberFormat="1" applyFont="1" applyBorder="1"/>
    <xf numFmtId="164" fontId="6" fillId="0" borderId="0" xfId="1" applyNumberFormat="1" applyFont="1" applyFill="1" applyBorder="1"/>
    <xf numFmtId="164" fontId="21" fillId="0" borderId="0" xfId="0" applyNumberFormat="1" applyFont="1"/>
    <xf numFmtId="0" fontId="6" fillId="0" borderId="0" xfId="0" applyFont="1"/>
    <xf numFmtId="164" fontId="11" fillId="0" borderId="0" xfId="0" applyNumberFormat="1" applyFont="1"/>
    <xf numFmtId="1" fontId="0" fillId="0" borderId="0" xfId="0" applyNumberFormat="1"/>
    <xf numFmtId="3" fontId="6" fillId="0" borderId="0" xfId="3" applyNumberFormat="1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1" xfId="2" applyFont="1" applyBorder="1"/>
    <xf numFmtId="3" fontId="6" fillId="8" borderId="1" xfId="3" applyNumberFormat="1" applyFont="1" applyFill="1" applyBorder="1" applyAlignment="1">
      <alignment horizontal="center"/>
    </xf>
    <xf numFmtId="49" fontId="6" fillId="8" borderId="0" xfId="3" quotePrefix="1" applyNumberFormat="1" applyFont="1" applyFill="1" applyBorder="1" applyAlignment="1">
      <alignment horizontal="center"/>
    </xf>
    <xf numFmtId="3" fontId="6" fillId="9" borderId="0" xfId="3" applyNumberFormat="1" applyFont="1" applyFill="1" applyBorder="1" applyAlignment="1">
      <alignment horizontal="center"/>
    </xf>
    <xf numFmtId="0" fontId="22" fillId="10" borderId="3" xfId="2" applyFont="1" applyFill="1" applyBorder="1" applyAlignment="1">
      <alignment horizontal="center"/>
    </xf>
    <xf numFmtId="164" fontId="6" fillId="0" borderId="0" xfId="7" applyNumberFormat="1" applyFont="1"/>
    <xf numFmtId="164" fontId="6" fillId="0" borderId="0" xfId="10" applyNumberFormat="1" applyFont="1"/>
    <xf numFmtId="3" fontId="6" fillId="0" borderId="0" xfId="3" applyNumberFormat="1" applyFont="1"/>
    <xf numFmtId="164" fontId="7" fillId="0" borderId="0" xfId="7" applyNumberFormat="1" applyFont="1" applyFill="1"/>
    <xf numFmtId="164" fontId="2" fillId="0" borderId="0" xfId="7" applyNumberFormat="1" applyFont="1"/>
    <xf numFmtId="174" fontId="6" fillId="0" borderId="0" xfId="7" applyNumberFormat="1" applyFont="1"/>
    <xf numFmtId="167" fontId="7" fillId="0" borderId="0" xfId="5" applyNumberFormat="1" applyFont="1" applyFill="1"/>
    <xf numFmtId="164" fontId="6" fillId="0" borderId="4" xfId="7" applyNumberFormat="1" applyFont="1" applyBorder="1"/>
    <xf numFmtId="167" fontId="6" fillId="0" borderId="4" xfId="5" applyNumberFormat="1" applyFont="1" applyBorder="1"/>
    <xf numFmtId="174" fontId="6" fillId="0" borderId="4" xfId="7" applyNumberFormat="1" applyFont="1" applyBorder="1"/>
    <xf numFmtId="3" fontId="6" fillId="0" borderId="4" xfId="3" applyNumberFormat="1" applyFont="1" applyBorder="1"/>
    <xf numFmtId="164" fontId="7" fillId="0" borderId="4" xfId="7" applyNumberFormat="1" applyFont="1" applyFill="1" applyBorder="1"/>
    <xf numFmtId="3" fontId="6" fillId="8" borderId="0" xfId="0" applyNumberFormat="1" applyFont="1" applyFill="1"/>
    <xf numFmtId="0" fontId="23" fillId="0" borderId="0" xfId="0" applyFont="1" applyFill="1" applyAlignment="1">
      <alignment horizontal="right"/>
    </xf>
    <xf numFmtId="0" fontId="23" fillId="0" borderId="0" xfId="0" applyFont="1" applyFill="1"/>
    <xf numFmtId="10" fontId="0" fillId="0" borderId="0" xfId="0" applyNumberFormat="1"/>
    <xf numFmtId="0" fontId="24" fillId="0" borderId="1" xfId="2" applyFont="1" applyBorder="1" applyAlignment="1">
      <alignment horizontal="left"/>
    </xf>
    <xf numFmtId="0" fontId="25" fillId="0" borderId="1" xfId="2" applyFont="1" applyBorder="1" applyAlignment="1">
      <alignment horizontal="center"/>
    </xf>
    <xf numFmtId="0" fontId="25" fillId="0" borderId="1" xfId="2" applyFont="1" applyBorder="1" applyAlignment="1">
      <alignment horizontal="center" wrapText="1"/>
    </xf>
    <xf numFmtId="3" fontId="24" fillId="2" borderId="1" xfId="3" applyNumberFormat="1" applyFont="1" applyFill="1" applyBorder="1" applyAlignment="1">
      <alignment horizontal="center"/>
    </xf>
    <xf numFmtId="3" fontId="24" fillId="0" borderId="1" xfId="3" applyNumberFormat="1" applyFont="1" applyFill="1" applyBorder="1" applyAlignment="1">
      <alignment horizontal="center"/>
    </xf>
    <xf numFmtId="164" fontId="24" fillId="0" borderId="1" xfId="1" applyNumberFormat="1" applyFont="1" applyFill="1" applyBorder="1" applyAlignment="1">
      <alignment horizontal="center"/>
    </xf>
    <xf numFmtId="3" fontId="24" fillId="2" borderId="0" xfId="3" applyNumberFormat="1" applyFont="1" applyFill="1" applyBorder="1" applyAlignment="1">
      <alignment horizontal="center"/>
    </xf>
    <xf numFmtId="164" fontId="24" fillId="0" borderId="0" xfId="1" applyNumberFormat="1" applyFont="1" applyFill="1" applyBorder="1" applyAlignment="1">
      <alignment horizontal="center"/>
    </xf>
    <xf numFmtId="3" fontId="24" fillId="0" borderId="0" xfId="3" applyNumberFormat="1" applyFont="1" applyBorder="1" applyAlignment="1">
      <alignment horizontal="centerContinuous"/>
    </xf>
    <xf numFmtId="3" fontId="24" fillId="0" borderId="0" xfId="3" quotePrefix="1" applyNumberFormat="1" applyFont="1" applyFill="1" applyBorder="1" applyAlignment="1">
      <alignment horizontal="center"/>
    </xf>
    <xf numFmtId="165" fontId="25" fillId="2" borderId="2" xfId="2" applyNumberFormat="1" applyFont="1" applyFill="1" applyBorder="1" applyAlignment="1">
      <alignment horizontal="left"/>
    </xf>
    <xf numFmtId="166" fontId="24" fillId="0" borderId="0" xfId="1" applyNumberFormat="1" applyFont="1" applyFill="1" applyBorder="1" applyAlignment="1">
      <alignment horizontal="center"/>
    </xf>
    <xf numFmtId="0" fontId="26" fillId="3" borderId="3" xfId="2" applyFont="1" applyFill="1" applyBorder="1" applyAlignment="1">
      <alignment horizontal="right"/>
    </xf>
    <xf numFmtId="0" fontId="26" fillId="3" borderId="3" xfId="2" applyFont="1" applyFill="1" applyBorder="1" applyAlignment="1">
      <alignment horizontal="center"/>
    </xf>
    <xf numFmtId="0" fontId="26" fillId="7" borderId="3" xfId="2" applyFont="1" applyFill="1" applyBorder="1" applyAlignment="1">
      <alignment horizontal="center"/>
    </xf>
    <xf numFmtId="0" fontId="26" fillId="4" borderId="3" xfId="2" applyFont="1" applyFill="1" applyBorder="1" applyAlignment="1">
      <alignment horizontal="center"/>
    </xf>
    <xf numFmtId="0" fontId="27" fillId="0" borderId="0" xfId="0" applyFont="1"/>
    <xf numFmtId="0" fontId="28" fillId="0" borderId="0" xfId="0" applyFont="1"/>
    <xf numFmtId="0" fontId="28" fillId="5" borderId="0" xfId="0" applyFont="1" applyFill="1"/>
    <xf numFmtId="168" fontId="24" fillId="0" borderId="0" xfId="1" applyNumberFormat="1" applyFont="1" applyBorder="1"/>
    <xf numFmtId="9" fontId="28" fillId="0" borderId="0" xfId="5" applyFont="1"/>
    <xf numFmtId="164" fontId="24" fillId="0" borderId="0" xfId="1" applyNumberFormat="1" applyFont="1"/>
    <xf numFmtId="164" fontId="28" fillId="0" borderId="0" xfId="0" applyNumberFormat="1" applyFont="1"/>
    <xf numFmtId="167" fontId="28" fillId="0" borderId="0" xfId="5" applyNumberFormat="1" applyFont="1"/>
    <xf numFmtId="170" fontId="29" fillId="0" borderId="0" xfId="1" applyNumberFormat="1" applyFont="1"/>
    <xf numFmtId="3" fontId="24" fillId="2" borderId="0" xfId="8" applyNumberFormat="1" applyFont="1" applyFill="1" applyBorder="1" applyAlignment="1" applyProtection="1">
      <alignment horizontal="right"/>
    </xf>
    <xf numFmtId="167" fontId="28" fillId="0" borderId="0" xfId="5" applyNumberFormat="1" applyFont="1" applyFill="1"/>
    <xf numFmtId="167" fontId="24" fillId="0" borderId="0" xfId="5" applyNumberFormat="1" applyFont="1" applyFill="1"/>
    <xf numFmtId="0" fontId="29" fillId="0" borderId="4" xfId="0" applyFont="1" applyBorder="1"/>
    <xf numFmtId="3" fontId="29" fillId="0" borderId="4" xfId="0" applyNumberFormat="1" applyFont="1" applyBorder="1"/>
    <xf numFmtId="168" fontId="25" fillId="0" borderId="4" xfId="1" applyNumberFormat="1" applyFont="1" applyBorder="1"/>
    <xf numFmtId="167" fontId="29" fillId="0" borderId="4" xfId="5" applyNumberFormat="1" applyFont="1" applyBorder="1"/>
    <xf numFmtId="3" fontId="25" fillId="0" borderId="4" xfId="2" applyNumberFormat="1" applyFont="1" applyBorder="1"/>
    <xf numFmtId="3" fontId="30" fillId="0" borderId="4" xfId="2" applyNumberFormat="1" applyFont="1" applyBorder="1"/>
    <xf numFmtId="164" fontId="29" fillId="0" borderId="4" xfId="0" applyNumberFormat="1" applyFont="1" applyBorder="1"/>
    <xf numFmtId="170" fontId="29" fillId="0" borderId="4" xfId="1" applyNumberFormat="1" applyFont="1" applyBorder="1"/>
    <xf numFmtId="3" fontId="29" fillId="2" borderId="4" xfId="0" applyNumberFormat="1" applyFont="1" applyFill="1" applyBorder="1"/>
    <xf numFmtId="3" fontId="32" fillId="2" borderId="0" xfId="3" applyNumberFormat="1" applyFont="1" applyFill="1" applyBorder="1"/>
    <xf numFmtId="4" fontId="32" fillId="2" borderId="0" xfId="1" applyNumberFormat="1" applyFont="1" applyFill="1" applyBorder="1"/>
    <xf numFmtId="10" fontId="28" fillId="0" borderId="0" xfId="0" applyNumberFormat="1" applyFont="1"/>
    <xf numFmtId="0" fontId="33" fillId="2" borderId="0" xfId="0" applyFont="1" applyFill="1" applyAlignment="1">
      <alignment horizontal="right"/>
    </xf>
    <xf numFmtId="0" fontId="32" fillId="2" borderId="0" xfId="2" applyFont="1" applyFill="1"/>
    <xf numFmtId="167" fontId="32" fillId="2" borderId="0" xfId="5" applyNumberFormat="1" applyFont="1" applyFill="1"/>
    <xf numFmtId="0" fontId="33" fillId="2" borderId="0" xfId="0" applyFont="1" applyFill="1"/>
    <xf numFmtId="3" fontId="7" fillId="0" borderId="0" xfId="2" applyNumberFormat="1" applyFont="1" applyAlignment="1">
      <alignment horizontal="center"/>
    </xf>
    <xf numFmtId="0" fontId="7" fillId="0" borderId="3" xfId="2" applyFont="1" applyBorder="1" applyAlignment="1">
      <alignment horizontal="center"/>
    </xf>
    <xf numFmtId="3" fontId="6" fillId="8" borderId="3" xfId="3" applyNumberFormat="1" applyFont="1" applyFill="1" applyBorder="1" applyAlignment="1">
      <alignment horizontal="center"/>
    </xf>
    <xf numFmtId="0" fontId="6" fillId="0" borderId="3" xfId="0" applyFont="1" applyBorder="1"/>
    <xf numFmtId="0" fontId="6" fillId="0" borderId="3" xfId="2" applyFont="1" applyBorder="1"/>
    <xf numFmtId="172" fontId="6" fillId="0" borderId="3" xfId="2" applyNumberFormat="1" applyFont="1" applyBorder="1" applyAlignment="1">
      <alignment horizontal="left"/>
    </xf>
    <xf numFmtId="0" fontId="6" fillId="0" borderId="1" xfId="2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2" fillId="8" borderId="1" xfId="2" applyFont="1" applyFill="1" applyBorder="1" applyAlignment="1">
      <alignment horizontal="center"/>
    </xf>
    <xf numFmtId="0" fontId="6" fillId="0" borderId="1" xfId="0" applyFont="1" applyBorder="1"/>
    <xf numFmtId="0" fontId="6" fillId="9" borderId="1" xfId="0" applyFont="1" applyFill="1" applyBorder="1" applyAlignment="1">
      <alignment horizontal="center"/>
    </xf>
    <xf numFmtId="0" fontId="0" fillId="0" borderId="1" xfId="0" applyBorder="1"/>
    <xf numFmtId="0" fontId="16" fillId="0" borderId="1" xfId="0" applyFont="1" applyBorder="1" applyAlignment="1">
      <alignment horizontal="center"/>
    </xf>
    <xf numFmtId="3" fontId="6" fillId="9" borderId="10" xfId="3" applyNumberFormat="1" applyFont="1" applyFill="1" applyBorder="1" applyAlignment="1">
      <alignment horizontal="center"/>
    </xf>
    <xf numFmtId="0" fontId="6" fillId="9" borderId="11" xfId="0" applyFont="1" applyFill="1" applyBorder="1" applyAlignment="1">
      <alignment horizontal="center"/>
    </xf>
    <xf numFmtId="0" fontId="8" fillId="3" borderId="9" xfId="2" applyFont="1" applyFill="1" applyBorder="1" applyAlignment="1">
      <alignment horizontal="center"/>
    </xf>
    <xf numFmtId="0" fontId="0" fillId="0" borderId="10" xfId="0" applyBorder="1"/>
    <xf numFmtId="0" fontId="0" fillId="0" borderId="0" xfId="0" applyBorder="1"/>
    <xf numFmtId="167" fontId="0" fillId="0" borderId="10" xfId="5" applyNumberFormat="1" applyFont="1" applyBorder="1"/>
    <xf numFmtId="10" fontId="0" fillId="0" borderId="12" xfId="5" applyNumberFormat="1" applyFont="1" applyBorder="1"/>
    <xf numFmtId="0" fontId="16" fillId="0" borderId="11" xfId="0" applyFont="1" applyBorder="1" applyAlignment="1">
      <alignment horizontal="center"/>
    </xf>
    <xf numFmtId="0" fontId="17" fillId="3" borderId="9" xfId="2" applyFont="1" applyFill="1" applyBorder="1" applyAlignment="1">
      <alignment horizontal="center"/>
    </xf>
    <xf numFmtId="0" fontId="16" fillId="0" borderId="10" xfId="0" applyFont="1" applyBorder="1"/>
    <xf numFmtId="0" fontId="16" fillId="0" borderId="0" xfId="0" applyFont="1" applyBorder="1"/>
    <xf numFmtId="168" fontId="10" fillId="0" borderId="0" xfId="1" applyNumberFormat="1" applyFont="1" applyBorder="1"/>
    <xf numFmtId="164" fontId="16" fillId="0" borderId="4" xfId="0" applyNumberFormat="1" applyFont="1" applyBorder="1"/>
    <xf numFmtId="167" fontId="0" fillId="0" borderId="4" xfId="5" applyNumberFormat="1" applyFont="1" applyBorder="1"/>
    <xf numFmtId="167" fontId="28" fillId="5" borderId="0" xfId="0" applyNumberFormat="1" applyFont="1" applyFill="1"/>
    <xf numFmtId="0" fontId="1" fillId="0" borderId="1" xfId="0" applyFont="1" applyBorder="1" applyAlignment="1">
      <alignment horizontal="center"/>
    </xf>
    <xf numFmtId="164" fontId="6" fillId="0" borderId="1" xfId="11" applyNumberFormat="1" applyFont="1" applyBorder="1"/>
    <xf numFmtId="0" fontId="1" fillId="0" borderId="1" xfId="0" applyFont="1" applyBorder="1"/>
    <xf numFmtId="167" fontId="6" fillId="0" borderId="1" xfId="5" applyNumberFormat="1" applyFont="1" applyBorder="1"/>
    <xf numFmtId="0" fontId="7" fillId="0" borderId="3" xfId="0" applyFont="1" applyBorder="1" applyAlignment="1">
      <alignment horizontal="center"/>
    </xf>
    <xf numFmtId="164" fontId="6" fillId="0" borderId="1" xfId="1" applyNumberFormat="1" applyFont="1" applyBorder="1"/>
    <xf numFmtId="0" fontId="1" fillId="0" borderId="3" xfId="0" applyFont="1" applyBorder="1"/>
    <xf numFmtId="164" fontId="35" fillId="0" borderId="0" xfId="0" applyNumberFormat="1" applyFont="1"/>
    <xf numFmtId="0" fontId="1" fillId="0" borderId="0" xfId="0" applyFont="1" applyFill="1"/>
    <xf numFmtId="3" fontId="6" fillId="0" borderId="0" xfId="1" applyNumberFormat="1" applyFont="1" applyFill="1" applyAlignment="1">
      <alignment horizontal="right"/>
    </xf>
    <xf numFmtId="164" fontId="36" fillId="0" borderId="0" xfId="11" applyNumberFormat="1" applyFont="1"/>
    <xf numFmtId="164" fontId="37" fillId="0" borderId="0" xfId="0" applyNumberFormat="1" applyFont="1"/>
    <xf numFmtId="167" fontId="36" fillId="0" borderId="0" xfId="5" applyNumberFormat="1" applyFont="1"/>
    <xf numFmtId="164" fontId="19" fillId="0" borderId="0" xfId="1" applyNumberFormat="1" applyFont="1" applyBorder="1"/>
    <xf numFmtId="164" fontId="38" fillId="0" borderId="0" xfId="1" applyNumberFormat="1" applyFont="1" applyBorder="1"/>
    <xf numFmtId="164" fontId="36" fillId="0" borderId="0" xfId="1" applyNumberFormat="1" applyFont="1"/>
    <xf numFmtId="10" fontId="19" fillId="0" borderId="0" xfId="5" applyNumberFormat="1" applyFont="1"/>
    <xf numFmtId="167" fontId="1" fillId="0" borderId="0" xfId="0" applyNumberFormat="1" applyFont="1"/>
    <xf numFmtId="167" fontId="1" fillId="0" borderId="0" xfId="5" applyNumberFormat="1" applyFont="1"/>
    <xf numFmtId="167" fontId="19" fillId="0" borderId="0" xfId="5" applyNumberFormat="1" applyFont="1"/>
    <xf numFmtId="164" fontId="19" fillId="0" borderId="0" xfId="11" applyNumberFormat="1" applyFont="1"/>
    <xf numFmtId="0" fontId="39" fillId="0" borderId="0" xfId="0" applyFont="1"/>
    <xf numFmtId="3" fontId="39" fillId="0" borderId="0" xfId="0" applyNumberFormat="1" applyFont="1"/>
    <xf numFmtId="0" fontId="40" fillId="0" borderId="3" xfId="0" applyFont="1" applyBorder="1" applyAlignment="1">
      <alignment horizontal="center"/>
    </xf>
    <xf numFmtId="164" fontId="1" fillId="0" borderId="0" xfId="0" applyNumberFormat="1" applyFont="1" applyBorder="1"/>
    <xf numFmtId="167" fontId="1" fillId="0" borderId="0" xfId="5" applyNumberFormat="1" applyFont="1" applyBorder="1"/>
    <xf numFmtId="10" fontId="1" fillId="0" borderId="0" xfId="5" applyNumberFormat="1" applyFont="1"/>
    <xf numFmtId="164" fontId="1" fillId="0" borderId="4" xfId="0" applyNumberFormat="1" applyFont="1" applyBorder="1"/>
    <xf numFmtId="167" fontId="1" fillId="0" borderId="4" xfId="5" applyNumberFormat="1" applyFont="1" applyBorder="1"/>
    <xf numFmtId="167" fontId="1" fillId="0" borderId="1" xfId="0" applyNumberFormat="1" applyFont="1" applyBorder="1"/>
    <xf numFmtId="0" fontId="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3" fontId="41" fillId="0" borderId="0" xfId="0" applyNumberFormat="1" applyFont="1" applyFill="1" applyAlignment="1">
      <alignment horizontal="right"/>
    </xf>
    <xf numFmtId="164" fontId="42" fillId="0" borderId="0" xfId="11" applyNumberFormat="1" applyFont="1" applyFill="1" applyAlignment="1">
      <alignment horizontal="right"/>
    </xf>
    <xf numFmtId="0" fontId="42" fillId="0" borderId="0" xfId="0" applyFont="1" applyFill="1" applyAlignment="1">
      <alignment horizontal="right"/>
    </xf>
    <xf numFmtId="164" fontId="42" fillId="0" borderId="0" xfId="0" applyNumberFormat="1" applyFont="1" applyFill="1" applyAlignment="1">
      <alignment horizontal="right"/>
    </xf>
    <xf numFmtId="164" fontId="42" fillId="0" borderId="0" xfId="1" applyNumberFormat="1" applyFont="1" applyFill="1" applyAlignment="1">
      <alignment horizontal="right"/>
    </xf>
    <xf numFmtId="3" fontId="19" fillId="0" borderId="0" xfId="0" applyNumberFormat="1" applyFont="1"/>
    <xf numFmtId="3" fontId="1" fillId="0" borderId="0" xfId="0" applyNumberFormat="1" applyFont="1"/>
    <xf numFmtId="0" fontId="1" fillId="0" borderId="0" xfId="0" applyFont="1" applyBorder="1"/>
    <xf numFmtId="14" fontId="7" fillId="5" borderId="0" xfId="3" quotePrefix="1" applyNumberFormat="1" applyFont="1" applyFill="1" applyBorder="1" applyAlignment="1">
      <alignment horizontal="center"/>
    </xf>
    <xf numFmtId="164" fontId="19" fillId="0" borderId="3" xfId="1" applyNumberFormat="1" applyFont="1" applyBorder="1" applyAlignment="1">
      <alignment horizontal="center"/>
    </xf>
    <xf numFmtId="0" fontId="32" fillId="2" borderId="0" xfId="0" applyFont="1" applyFill="1"/>
    <xf numFmtId="3" fontId="34" fillId="0" borderId="4" xfId="0" applyNumberFormat="1" applyFont="1" applyBorder="1"/>
    <xf numFmtId="164" fontId="0" fillId="0" borderId="4" xfId="0" applyNumberFormat="1" applyBorder="1"/>
    <xf numFmtId="164" fontId="6" fillId="0" borderId="14" xfId="7" applyNumberFormat="1" applyFont="1" applyBorder="1" applyProtection="1"/>
    <xf numFmtId="164" fontId="6" fillId="0" borderId="0" xfId="7" applyNumberFormat="1" applyFont="1" applyBorder="1" applyProtection="1"/>
    <xf numFmtId="164" fontId="6" fillId="0" borderId="0" xfId="7" applyNumberFormat="1" applyFont="1" applyFill="1" applyBorder="1" applyAlignment="1" applyProtection="1">
      <alignment horizontal="center"/>
    </xf>
    <xf numFmtId="170" fontId="6" fillId="0" borderId="0" xfId="1" applyNumberFormat="1" applyFont="1" applyBorder="1"/>
    <xf numFmtId="164" fontId="6" fillId="0" borderId="8" xfId="1" applyNumberFormat="1" applyFont="1" applyBorder="1"/>
    <xf numFmtId="0" fontId="0" fillId="0" borderId="0" xfId="0" applyFont="1"/>
    <xf numFmtId="168" fontId="1" fillId="0" borderId="0" xfId="1" applyNumberFormat="1" applyFont="1"/>
    <xf numFmtId="0" fontId="20" fillId="0" borderId="13" xfId="2" applyFont="1" applyBorder="1"/>
    <xf numFmtId="3" fontId="43" fillId="0" borderId="0" xfId="7" applyNumberFormat="1" applyFont="1" applyAlignment="1">
      <alignment horizontal="right" indent="1"/>
    </xf>
    <xf numFmtId="164" fontId="6" fillId="0" borderId="15" xfId="7" applyNumberFormat="1" applyFont="1" applyFill="1" applyBorder="1" applyAlignment="1" applyProtection="1">
      <alignment horizontal="center"/>
    </xf>
    <xf numFmtId="3" fontId="6" fillId="0" borderId="3" xfId="11" applyNumberFormat="1" applyFont="1" applyFill="1" applyBorder="1"/>
    <xf numFmtId="3" fontId="24" fillId="0" borderId="0" xfId="3" applyNumberFormat="1" applyFont="1" applyBorder="1" applyAlignment="1">
      <alignment horizontal="center"/>
    </xf>
    <xf numFmtId="3" fontId="24" fillId="6" borderId="0" xfId="3" applyNumberFormat="1" applyFont="1" applyFill="1" applyBorder="1" applyAlignment="1">
      <alignment horizontal="center"/>
    </xf>
    <xf numFmtId="0" fontId="26" fillId="0" borderId="0" xfId="2" applyFont="1" applyAlignment="1">
      <alignment horizontal="left"/>
    </xf>
    <xf numFmtId="0" fontId="24" fillId="0" borderId="0" xfId="2" applyFont="1"/>
    <xf numFmtId="0" fontId="24" fillId="0" borderId="0" xfId="2" applyFont="1" applyAlignment="1">
      <alignment horizontal="centerContinuous"/>
    </xf>
    <xf numFmtId="49" fontId="25" fillId="0" borderId="0" xfId="2" applyNumberFormat="1" applyFont="1" applyAlignment="1">
      <alignment horizontal="center"/>
    </xf>
    <xf numFmtId="0" fontId="25" fillId="0" borderId="0" xfId="2" applyFont="1" applyAlignment="1">
      <alignment horizontal="center"/>
    </xf>
    <xf numFmtId="0" fontId="26" fillId="0" borderId="0" xfId="2" applyFont="1"/>
    <xf numFmtId="0" fontId="24" fillId="0" borderId="0" xfId="2" applyFont="1" applyAlignment="1">
      <alignment horizontal="right"/>
    </xf>
    <xf numFmtId="0" fontId="24" fillId="0" borderId="0" xfId="2" applyFont="1" applyAlignment="1">
      <alignment horizontal="center"/>
    </xf>
    <xf numFmtId="17" fontId="25" fillId="0" borderId="0" xfId="2" applyNumberFormat="1" applyFont="1" applyAlignment="1">
      <alignment horizontal="center"/>
    </xf>
    <xf numFmtId="0" fontId="24" fillId="6" borderId="0" xfId="2" applyFont="1" applyFill="1" applyAlignment="1">
      <alignment horizontal="center"/>
    </xf>
    <xf numFmtId="0" fontId="24" fillId="0" borderId="0" xfId="4" applyFont="1" applyAlignment="1">
      <alignment horizontal="center"/>
    </xf>
    <xf numFmtId="14" fontId="27" fillId="2" borderId="0" xfId="2" applyNumberFormat="1" applyFont="1" applyFill="1" applyAlignment="1">
      <alignment horizontal="center"/>
    </xf>
    <xf numFmtId="3" fontId="24" fillId="0" borderId="0" xfId="2" applyNumberFormat="1" applyFont="1"/>
    <xf numFmtId="4" fontId="0" fillId="0" borderId="0" xfId="0" applyNumberFormat="1"/>
    <xf numFmtId="0" fontId="31" fillId="2" borderId="0" xfId="0" applyFont="1" applyFill="1" applyAlignment="1">
      <alignment horizontal="right"/>
    </xf>
    <xf numFmtId="3" fontId="0" fillId="0" borderId="10" xfId="0" applyNumberFormat="1" applyBorder="1"/>
    <xf numFmtId="3" fontId="24" fillId="6" borderId="1" xfId="3" applyNumberFormat="1" applyFont="1" applyFill="1" applyBorder="1" applyAlignment="1">
      <alignment horizontal="center"/>
    </xf>
    <xf numFmtId="49" fontId="24" fillId="11" borderId="0" xfId="3" applyNumberFormat="1" applyFont="1" applyFill="1" applyBorder="1" applyAlignment="1">
      <alignment horizontal="center"/>
    </xf>
    <xf numFmtId="49" fontId="24" fillId="11" borderId="0" xfId="3" quotePrefix="1" applyNumberFormat="1" applyFont="1" applyFill="1" applyBorder="1" applyAlignment="1">
      <alignment horizontal="center"/>
    </xf>
    <xf numFmtId="3" fontId="24" fillId="0" borderId="0" xfId="3" applyNumberFormat="1" applyFont="1" applyBorder="1" applyAlignment="1">
      <alignment horizontal="center"/>
    </xf>
    <xf numFmtId="49" fontId="24" fillId="0" borderId="0" xfId="2" applyNumberFormat="1" applyFont="1" applyAlignment="1">
      <alignment horizontal="center"/>
    </xf>
    <xf numFmtId="0" fontId="24" fillId="0" borderId="0" xfId="2" applyFont="1" applyAlignment="1">
      <alignment horizontal="center"/>
    </xf>
    <xf numFmtId="3" fontId="24" fillId="5" borderId="1" xfId="3" applyNumberFormat="1" applyFont="1" applyFill="1" applyBorder="1" applyAlignment="1">
      <alignment horizontal="center"/>
    </xf>
    <xf numFmtId="3" fontId="24" fillId="0" borderId="1" xfId="3" applyNumberFormat="1" applyFont="1" applyBorder="1" applyAlignment="1">
      <alignment horizontal="center"/>
    </xf>
    <xf numFmtId="0" fontId="24" fillId="0" borderId="1" xfId="2" applyFont="1" applyBorder="1" applyAlignment="1">
      <alignment horizontal="center"/>
    </xf>
    <xf numFmtId="3" fontId="24" fillId="6" borderId="0" xfId="3" applyNumberFormat="1" applyFont="1" applyFill="1" applyBorder="1" applyAlignment="1">
      <alignment horizontal="center"/>
    </xf>
    <xf numFmtId="3" fontId="6" fillId="0" borderId="1" xfId="3" applyNumberFormat="1" applyFont="1" applyBorder="1" applyAlignment="1">
      <alignment horizontal="center"/>
    </xf>
    <xf numFmtId="0" fontId="6" fillId="0" borderId="1" xfId="2" applyFont="1" applyBorder="1" applyAlignment="1">
      <alignment horizontal="center" wrapText="1"/>
    </xf>
    <xf numFmtId="0" fontId="6" fillId="9" borderId="10" xfId="0" applyFont="1" applyFill="1" applyBorder="1" applyAlignment="1">
      <alignment horizontal="center"/>
    </xf>
    <xf numFmtId="0" fontId="6" fillId="9" borderId="0" xfId="0" applyFont="1" applyFill="1" applyBorder="1" applyAlignment="1">
      <alignment horizontal="center"/>
    </xf>
    <xf numFmtId="3" fontId="6" fillId="0" borderId="3" xfId="3" applyNumberFormat="1" applyFont="1" applyBorder="1" applyAlignment="1">
      <alignment horizontal="center"/>
    </xf>
    <xf numFmtId="3" fontId="6" fillId="0" borderId="3" xfId="2" applyNumberFormat="1" applyFont="1" applyBorder="1" applyAlignment="1">
      <alignment horizontal="center"/>
    </xf>
    <xf numFmtId="0" fontId="6" fillId="0" borderId="3" xfId="2" applyFont="1" applyBorder="1" applyAlignment="1">
      <alignment horizontal="center"/>
    </xf>
    <xf numFmtId="3" fontId="6" fillId="9" borderId="9" xfId="3" applyNumberFormat="1" applyFont="1" applyFill="1" applyBorder="1" applyAlignment="1">
      <alignment horizontal="center"/>
    </xf>
    <xf numFmtId="3" fontId="6" fillId="9" borderId="3" xfId="3" applyNumberFormat="1" applyFont="1" applyFill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3" fontId="6" fillId="0" borderId="0" xfId="3" applyNumberFormat="1" applyFont="1" applyBorder="1" applyAlignment="1">
      <alignment horizontal="center"/>
    </xf>
    <xf numFmtId="3" fontId="6" fillId="0" borderId="0" xfId="3" quotePrefix="1" applyNumberFormat="1" applyFont="1" applyBorder="1" applyAlignment="1">
      <alignment horizontal="center"/>
    </xf>
    <xf numFmtId="3" fontId="6" fillId="0" borderId="0" xfId="2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13">
    <cellStyle name="Komma" xfId="1" builtinId="3"/>
    <cellStyle name="Komma 2" xfId="7" xr:uid="{EC602C58-7580-47B2-B498-B1E97BE359C7}"/>
    <cellStyle name="Normal" xfId="0" builtinId="0"/>
    <cellStyle name="Normal 2" xfId="4" xr:uid="{00000000-0005-0000-0000-000002000000}"/>
    <cellStyle name="Normal 2 2" xfId="8" xr:uid="{9E6F5070-3409-446B-83C2-B458A4E05EA4}"/>
    <cellStyle name="Normal 3" xfId="6" xr:uid="{2059A852-F784-4533-BC28-A20721E26FCF}"/>
    <cellStyle name="Normal 9" xfId="12" xr:uid="{62AAA706-6D88-467B-AF04-F80280B3D3CE}"/>
    <cellStyle name="Normal_innutj" xfId="2" xr:uid="{00000000-0005-0000-0000-000003000000}"/>
    <cellStyle name="Normal_TABELL1" xfId="9" xr:uid="{A1C4BA26-A61B-411F-92AF-498F6E660ACA}"/>
    <cellStyle name="Prosent" xfId="5" builtinId="5"/>
    <cellStyle name="Tusenskille_innutj" xfId="3" xr:uid="{00000000-0005-0000-0000-000004000000}"/>
    <cellStyle name="Tusenskille_sammenligningskatt08okt" xfId="11" xr:uid="{C640C5B1-DD01-4EFA-A317-120298FABF41}"/>
    <cellStyle name="Tusenskille_skatt04analyserev" xfId="10" xr:uid="{D8129143-4A6A-4CA6-9202-C5BF1BB25AFB}"/>
  </cellStyles>
  <dxfs count="0"/>
  <tableStyles count="0" defaultTableStyle="TableStyleMedium2" defaultPivotStyle="PivotStyleLight16"/>
  <colors>
    <mruColors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chartsheet" Target="chartsheets/sheet2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</a:t>
            </a:r>
            <a:r>
              <a:rPr lang="nb-NO"/>
              <a:t>rosent av landsgjennomsnittet. Møre og Romsdal</a:t>
            </a:r>
            <a:r>
              <a:rPr lang="nb-NO" baseline="0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26"/>
              <c:pt idx="0">
                <c:v>Kristiansund</c:v>
              </c:pt>
              <c:pt idx="1">
                <c:v>Molde</c:v>
              </c:pt>
              <c:pt idx="2">
                <c:v>Ålesund</c:v>
              </c:pt>
              <c:pt idx="3">
                <c:v>Vanylven</c:v>
              </c:pt>
              <c:pt idx="4">
                <c:v>Sande</c:v>
              </c:pt>
              <c:pt idx="5">
                <c:v>Herøy</c:v>
              </c:pt>
              <c:pt idx="6">
                <c:v>Ulstein</c:v>
              </c:pt>
              <c:pt idx="7">
                <c:v>Hareid</c:v>
              </c:pt>
              <c:pt idx="8">
                <c:v>Ørsta</c:v>
              </c:pt>
              <c:pt idx="9">
                <c:v>Stranda</c:v>
              </c:pt>
              <c:pt idx="10">
                <c:v>Sykkylven</c:v>
              </c:pt>
              <c:pt idx="11">
                <c:v>Sula</c:v>
              </c:pt>
              <c:pt idx="12">
                <c:v>Giske</c:v>
              </c:pt>
              <c:pt idx="13">
                <c:v>Vestnes</c:v>
              </c:pt>
              <c:pt idx="14">
                <c:v>Rauma</c:v>
              </c:pt>
              <c:pt idx="15">
                <c:v>Aukra</c:v>
              </c:pt>
              <c:pt idx="16">
                <c:v>Averøy</c:v>
              </c:pt>
              <c:pt idx="17">
                <c:v>Gjemnes</c:v>
              </c:pt>
              <c:pt idx="18">
                <c:v>Tingvoll</c:v>
              </c:pt>
              <c:pt idx="19">
                <c:v>Sunndal</c:v>
              </c:pt>
              <c:pt idx="20">
                <c:v>Surnadal</c:v>
              </c:pt>
              <c:pt idx="21">
                <c:v>Smøla</c:v>
              </c:pt>
              <c:pt idx="22">
                <c:v>Aure</c:v>
              </c:pt>
              <c:pt idx="23">
                <c:v>Volda</c:v>
              </c:pt>
              <c:pt idx="24">
                <c:v>Fjord</c:v>
              </c:pt>
              <c:pt idx="25">
                <c:v>Hustadvika</c:v>
              </c:pt>
            </c:strLit>
          </c:cat>
          <c:val>
            <c:numLit>
              <c:formatCode>General</c:formatCode>
              <c:ptCount val="26"/>
              <c:pt idx="0">
                <c:v>0.85227650158610668</c:v>
              </c:pt>
              <c:pt idx="1">
                <c:v>0.91802007064197744</c:v>
              </c:pt>
              <c:pt idx="2">
                <c:v>0.95815878752253236</c:v>
              </c:pt>
              <c:pt idx="3">
                <c:v>0.8340194294989961</c:v>
              </c:pt>
              <c:pt idx="4">
                <c:v>0.92026357146401516</c:v>
              </c:pt>
              <c:pt idx="5">
                <c:v>0.99705268302520467</c:v>
              </c:pt>
              <c:pt idx="6">
                <c:v>0.93735836580065934</c:v>
              </c:pt>
              <c:pt idx="7">
                <c:v>0.76857585803224804</c:v>
              </c:pt>
              <c:pt idx="8">
                <c:v>0.77900260857786252</c:v>
              </c:pt>
              <c:pt idx="9">
                <c:v>0.88433627134078818</c:v>
              </c:pt>
              <c:pt idx="10">
                <c:v>0.77793489566947316</c:v>
              </c:pt>
              <c:pt idx="11">
                <c:v>0.78514026772750856</c:v>
              </c:pt>
              <c:pt idx="12">
                <c:v>0.89526301939249897</c:v>
              </c:pt>
              <c:pt idx="13">
                <c:v>0.88619153231776049</c:v>
              </c:pt>
              <c:pt idx="14">
                <c:v>0.83405790336572871</c:v>
              </c:pt>
              <c:pt idx="15">
                <c:v>0.88055928430168318</c:v>
              </c:pt>
              <c:pt idx="16">
                <c:v>0.88748802695093221</c:v>
              </c:pt>
              <c:pt idx="17">
                <c:v>0.71921158907271621</c:v>
              </c:pt>
              <c:pt idx="18">
                <c:v>0.72666847627788134</c:v>
              </c:pt>
              <c:pt idx="19">
                <c:v>0.91384782528682618</c:v>
              </c:pt>
              <c:pt idx="20">
                <c:v>0.79198193310537157</c:v>
              </c:pt>
              <c:pt idx="21">
                <c:v>0.82453310909117161</c:v>
              </c:pt>
              <c:pt idx="22">
                <c:v>0.8425678607397189</c:v>
              </c:pt>
              <c:pt idx="23">
                <c:v>0.72701310393785523</c:v>
              </c:pt>
              <c:pt idx="24">
                <c:v>0.82250658642996832</c:v>
              </c:pt>
              <c:pt idx="25">
                <c:v>0.78113290038761396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EC1-4CE3-80F6-79062E1F762B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26"/>
              <c:pt idx="0">
                <c:v>Kristiansund</c:v>
              </c:pt>
              <c:pt idx="1">
                <c:v>Molde</c:v>
              </c:pt>
              <c:pt idx="2">
                <c:v>Ålesund</c:v>
              </c:pt>
              <c:pt idx="3">
                <c:v>Vanylven</c:v>
              </c:pt>
              <c:pt idx="4">
                <c:v>Sande</c:v>
              </c:pt>
              <c:pt idx="5">
                <c:v>Herøy</c:v>
              </c:pt>
              <c:pt idx="6">
                <c:v>Ulstein</c:v>
              </c:pt>
              <c:pt idx="7">
                <c:v>Hareid</c:v>
              </c:pt>
              <c:pt idx="8">
                <c:v>Ørsta</c:v>
              </c:pt>
              <c:pt idx="9">
                <c:v>Stranda</c:v>
              </c:pt>
              <c:pt idx="10">
                <c:v>Sykkylven</c:v>
              </c:pt>
              <c:pt idx="11">
                <c:v>Sula</c:v>
              </c:pt>
              <c:pt idx="12">
                <c:v>Giske</c:v>
              </c:pt>
              <c:pt idx="13">
                <c:v>Vestnes</c:v>
              </c:pt>
              <c:pt idx="14">
                <c:v>Rauma</c:v>
              </c:pt>
              <c:pt idx="15">
                <c:v>Aukra</c:v>
              </c:pt>
              <c:pt idx="16">
                <c:v>Averøy</c:v>
              </c:pt>
              <c:pt idx="17">
                <c:v>Gjemnes</c:v>
              </c:pt>
              <c:pt idx="18">
                <c:v>Tingvoll</c:v>
              </c:pt>
              <c:pt idx="19">
                <c:v>Sunndal</c:v>
              </c:pt>
              <c:pt idx="20">
                <c:v>Surnadal</c:v>
              </c:pt>
              <c:pt idx="21">
                <c:v>Smøla</c:v>
              </c:pt>
              <c:pt idx="22">
                <c:v>Aure</c:v>
              </c:pt>
              <c:pt idx="23">
                <c:v>Volda</c:v>
              </c:pt>
              <c:pt idx="24">
                <c:v>Fjord</c:v>
              </c:pt>
              <c:pt idx="25">
                <c:v>Hustadvika</c:v>
              </c:pt>
            </c:strLit>
          </c:cat>
          <c:val>
            <c:numLit>
              <c:formatCode>General</c:formatCode>
              <c:ptCount val="26"/>
              <c:pt idx="0">
                <c:v>0.94364434913909356</c:v>
              </c:pt>
              <c:pt idx="1">
                <c:v>0.95317552128820071</c:v>
              </c:pt>
              <c:pt idx="2">
                <c:v>0.96923100804042284</c:v>
              </c:pt>
              <c:pt idx="3">
                <c:v>0.94273149553473812</c:v>
              </c:pt>
              <c:pt idx="4">
                <c:v>0.95407292161701596</c:v>
              </c:pt>
              <c:pt idx="5">
                <c:v>0.98478856624149169</c:v>
              </c:pt>
              <c:pt idx="6">
                <c:v>0.96091083935167365</c:v>
              </c:pt>
              <c:pt idx="7">
                <c:v>0.93945931696140061</c:v>
              </c:pt>
              <c:pt idx="8">
                <c:v>0.9399806544886814</c:v>
              </c:pt>
              <c:pt idx="9">
                <c:v>0.94524733762682767</c:v>
              </c:pt>
              <c:pt idx="10">
                <c:v>0.93992726884326194</c:v>
              </c:pt>
              <c:pt idx="11">
                <c:v>0.94028753744616356</c:v>
              </c:pt>
              <c:pt idx="12">
                <c:v>0.94579367502941303</c:v>
              </c:pt>
              <c:pt idx="13">
                <c:v>0.9453401006756762</c:v>
              </c:pt>
              <c:pt idx="14">
                <c:v>0.94273341922807474</c:v>
              </c:pt>
              <c:pt idx="15">
                <c:v>0.94505848827487227</c:v>
              </c:pt>
              <c:pt idx="16">
                <c:v>0.94540492540733478</c:v>
              </c:pt>
              <c:pt idx="17">
                <c:v>0.93699110351342407</c:v>
              </c:pt>
              <c:pt idx="18">
                <c:v>0.93736394787368227</c:v>
              </c:pt>
              <c:pt idx="19">
                <c:v>0.9515066231461401</c:v>
              </c:pt>
              <c:pt idx="20">
                <c:v>0.94062962071505685</c:v>
              </c:pt>
              <c:pt idx="21">
                <c:v>0.94225717951434673</c:v>
              </c:pt>
              <c:pt idx="22">
                <c:v>0.94315891709677424</c:v>
              </c:pt>
              <c:pt idx="23">
                <c:v>0.93738117925668107</c:v>
              </c:pt>
              <c:pt idx="24">
                <c:v>0.9421558533812866</c:v>
              </c:pt>
              <c:pt idx="25">
                <c:v>0.94008716907916889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EC1-4CE3-80F6-79062E1F7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in val="0.70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Prosent av </a:t>
            </a:r>
            <a:r>
              <a:rPr lang="nb-NO"/>
              <a:t>landsgjennomsnittet. Troms og Finnmark</a:t>
            </a:r>
            <a:endParaRPr lang="nb-NO" baseline="0"/>
          </a:p>
          <a:p>
            <a:pPr>
              <a:defRPr/>
            </a:pP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9027390836823202E-2"/>
          <c:y val="0.20044321329639886"/>
          <c:w val="0.91043106223030035"/>
          <c:h val="0.53207698068212383"/>
        </c:manualLayout>
      </c:layout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39"/>
              <c:pt idx="0">
                <c:v>Tromsø</c:v>
              </c:pt>
              <c:pt idx="1">
                <c:v>Harstad</c:v>
              </c:pt>
              <c:pt idx="2">
                <c:v>Alta</c:v>
              </c:pt>
              <c:pt idx="3">
                <c:v>Vardø</c:v>
              </c:pt>
              <c:pt idx="4">
                <c:v>Vadsø</c:v>
              </c:pt>
              <c:pt idx="5">
                <c:v>Hammerfest</c:v>
              </c:pt>
              <c:pt idx="6">
                <c:v>Kvæfjord</c:v>
              </c:pt>
              <c:pt idx="7">
                <c:v>Tjeldsund</c:v>
              </c:pt>
              <c:pt idx="8">
                <c:v>Ibestad</c:v>
              </c:pt>
              <c:pt idx="9">
                <c:v>Gratangen</c:v>
              </c:pt>
              <c:pt idx="10">
                <c:v>Lavangen</c:v>
              </c:pt>
              <c:pt idx="11">
                <c:v>Bardu</c:v>
              </c:pt>
              <c:pt idx="12">
                <c:v>Salangen</c:v>
              </c:pt>
              <c:pt idx="13">
                <c:v>Målselv</c:v>
              </c:pt>
              <c:pt idx="14">
                <c:v>Sørreisa</c:v>
              </c:pt>
              <c:pt idx="15">
                <c:v>Dyrøy</c:v>
              </c:pt>
              <c:pt idx="16">
                <c:v>Senja</c:v>
              </c:pt>
              <c:pt idx="17">
                <c:v>Balsfjord</c:v>
              </c:pt>
              <c:pt idx="18">
                <c:v>Karlsøy</c:v>
              </c:pt>
              <c:pt idx="19">
                <c:v>Lyngen</c:v>
              </c:pt>
              <c:pt idx="20">
                <c:v>Storfjord</c:v>
              </c:pt>
              <c:pt idx="21">
                <c:v>Kåfjord</c:v>
              </c:pt>
              <c:pt idx="22">
                <c:v>Skjervøy</c:v>
              </c:pt>
              <c:pt idx="23">
                <c:v>Nordreisa</c:v>
              </c:pt>
              <c:pt idx="24">
                <c:v>Kvænangen</c:v>
              </c:pt>
              <c:pt idx="25">
                <c:v>Kautokeino</c:v>
              </c:pt>
              <c:pt idx="26">
                <c:v>Loppa</c:v>
              </c:pt>
              <c:pt idx="27">
                <c:v>Hasvik</c:v>
              </c:pt>
              <c:pt idx="28">
                <c:v>Måsøy</c:v>
              </c:pt>
              <c:pt idx="29">
                <c:v>Nordkapp</c:v>
              </c:pt>
              <c:pt idx="30">
                <c:v>Porsanger</c:v>
              </c:pt>
              <c:pt idx="31">
                <c:v>Karasjok</c:v>
              </c:pt>
              <c:pt idx="32">
                <c:v>Lebesby</c:v>
              </c:pt>
              <c:pt idx="33">
                <c:v>Gamvik</c:v>
              </c:pt>
              <c:pt idx="34">
                <c:v>Berlevåg</c:v>
              </c:pt>
              <c:pt idx="35">
                <c:v>Tana</c:v>
              </c:pt>
              <c:pt idx="36">
                <c:v>Nesseby</c:v>
              </c:pt>
              <c:pt idx="37">
                <c:v>Båtsfjord</c:v>
              </c:pt>
              <c:pt idx="38">
                <c:v>Sør-Varanger</c:v>
              </c:pt>
            </c:strLit>
          </c:cat>
          <c:val>
            <c:numLit>
              <c:formatCode>General</c:formatCode>
              <c:ptCount val="39"/>
              <c:pt idx="0">
                <c:v>0.94557101627233064</c:v>
              </c:pt>
              <c:pt idx="1">
                <c:v>0.85757846085376033</c:v>
              </c:pt>
              <c:pt idx="2">
                <c:v>0.8305408694715436</c:v>
              </c:pt>
              <c:pt idx="3">
                <c:v>0.69053418086340523</c:v>
              </c:pt>
              <c:pt idx="4">
                <c:v>0.78974575543990122</c:v>
              </c:pt>
              <c:pt idx="5">
                <c:v>0.90408404834825862</c:v>
              </c:pt>
              <c:pt idx="6">
                <c:v>0.70018455092897303</c:v>
              </c:pt>
              <c:pt idx="7">
                <c:v>0.74950365173993727</c:v>
              </c:pt>
              <c:pt idx="8">
                <c:v>0.91691200977468923</c:v>
              </c:pt>
              <c:pt idx="9">
                <c:v>0.79561765851135213</c:v>
              </c:pt>
              <c:pt idx="10">
                <c:v>0.63412501738594351</c:v>
              </c:pt>
              <c:pt idx="11">
                <c:v>0.9213743151014343</c:v>
              </c:pt>
              <c:pt idx="12">
                <c:v>0.71233841884930882</c:v>
              </c:pt>
              <c:pt idx="13">
                <c:v>0.85146669833872846</c:v>
              </c:pt>
              <c:pt idx="14">
                <c:v>0.80015240161147272</c:v>
              </c:pt>
              <c:pt idx="15">
                <c:v>0.67574460804947734</c:v>
              </c:pt>
              <c:pt idx="16">
                <c:v>0.83714334673972923</c:v>
              </c:pt>
              <c:pt idx="17">
                <c:v>0.69937855584860331</c:v>
              </c:pt>
              <c:pt idx="18">
                <c:v>0.75787254934142789</c:v>
              </c:pt>
              <c:pt idx="19">
                <c:v>0.70464693982328519</c:v>
              </c:pt>
              <c:pt idx="20">
                <c:v>0.68752469676764172</c:v>
              </c:pt>
              <c:pt idx="21">
                <c:v>0.63967192132929995</c:v>
              </c:pt>
              <c:pt idx="22">
                <c:v>0.72598664677932268</c:v>
              </c:pt>
              <c:pt idx="23">
                <c:v>0.73421647969231696</c:v>
              </c:pt>
              <c:pt idx="24">
                <c:v>0.68027194661532397</c:v>
              </c:pt>
              <c:pt idx="25">
                <c:v>0.5899150713423571</c:v>
              </c:pt>
              <c:pt idx="26">
                <c:v>0.71381740249033643</c:v>
              </c:pt>
              <c:pt idx="27">
                <c:v>0.73393719836515736</c:v>
              </c:pt>
              <c:pt idx="28">
                <c:v>0.86327842717250158</c:v>
              </c:pt>
              <c:pt idx="29">
                <c:v>0.85228641574022723</c:v>
              </c:pt>
              <c:pt idx="30">
                <c:v>0.75027947688320296</c:v>
              </c:pt>
              <c:pt idx="31">
                <c:v>0.69403970330196352</c:v>
              </c:pt>
              <c:pt idx="32">
                <c:v>0.85889796971534549</c:v>
              </c:pt>
              <c:pt idx="33">
                <c:v>0.70526974329785863</c:v>
              </c:pt>
              <c:pt idx="34">
                <c:v>0.87847867164366322</c:v>
              </c:pt>
              <c:pt idx="35">
                <c:v>0.76272922389537812</c:v>
              </c:pt>
              <c:pt idx="36">
                <c:v>0.72344183998305778</c:v>
              </c:pt>
              <c:pt idx="37">
                <c:v>0.79346397222253584</c:v>
              </c:pt>
              <c:pt idx="38">
                <c:v>0.8011439585008151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49B-494A-B013-D431B8D4DEBC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39"/>
              <c:pt idx="0">
                <c:v>Tromsø</c:v>
              </c:pt>
              <c:pt idx="1">
                <c:v>Harstad</c:v>
              </c:pt>
              <c:pt idx="2">
                <c:v>Alta</c:v>
              </c:pt>
              <c:pt idx="3">
                <c:v>Vardø</c:v>
              </c:pt>
              <c:pt idx="4">
                <c:v>Vadsø</c:v>
              </c:pt>
              <c:pt idx="5">
                <c:v>Hammerfest</c:v>
              </c:pt>
              <c:pt idx="6">
                <c:v>Kvæfjord</c:v>
              </c:pt>
              <c:pt idx="7">
                <c:v>Tjeldsund</c:v>
              </c:pt>
              <c:pt idx="8">
                <c:v>Ibestad</c:v>
              </c:pt>
              <c:pt idx="9">
                <c:v>Gratangen</c:v>
              </c:pt>
              <c:pt idx="10">
                <c:v>Lavangen</c:v>
              </c:pt>
              <c:pt idx="11">
                <c:v>Bardu</c:v>
              </c:pt>
              <c:pt idx="12">
                <c:v>Salangen</c:v>
              </c:pt>
              <c:pt idx="13">
                <c:v>Målselv</c:v>
              </c:pt>
              <c:pt idx="14">
                <c:v>Sørreisa</c:v>
              </c:pt>
              <c:pt idx="15">
                <c:v>Dyrøy</c:v>
              </c:pt>
              <c:pt idx="16">
                <c:v>Senja</c:v>
              </c:pt>
              <c:pt idx="17">
                <c:v>Balsfjord</c:v>
              </c:pt>
              <c:pt idx="18">
                <c:v>Karlsøy</c:v>
              </c:pt>
              <c:pt idx="19">
                <c:v>Lyngen</c:v>
              </c:pt>
              <c:pt idx="20">
                <c:v>Storfjord</c:v>
              </c:pt>
              <c:pt idx="21">
                <c:v>Kåfjord</c:v>
              </c:pt>
              <c:pt idx="22">
                <c:v>Skjervøy</c:v>
              </c:pt>
              <c:pt idx="23">
                <c:v>Nordreisa</c:v>
              </c:pt>
              <c:pt idx="24">
                <c:v>Kvænangen</c:v>
              </c:pt>
              <c:pt idx="25">
                <c:v>Kautokeino</c:v>
              </c:pt>
              <c:pt idx="26">
                <c:v>Loppa</c:v>
              </c:pt>
              <c:pt idx="27">
                <c:v>Hasvik</c:v>
              </c:pt>
              <c:pt idx="28">
                <c:v>Måsøy</c:v>
              </c:pt>
              <c:pt idx="29">
                <c:v>Nordkapp</c:v>
              </c:pt>
              <c:pt idx="30">
                <c:v>Porsanger</c:v>
              </c:pt>
              <c:pt idx="31">
                <c:v>Karasjok</c:v>
              </c:pt>
              <c:pt idx="32">
                <c:v>Lebesby</c:v>
              </c:pt>
              <c:pt idx="33">
                <c:v>Gamvik</c:v>
              </c:pt>
              <c:pt idx="34">
                <c:v>Berlevåg</c:v>
              </c:pt>
              <c:pt idx="35">
                <c:v>Tana</c:v>
              </c:pt>
              <c:pt idx="36">
                <c:v>Nesseby</c:v>
              </c:pt>
              <c:pt idx="37">
                <c:v>Båtsfjord</c:v>
              </c:pt>
              <c:pt idx="38">
                <c:v>Sør-Varanger</c:v>
              </c:pt>
            </c:strLit>
          </c:cat>
          <c:val>
            <c:numLit>
              <c:formatCode>General</c:formatCode>
              <c:ptCount val="39"/>
              <c:pt idx="0">
                <c:v>0.96419589954034191</c:v>
              </c:pt>
              <c:pt idx="1">
                <c:v>0.94390944710247626</c:v>
              </c:pt>
              <c:pt idx="2">
                <c:v>0.9425575675333655</c:v>
              </c:pt>
              <c:pt idx="3">
                <c:v>0.93555723310295846</c:v>
              </c:pt>
              <c:pt idx="4">
                <c:v>0.94051781183178329</c:v>
              </c:pt>
              <c:pt idx="5">
                <c:v>0.94760111237071321</c:v>
              </c:pt>
              <c:pt idx="6">
                <c:v>0.93603975160623698</c:v>
              </c:pt>
              <c:pt idx="7">
                <c:v>0.93850570664678512</c:v>
              </c:pt>
              <c:pt idx="8">
                <c:v>0.95273229694128547</c:v>
              </c:pt>
              <c:pt idx="9">
                <c:v>0.94081140698535581</c:v>
              </c:pt>
              <c:pt idx="10">
                <c:v>0.93273677492908547</c:v>
              </c:pt>
              <c:pt idx="11">
                <c:v>0.95451721907198361</c:v>
              </c:pt>
              <c:pt idx="12">
                <c:v>0.93664744500225372</c:v>
              </c:pt>
              <c:pt idx="13">
                <c:v>0.94360385897672439</c:v>
              </c:pt>
              <c:pt idx="14">
                <c:v>0.9410381441403618</c:v>
              </c:pt>
              <c:pt idx="15">
                <c:v>0.93481775446226201</c:v>
              </c:pt>
              <c:pt idx="16">
                <c:v>0.94288769139677475</c:v>
              </c:pt>
              <c:pt idx="17">
                <c:v>0.93599945185221833</c:v>
              </c:pt>
              <c:pt idx="18">
                <c:v>0.93892415152685949</c:v>
              </c:pt>
              <c:pt idx="19">
                <c:v>0.93626287105095241</c:v>
              </c:pt>
              <c:pt idx="20">
                <c:v>0.93540675889817027</c:v>
              </c:pt>
              <c:pt idx="21">
                <c:v>0.93301412012625318</c:v>
              </c:pt>
              <c:pt idx="22">
                <c:v>0.93732985639875421</c:v>
              </c:pt>
              <c:pt idx="23">
                <c:v>0.93774134804440423</c:v>
              </c:pt>
              <c:pt idx="24">
                <c:v>0.93504412139055448</c:v>
              </c:pt>
              <c:pt idx="25">
                <c:v>0.93052627762690587</c:v>
              </c:pt>
              <c:pt idx="26">
                <c:v>0.936721394184305</c:v>
              </c:pt>
              <c:pt idx="27">
                <c:v>0.93772738397804611</c:v>
              </c:pt>
              <c:pt idx="28">
                <c:v>0.94419444541841324</c:v>
              </c:pt>
              <c:pt idx="29">
                <c:v>0.94364484484679967</c:v>
              </c:pt>
              <c:pt idx="30">
                <c:v>0.93854449790394856</c:v>
              </c:pt>
              <c:pt idx="31">
                <c:v>0.93573250922488649</c:v>
              </c:pt>
              <c:pt idx="32">
                <c:v>0.94397542254555555</c:v>
              </c:pt>
              <c:pt idx="33">
                <c:v>0.93629401122468126</c:v>
              </c:pt>
              <c:pt idx="34">
                <c:v>0.94495445764197139</c:v>
              </c:pt>
              <c:pt idx="35">
                <c:v>0.939166985254557</c:v>
              </c:pt>
              <c:pt idx="36">
                <c:v>0.93720261605894106</c:v>
              </c:pt>
              <c:pt idx="37">
                <c:v>0.94070372267091507</c:v>
              </c:pt>
              <c:pt idx="38">
                <c:v>0.94108772198482915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49B-494A-B013-D431B8D4D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3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200" b="1"/>
              <a:t>Skatteinngang</a:t>
            </a:r>
            <a:r>
              <a:rPr lang="nb-NO" sz="1200" b="1" baseline="0"/>
              <a:t> - kommunene. Akkumulert endring fra året før i prosent.</a:t>
            </a:r>
            <a:endParaRPr lang="nb-NO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2020-2021</c:v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tabellalle!$A$24:$A$39</c:f>
              <c:strCache>
                <c:ptCount val="16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NB2022 </c:v>
                </c:pt>
                <c:pt idx="13">
                  <c:v> Anslag Budsjettvedtak </c:v>
                </c:pt>
                <c:pt idx="14">
                  <c:v> Anslag RNB2022 </c:v>
                </c:pt>
                <c:pt idx="15">
                  <c:v> Anslag NB2023 </c:v>
                </c:pt>
              </c:strCache>
            </c:strRef>
          </c:cat>
          <c:val>
            <c:numRef>
              <c:f>tabellalle!$C$24:$C$39</c:f>
              <c:numCache>
                <c:formatCode>0.0\ %</c:formatCode>
                <c:ptCount val="16"/>
                <c:pt idx="0">
                  <c:v>6.6961061728874824E-3</c:v>
                </c:pt>
                <c:pt idx="1">
                  <c:v>1.0327737969847123E-2</c:v>
                </c:pt>
                <c:pt idx="2">
                  <c:v>8.0149806077892169E-2</c:v>
                </c:pt>
                <c:pt idx="3">
                  <c:v>8.4302728586373638E-2</c:v>
                </c:pt>
                <c:pt idx="4">
                  <c:v>0.10262940860256554</c:v>
                </c:pt>
                <c:pt idx="5">
                  <c:v>0.1230328893920848</c:v>
                </c:pt>
                <c:pt idx="6">
                  <c:v>0.10965031611484194</c:v>
                </c:pt>
                <c:pt idx="7">
                  <c:v>0.11675989832566422</c:v>
                </c:pt>
                <c:pt idx="8">
                  <c:v>0.13355824738380964</c:v>
                </c:pt>
                <c:pt idx="9">
                  <c:v>0.13129314002925702</c:v>
                </c:pt>
                <c:pt idx="10">
                  <c:v>0.13751650730764295</c:v>
                </c:pt>
                <c:pt idx="11">
                  <c:v>0.160238236383168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E7-462D-B832-01CBDA7CF2CC}"/>
            </c:ext>
          </c:extLst>
        </c:ser>
        <c:ser>
          <c:idx val="1"/>
          <c:order val="1"/>
          <c:tx>
            <c:v>2021-2022</c:v>
          </c:tx>
          <c:spPr>
            <a:solidFill>
              <a:schemeClr val="accent2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AE7-462D-B832-01CBDA7CF2CC}"/>
              </c:ext>
            </c:extLst>
          </c:dPt>
          <c:dPt>
            <c:idx val="14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FAE7-462D-B832-01CBDA7CF2CC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D9A-4D9C-B79A-6F5C733A3C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tabellalle!$A$24:$A$39</c:f>
              <c:strCache>
                <c:ptCount val="16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NB2022 </c:v>
                </c:pt>
                <c:pt idx="13">
                  <c:v> Anslag Budsjettvedtak </c:v>
                </c:pt>
                <c:pt idx="14">
                  <c:v> Anslag RNB2022 </c:v>
                </c:pt>
                <c:pt idx="15">
                  <c:v> Anslag NB2023 </c:v>
                </c:pt>
              </c:strCache>
            </c:strRef>
          </c:cat>
          <c:val>
            <c:numRef>
              <c:f>tabellalle!$D$24:$D$39</c:f>
              <c:numCache>
                <c:formatCode>0.0\ %</c:formatCode>
                <c:ptCount val="16"/>
                <c:pt idx="0">
                  <c:v>0.19071798478692495</c:v>
                </c:pt>
                <c:pt idx="1">
                  <c:v>0.18706135092763768</c:v>
                </c:pt>
                <c:pt idx="2">
                  <c:v>8.88802359492845E-2</c:v>
                </c:pt>
                <c:pt idx="3">
                  <c:v>9.3784666680478412E-2</c:v>
                </c:pt>
                <c:pt idx="4">
                  <c:v>0.12414225621717354</c:v>
                </c:pt>
                <c:pt idx="5">
                  <c:v>0.13394565487367316</c:v>
                </c:pt>
                <c:pt idx="6">
                  <c:v>0.10559415528621811</c:v>
                </c:pt>
                <c:pt idx="7">
                  <c:v>0.11626707417611175</c:v>
                </c:pt>
                <c:pt idx="8">
                  <c:v>0.10022929644670268</c:v>
                </c:pt>
                <c:pt idx="9">
                  <c:v>9.7573009392194932E-2</c:v>
                </c:pt>
                <c:pt idx="10">
                  <c:v>0.13610393658121803</c:v>
                </c:pt>
                <c:pt idx="12">
                  <c:v>-3.9067283493272834E-2</c:v>
                </c:pt>
                <c:pt idx="13">
                  <c:v>-2.141071893755523E-2</c:v>
                </c:pt>
                <c:pt idx="14">
                  <c:v>6.7589613877893376E-2</c:v>
                </c:pt>
                <c:pt idx="15">
                  <c:v>7.7693951523582813E-2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AE7-462D-B832-01CBDA7CF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8817936"/>
        <c:axId val="308812360"/>
      </c:barChart>
      <c:catAx>
        <c:axId val="30881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2360"/>
        <c:crosses val="autoZero"/>
        <c:auto val="1"/>
        <c:lblAlgn val="ctr"/>
        <c:lblOffset val="100"/>
        <c:noMultiLvlLbl val="0"/>
      </c:catAx>
      <c:valAx>
        <c:axId val="308812360"/>
        <c:scaling>
          <c:orientation val="minMax"/>
          <c:max val="0.2"/>
          <c:min val="-7.0000000000000007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\ 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200" b="1"/>
              <a:t>Skatteinngang</a:t>
            </a:r>
            <a:r>
              <a:rPr lang="nb-NO" sz="1200" b="1" baseline="0"/>
              <a:t> - fylkeskommunene. Akkumulert endring fra året før i prosent.</a:t>
            </a:r>
            <a:endParaRPr lang="nb-NO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2020-2021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tabellalle!$A$24:$A$39</c:f>
              <c:strCache>
                <c:ptCount val="16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NB2022 </c:v>
                </c:pt>
                <c:pt idx="13">
                  <c:v> Anslag Budsjettvedtak </c:v>
                </c:pt>
                <c:pt idx="14">
                  <c:v> Anslag RNB2022 </c:v>
                </c:pt>
                <c:pt idx="15">
                  <c:v> Anslag NB2023 </c:v>
                </c:pt>
              </c:strCache>
            </c:strRef>
          </c:cat>
          <c:val>
            <c:numRef>
              <c:f>tabellalle!$G$24:$G$39</c:f>
              <c:numCache>
                <c:formatCode>0.0\ %</c:formatCode>
                <c:ptCount val="16"/>
                <c:pt idx="0">
                  <c:v>-1.7725790945053971E-2</c:v>
                </c:pt>
                <c:pt idx="1">
                  <c:v>-1.3458364191117674E-2</c:v>
                </c:pt>
                <c:pt idx="2">
                  <c:v>6.759514606973048E-2</c:v>
                </c:pt>
                <c:pt idx="3">
                  <c:v>7.1834367502448093E-2</c:v>
                </c:pt>
                <c:pt idx="4">
                  <c:v>0.11231838616456015</c:v>
                </c:pt>
                <c:pt idx="5">
                  <c:v>0.13244872861006549</c:v>
                </c:pt>
                <c:pt idx="6">
                  <c:v>0.12233028852967505</c:v>
                </c:pt>
                <c:pt idx="7">
                  <c:v>0.12877488957197988</c:v>
                </c:pt>
                <c:pt idx="8">
                  <c:v>0.1478999722092284</c:v>
                </c:pt>
                <c:pt idx="9">
                  <c:v>0.14513109538463204</c:v>
                </c:pt>
                <c:pt idx="10">
                  <c:v>0.15594887385642472</c:v>
                </c:pt>
                <c:pt idx="11">
                  <c:v>0.17858896357787174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5E-4104-BB67-50E50D1AB65B}"/>
            </c:ext>
          </c:extLst>
        </c:ser>
        <c:ser>
          <c:idx val="1"/>
          <c:order val="1"/>
          <c:tx>
            <c:v>2021-2022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425E-4104-BB67-50E50D1AB65B}"/>
              </c:ext>
            </c:extLst>
          </c:dPt>
          <c:dPt>
            <c:idx val="1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425E-4104-BB67-50E50D1AB65B}"/>
              </c:ext>
            </c:extLst>
          </c:dPt>
          <c:dPt>
            <c:idx val="1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0B7-4620-A356-06A2871C1D1B}"/>
              </c:ext>
            </c:extLst>
          </c:dPt>
          <c:dLbls>
            <c:numFmt formatCode="0.0\ 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tabellalle!$A$24:$A$39</c:f>
              <c:strCache>
                <c:ptCount val="16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NB2022 </c:v>
                </c:pt>
                <c:pt idx="13">
                  <c:v> Anslag Budsjettvedtak </c:v>
                </c:pt>
                <c:pt idx="14">
                  <c:v> Anslag RNB2022 </c:v>
                </c:pt>
                <c:pt idx="15">
                  <c:v> Anslag NB2023 </c:v>
                </c:pt>
              </c:strCache>
            </c:strRef>
          </c:cat>
          <c:val>
            <c:numRef>
              <c:f>tabellalle!$H$24:$H$39</c:f>
              <c:numCache>
                <c:formatCode>0.0\ %</c:formatCode>
                <c:ptCount val="16"/>
                <c:pt idx="0">
                  <c:v>0.21789441089515518</c:v>
                </c:pt>
                <c:pt idx="1">
                  <c:v>0.21441677471374504</c:v>
                </c:pt>
                <c:pt idx="2">
                  <c:v>7.772182725496124E-2</c:v>
                </c:pt>
                <c:pt idx="3">
                  <c:v>8.3334625997186745E-2</c:v>
                </c:pt>
                <c:pt idx="4">
                  <c:v>0.10399978749305865</c:v>
                </c:pt>
                <c:pt idx="5">
                  <c:v>0.11344475619176839</c:v>
                </c:pt>
                <c:pt idx="6">
                  <c:v>8.2000718368055961E-2</c:v>
                </c:pt>
                <c:pt idx="7">
                  <c:v>9.3629953338264668E-2</c:v>
                </c:pt>
                <c:pt idx="8">
                  <c:v>7.5351622284985556E-2</c:v>
                </c:pt>
                <c:pt idx="9">
                  <c:v>7.3429833028006611E-2</c:v>
                </c:pt>
                <c:pt idx="10">
                  <c:v>0.11056539758734973</c:v>
                </c:pt>
                <c:pt idx="12">
                  <c:v>-4.5747695987477834E-2</c:v>
                </c:pt>
                <c:pt idx="13">
                  <c:v>-4.226047241224451E-2</c:v>
                </c:pt>
                <c:pt idx="14">
                  <c:v>4.5722084448955633E-2</c:v>
                </c:pt>
                <c:pt idx="15">
                  <c:v>5.6105140606604841E-2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25E-4104-BB67-50E50D1AB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8817936"/>
        <c:axId val="308812360"/>
      </c:barChart>
      <c:catAx>
        <c:axId val="308817936"/>
        <c:scaling>
          <c:orientation val="minMax"/>
        </c:scaling>
        <c:delete val="0"/>
        <c:axPos val="b"/>
        <c:numFmt formatCode="0.0\ 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2360"/>
        <c:crosses val="autoZero"/>
        <c:auto val="1"/>
        <c:lblAlgn val="ctr"/>
        <c:lblOffset val="100"/>
        <c:noMultiLvlLbl val="0"/>
      </c:catAx>
      <c:valAx>
        <c:axId val="308812360"/>
        <c:scaling>
          <c:orientation val="minMax"/>
          <c:max val="0.25"/>
          <c:min val="-7.0000000000000007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Prosent av </a:t>
            </a:r>
            <a:r>
              <a:rPr lang="nb-NO"/>
              <a:t>landsgjennomsnittet. Rogaland</a:t>
            </a:r>
            <a:endParaRPr lang="nb-NO" baseline="0"/>
          </a:p>
          <a:p>
            <a:pPr>
              <a:defRPr/>
            </a:pP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9027390836823202E-2"/>
          <c:y val="0.20044321329639886"/>
          <c:w val="0.91043106223030035"/>
          <c:h val="0.53207698068212383"/>
        </c:manualLayout>
      </c:layout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23"/>
              <c:pt idx="0">
                <c:v>Eigersund</c:v>
              </c:pt>
              <c:pt idx="1">
                <c:v>Stavanger</c:v>
              </c:pt>
              <c:pt idx="2">
                <c:v>Haugesund</c:v>
              </c:pt>
              <c:pt idx="3">
                <c:v>Sandnes</c:v>
              </c:pt>
              <c:pt idx="4">
                <c:v>Sokndal</c:v>
              </c:pt>
              <c:pt idx="5">
                <c:v>Lund</c:v>
              </c:pt>
              <c:pt idx="6">
                <c:v>Bjerkreim</c:v>
              </c:pt>
              <c:pt idx="7">
                <c:v>Hå</c:v>
              </c:pt>
              <c:pt idx="8">
                <c:v>Klepp</c:v>
              </c:pt>
              <c:pt idx="9">
                <c:v>Time</c:v>
              </c:pt>
              <c:pt idx="10">
                <c:v>Gjesdal</c:v>
              </c:pt>
              <c:pt idx="11">
                <c:v>Sola</c:v>
              </c:pt>
              <c:pt idx="12">
                <c:v>Randaberg</c:v>
              </c:pt>
              <c:pt idx="13">
                <c:v>Strand</c:v>
              </c:pt>
              <c:pt idx="14">
                <c:v>Hjelmeland</c:v>
              </c:pt>
              <c:pt idx="15">
                <c:v>Suldal</c:v>
              </c:pt>
              <c:pt idx="16">
                <c:v>Sauda</c:v>
              </c:pt>
              <c:pt idx="17">
                <c:v>Kvitsøy</c:v>
              </c:pt>
              <c:pt idx="18">
                <c:v>Bokn</c:v>
              </c:pt>
              <c:pt idx="19">
                <c:v>Tysvær</c:v>
              </c:pt>
              <c:pt idx="20">
                <c:v>Karmøy</c:v>
              </c:pt>
              <c:pt idx="21">
                <c:v>Utsira</c:v>
              </c:pt>
              <c:pt idx="22">
                <c:v>Vindafjord</c:v>
              </c:pt>
            </c:strLit>
          </c:cat>
          <c:val>
            <c:numLit>
              <c:formatCode>General</c:formatCode>
              <c:ptCount val="23"/>
              <c:pt idx="0">
                <c:v>0.97186154339107234</c:v>
              </c:pt>
              <c:pt idx="1">
                <c:v>1.2283468216232469</c:v>
              </c:pt>
              <c:pt idx="2">
                <c:v>0.95005425282855838</c:v>
              </c:pt>
              <c:pt idx="3">
                <c:v>0.98179011328372801</c:v>
              </c:pt>
              <c:pt idx="4">
                <c:v>0.77382938358054776</c:v>
              </c:pt>
              <c:pt idx="5">
                <c:v>0.82269227462652417</c:v>
              </c:pt>
              <c:pt idx="6">
                <c:v>0.94636226247272204</c:v>
              </c:pt>
              <c:pt idx="7">
                <c:v>0.81112663102221905</c:v>
              </c:pt>
              <c:pt idx="8">
                <c:v>0.91379468235924521</c:v>
              </c:pt>
              <c:pt idx="9">
                <c:v>0.9848628416721692</c:v>
              </c:pt>
              <c:pt idx="10">
                <c:v>0.83308521260847845</c:v>
              </c:pt>
              <c:pt idx="11">
                <c:v>1.2310429805000869</c:v>
              </c:pt>
              <c:pt idx="12">
                <c:v>1.0593961964008942</c:v>
              </c:pt>
              <c:pt idx="13">
                <c:v>0.86140344572581862</c:v>
              </c:pt>
              <c:pt idx="14">
                <c:v>1.1710362914786965</c:v>
              </c:pt>
              <c:pt idx="15">
                <c:v>1.2157261523496719</c:v>
              </c:pt>
              <c:pt idx="16">
                <c:v>0.95216025985109887</c:v>
              </c:pt>
              <c:pt idx="17">
                <c:v>0.85657633445487913</c:v>
              </c:pt>
              <c:pt idx="18">
                <c:v>0.9320664996713357</c:v>
              </c:pt>
              <c:pt idx="19">
                <c:v>0.87161355681702668</c:v>
              </c:pt>
              <c:pt idx="20">
                <c:v>0.84032299529595367</c:v>
              </c:pt>
              <c:pt idx="21">
                <c:v>1.0089098612480059</c:v>
              </c:pt>
              <c:pt idx="22">
                <c:v>1.1515830807343155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59B-49EC-8EAF-B9DEE56447CE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23"/>
              <c:pt idx="0">
                <c:v>Eigersund</c:v>
              </c:pt>
              <c:pt idx="1">
                <c:v>Stavanger</c:v>
              </c:pt>
              <c:pt idx="2">
                <c:v>Haugesund</c:v>
              </c:pt>
              <c:pt idx="3">
                <c:v>Sandnes</c:v>
              </c:pt>
              <c:pt idx="4">
                <c:v>Sokndal</c:v>
              </c:pt>
              <c:pt idx="5">
                <c:v>Lund</c:v>
              </c:pt>
              <c:pt idx="6">
                <c:v>Bjerkreim</c:v>
              </c:pt>
              <c:pt idx="7">
                <c:v>Hå</c:v>
              </c:pt>
              <c:pt idx="8">
                <c:v>Klepp</c:v>
              </c:pt>
              <c:pt idx="9">
                <c:v>Time</c:v>
              </c:pt>
              <c:pt idx="10">
                <c:v>Gjesdal</c:v>
              </c:pt>
              <c:pt idx="11">
                <c:v>Sola</c:v>
              </c:pt>
              <c:pt idx="12">
                <c:v>Randaberg</c:v>
              </c:pt>
              <c:pt idx="13">
                <c:v>Strand</c:v>
              </c:pt>
              <c:pt idx="14">
                <c:v>Hjelmeland</c:v>
              </c:pt>
              <c:pt idx="15">
                <c:v>Suldal</c:v>
              </c:pt>
              <c:pt idx="16">
                <c:v>Sauda</c:v>
              </c:pt>
              <c:pt idx="17">
                <c:v>Kvitsøy</c:v>
              </c:pt>
              <c:pt idx="18">
                <c:v>Bokn</c:v>
              </c:pt>
              <c:pt idx="19">
                <c:v>Tysvær</c:v>
              </c:pt>
              <c:pt idx="20">
                <c:v>Karmøy</c:v>
              </c:pt>
              <c:pt idx="21">
                <c:v>Utsira</c:v>
              </c:pt>
              <c:pt idx="22">
                <c:v>Vindafjord</c:v>
              </c:pt>
            </c:strLit>
          </c:cat>
          <c:val>
            <c:numLit>
              <c:formatCode>General</c:formatCode>
              <c:ptCount val="23"/>
              <c:pt idx="0">
                <c:v>0.97471211038783878</c:v>
              </c:pt>
              <c:pt idx="1">
                <c:v>1.0773062216807086</c:v>
              </c:pt>
              <c:pt idx="2">
                <c:v>0.96598919416283291</c:v>
              </c:pt>
              <c:pt idx="3">
                <c:v>0.97868353834490107</c:v>
              </c:pt>
              <c:pt idx="4">
                <c:v>0.93972199323881556</c:v>
              </c:pt>
              <c:pt idx="5">
                <c:v>0.94216513779111444</c:v>
              </c:pt>
              <c:pt idx="6">
                <c:v>0.9645123980204986</c:v>
              </c:pt>
              <c:pt idx="7">
                <c:v>0.94158685561089916</c:v>
              </c:pt>
              <c:pt idx="8">
                <c:v>0.95148536597510791</c:v>
              </c:pt>
              <c:pt idx="9">
                <c:v>0.97991262970027748</c:v>
              </c:pt>
              <c:pt idx="10">
                <c:v>0.942684784690212</c:v>
              </c:pt>
              <c:pt idx="11">
                <c:v>1.0783846852314445</c:v>
              </c:pt>
              <c:pt idx="12">
                <c:v>1.0097259715917675</c:v>
              </c:pt>
              <c:pt idx="13">
                <c:v>0.94410069634607929</c:v>
              </c:pt>
              <c:pt idx="14">
                <c:v>1.0543820096228882</c:v>
              </c:pt>
              <c:pt idx="15">
                <c:v>1.0722579539712784</c:v>
              </c:pt>
              <c:pt idx="16">
                <c:v>0.96683159697184928</c:v>
              </c:pt>
              <c:pt idx="17">
                <c:v>0.94385934078253231</c:v>
              </c:pt>
              <c:pt idx="18">
                <c:v>0.95879409289994411</c:v>
              </c:pt>
              <c:pt idx="19">
                <c:v>0.94461120190063952</c:v>
              </c:pt>
              <c:pt idx="20">
                <c:v>0.94304667382458585</c:v>
              </c:pt>
              <c:pt idx="21">
                <c:v>0.98953143753061223</c:v>
              </c:pt>
              <c:pt idx="22">
                <c:v>1.0466007253251361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59B-49EC-8EAF-B9DEE5644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2.2000000000000002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</a:t>
            </a:r>
          </a:p>
          <a:p>
            <a:pPr>
              <a:defRPr/>
            </a:pPr>
            <a:r>
              <a:rPr lang="nb-NO"/>
              <a:t>Prosent av landsgjennomsnittet. Nordland</a:t>
            </a:r>
            <a:r>
              <a:rPr lang="nb-NO" baseline="0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41"/>
              <c:pt idx="0">
                <c:v>Bodø</c:v>
              </c:pt>
              <c:pt idx="1">
                <c:v>Narvik</c:v>
              </c:pt>
              <c:pt idx="2">
                <c:v>Bindal</c:v>
              </c:pt>
              <c:pt idx="3">
                <c:v>Sømna</c:v>
              </c:pt>
              <c:pt idx="4">
                <c:v>Brønnøy</c:v>
              </c:pt>
              <c:pt idx="5">
                <c:v>Vega</c:v>
              </c:pt>
              <c:pt idx="6">
                <c:v>Vevelstad</c:v>
              </c:pt>
              <c:pt idx="7">
                <c:v>Herøy</c:v>
              </c:pt>
              <c:pt idx="8">
                <c:v>Alstahaug</c:v>
              </c:pt>
              <c:pt idx="9">
                <c:v>Leirfjord</c:v>
              </c:pt>
              <c:pt idx="10">
                <c:v>Vefsn</c:v>
              </c:pt>
              <c:pt idx="11">
                <c:v>Grane</c:v>
              </c:pt>
              <c:pt idx="12">
                <c:v>Hattfjelldal</c:v>
              </c:pt>
              <c:pt idx="13">
                <c:v>Dønna</c:v>
              </c:pt>
              <c:pt idx="14">
                <c:v>Nesna</c:v>
              </c:pt>
              <c:pt idx="15">
                <c:v>Hemnes</c:v>
              </c:pt>
              <c:pt idx="16">
                <c:v>Rana</c:v>
              </c:pt>
              <c:pt idx="17">
                <c:v>Lurøy</c:v>
              </c:pt>
              <c:pt idx="18">
                <c:v>Træna</c:v>
              </c:pt>
              <c:pt idx="19">
                <c:v>Rødøy</c:v>
              </c:pt>
              <c:pt idx="20">
                <c:v>Meløy</c:v>
              </c:pt>
              <c:pt idx="21">
                <c:v>Gildeskål</c:v>
              </c:pt>
              <c:pt idx="22">
                <c:v>Beiarn</c:v>
              </c:pt>
              <c:pt idx="23">
                <c:v>Saltdal</c:v>
              </c:pt>
              <c:pt idx="24">
                <c:v>Fauske</c:v>
              </c:pt>
              <c:pt idx="25">
                <c:v>Sørfold</c:v>
              </c:pt>
              <c:pt idx="26">
                <c:v>Steigen</c:v>
              </c:pt>
              <c:pt idx="27">
                <c:v>Lødingen</c:v>
              </c:pt>
              <c:pt idx="28">
                <c:v>Evenes</c:v>
              </c:pt>
              <c:pt idx="29">
                <c:v>Røst</c:v>
              </c:pt>
              <c:pt idx="30">
                <c:v>Værøy</c:v>
              </c:pt>
              <c:pt idx="31">
                <c:v>Flakstad</c:v>
              </c:pt>
              <c:pt idx="32">
                <c:v>Vestvågøy</c:v>
              </c:pt>
              <c:pt idx="33">
                <c:v>Vågan</c:v>
              </c:pt>
              <c:pt idx="34">
                <c:v>Hadsel</c:v>
              </c:pt>
              <c:pt idx="35">
                <c:v>Bø</c:v>
              </c:pt>
              <c:pt idx="36">
                <c:v>Øksnes</c:v>
              </c:pt>
              <c:pt idx="37">
                <c:v>Sortland</c:v>
              </c:pt>
              <c:pt idx="38">
                <c:v>Andøy</c:v>
              </c:pt>
              <c:pt idx="39">
                <c:v>Moskenes</c:v>
              </c:pt>
              <c:pt idx="40">
                <c:v>Hamarøy</c:v>
              </c:pt>
            </c:strLit>
          </c:cat>
          <c:val>
            <c:numLit>
              <c:formatCode>General</c:formatCode>
              <c:ptCount val="41"/>
              <c:pt idx="0">
                <c:v>0.9563069229675385</c:v>
              </c:pt>
              <c:pt idx="1">
                <c:v>0.83779520911819383</c:v>
              </c:pt>
              <c:pt idx="2">
                <c:v>0.92767476923652037</c:v>
              </c:pt>
              <c:pt idx="3">
                <c:v>0.78776475788355615</c:v>
              </c:pt>
              <c:pt idx="4">
                <c:v>0.98676590758349214</c:v>
              </c:pt>
              <c:pt idx="5">
                <c:v>0.93948459980135446</c:v>
              </c:pt>
              <c:pt idx="6">
                <c:v>0.90176853725016315</c:v>
              </c:pt>
              <c:pt idx="7">
                <c:v>0.88991378035286439</c:v>
              </c:pt>
              <c:pt idx="8">
                <c:v>0.79359181807464763</c:v>
              </c:pt>
              <c:pt idx="9">
                <c:v>0.64459556955487285</c:v>
              </c:pt>
              <c:pt idx="10">
                <c:v>0.79919592396760741</c:v>
              </c:pt>
              <c:pt idx="11">
                <c:v>0.72831835915760912</c:v>
              </c:pt>
              <c:pt idx="12">
                <c:v>0.67280835934863492</c:v>
              </c:pt>
              <c:pt idx="13">
                <c:v>0.96253072415148133</c:v>
              </c:pt>
              <c:pt idx="14">
                <c:v>0.70126117615110273</c:v>
              </c:pt>
              <c:pt idx="15">
                <c:v>0.90529047272725272</c:v>
              </c:pt>
              <c:pt idx="16">
                <c:v>0.82854279899684824</c:v>
              </c:pt>
              <c:pt idx="17">
                <c:v>1.3938563083231297</c:v>
              </c:pt>
              <c:pt idx="18">
                <c:v>0.86272167133129252</c:v>
              </c:pt>
              <c:pt idx="19">
                <c:v>0.74555839277954172</c:v>
              </c:pt>
              <c:pt idx="20">
                <c:v>0.85738117291578153</c:v>
              </c:pt>
              <c:pt idx="21">
                <c:v>0.8307800171470372</c:v>
              </c:pt>
              <c:pt idx="22">
                <c:v>0.77248482421063436</c:v>
              </c:pt>
              <c:pt idx="23">
                <c:v>0.73167883407221712</c:v>
              </c:pt>
              <c:pt idx="24">
                <c:v>0.83259393229422207</c:v>
              </c:pt>
              <c:pt idx="25">
                <c:v>0.94817832742399411</c:v>
              </c:pt>
              <c:pt idx="26">
                <c:v>0.83693226234395657</c:v>
              </c:pt>
              <c:pt idx="27">
                <c:v>0.82368252023337207</c:v>
              </c:pt>
              <c:pt idx="28">
                <c:v>0.69901994275034651</c:v>
              </c:pt>
              <c:pt idx="29">
                <c:v>0.9753806544919682</c:v>
              </c:pt>
              <c:pt idx="30">
                <c:v>0.93678893649315753</c:v>
              </c:pt>
              <c:pt idx="31">
                <c:v>0.87514092600638727</c:v>
              </c:pt>
              <c:pt idx="32">
                <c:v>0.8084360236525262</c:v>
              </c:pt>
              <c:pt idx="33">
                <c:v>0.91694751851027145</c:v>
              </c:pt>
              <c:pt idx="34">
                <c:v>1.0031512484203016</c:v>
              </c:pt>
              <c:pt idx="35">
                <c:v>1.2806482631194076</c:v>
              </c:pt>
              <c:pt idx="36">
                <c:v>0.86417957616019647</c:v>
              </c:pt>
              <c:pt idx="37">
                <c:v>0.87821446604894138</c:v>
              </c:pt>
              <c:pt idx="38">
                <c:v>0.84410014048840509</c:v>
              </c:pt>
              <c:pt idx="39">
                <c:v>1.0202162622667486</c:v>
              </c:pt>
              <c:pt idx="40">
                <c:v>0.74307677463566935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626-4346-AB1E-3EE180AF3884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41"/>
              <c:pt idx="0">
                <c:v>Bodø</c:v>
              </c:pt>
              <c:pt idx="1">
                <c:v>Narvik</c:v>
              </c:pt>
              <c:pt idx="2">
                <c:v>Bindal</c:v>
              </c:pt>
              <c:pt idx="3">
                <c:v>Sømna</c:v>
              </c:pt>
              <c:pt idx="4">
                <c:v>Brønnøy</c:v>
              </c:pt>
              <c:pt idx="5">
                <c:v>Vega</c:v>
              </c:pt>
              <c:pt idx="6">
                <c:v>Vevelstad</c:v>
              </c:pt>
              <c:pt idx="7">
                <c:v>Herøy</c:v>
              </c:pt>
              <c:pt idx="8">
                <c:v>Alstahaug</c:v>
              </c:pt>
              <c:pt idx="9">
                <c:v>Leirfjord</c:v>
              </c:pt>
              <c:pt idx="10">
                <c:v>Vefsn</c:v>
              </c:pt>
              <c:pt idx="11">
                <c:v>Grane</c:v>
              </c:pt>
              <c:pt idx="12">
                <c:v>Hattfjelldal</c:v>
              </c:pt>
              <c:pt idx="13">
                <c:v>Dønna</c:v>
              </c:pt>
              <c:pt idx="14">
                <c:v>Nesna</c:v>
              </c:pt>
              <c:pt idx="15">
                <c:v>Hemnes</c:v>
              </c:pt>
              <c:pt idx="16">
                <c:v>Rana</c:v>
              </c:pt>
              <c:pt idx="17">
                <c:v>Lurøy</c:v>
              </c:pt>
              <c:pt idx="18">
                <c:v>Træna</c:v>
              </c:pt>
              <c:pt idx="19">
                <c:v>Rødøy</c:v>
              </c:pt>
              <c:pt idx="20">
                <c:v>Meløy</c:v>
              </c:pt>
              <c:pt idx="21">
                <c:v>Gildeskål</c:v>
              </c:pt>
              <c:pt idx="22">
                <c:v>Beiarn</c:v>
              </c:pt>
              <c:pt idx="23">
                <c:v>Saltdal</c:v>
              </c:pt>
              <c:pt idx="24">
                <c:v>Fauske</c:v>
              </c:pt>
              <c:pt idx="25">
                <c:v>Sørfold</c:v>
              </c:pt>
              <c:pt idx="26">
                <c:v>Steigen</c:v>
              </c:pt>
              <c:pt idx="27">
                <c:v>Lødingen</c:v>
              </c:pt>
              <c:pt idx="28">
                <c:v>Evenes</c:v>
              </c:pt>
              <c:pt idx="29">
                <c:v>Røst</c:v>
              </c:pt>
              <c:pt idx="30">
                <c:v>Værøy</c:v>
              </c:pt>
              <c:pt idx="31">
                <c:v>Flakstad</c:v>
              </c:pt>
              <c:pt idx="32">
                <c:v>Vestvågøy</c:v>
              </c:pt>
              <c:pt idx="33">
                <c:v>Vågan</c:v>
              </c:pt>
              <c:pt idx="34">
                <c:v>Hadsel</c:v>
              </c:pt>
              <c:pt idx="35">
                <c:v>Bø</c:v>
              </c:pt>
              <c:pt idx="36">
                <c:v>Øksnes</c:v>
              </c:pt>
              <c:pt idx="37">
                <c:v>Sortland</c:v>
              </c:pt>
              <c:pt idx="38">
                <c:v>Andøy</c:v>
              </c:pt>
              <c:pt idx="39">
                <c:v>Moskenes</c:v>
              </c:pt>
              <c:pt idx="40">
                <c:v>Hamarøy</c:v>
              </c:pt>
            </c:strLit>
          </c:cat>
          <c:val>
            <c:numLit>
              <c:formatCode>General</c:formatCode>
              <c:ptCount val="41"/>
              <c:pt idx="0">
                <c:v>0.96849026221842527</c:v>
              </c:pt>
              <c:pt idx="1">
                <c:v>0.94292028451569809</c:v>
              </c:pt>
              <c:pt idx="2">
                <c:v>0.95703740072601784</c:v>
              </c:pt>
              <c:pt idx="3">
                <c:v>0.94041876195396601</c:v>
              </c:pt>
              <c:pt idx="4">
                <c:v>0.98067385606480673</c:v>
              </c:pt>
              <c:pt idx="5">
                <c:v>0.96176133295195154</c:v>
              </c:pt>
              <c:pt idx="6">
                <c:v>0.94667490793147513</c:v>
              </c:pt>
              <c:pt idx="7">
                <c:v>0.94552621307743134</c:v>
              </c:pt>
              <c:pt idx="8">
                <c:v>0.94071011496352064</c:v>
              </c:pt>
              <c:pt idx="9">
                <c:v>0.93326030253753178</c:v>
              </c:pt>
              <c:pt idx="10">
                <c:v>0.94099032025816853</c:v>
              </c:pt>
              <c:pt idx="11">
                <c:v>0.93744644201766858</c:v>
              </c:pt>
              <c:pt idx="12">
                <c:v>0.93467094202722001</c:v>
              </c:pt>
              <c:pt idx="13">
                <c:v>0.97097978269200236</c:v>
              </c:pt>
              <c:pt idx="14">
                <c:v>0.93609358286734323</c:v>
              </c:pt>
              <c:pt idx="15">
                <c:v>0.94808368212231076</c:v>
              </c:pt>
              <c:pt idx="16">
                <c:v>0.9424576640096306</c:v>
              </c:pt>
              <c:pt idx="17">
                <c:v>1.1435100163606615</c:v>
              </c:pt>
              <c:pt idx="18">
                <c:v>0.94416660762635274</c:v>
              </c:pt>
              <c:pt idx="19">
                <c:v>0.93830844369876554</c:v>
              </c:pt>
              <c:pt idx="20">
                <c:v>0.94389958270557717</c:v>
              </c:pt>
              <c:pt idx="21">
                <c:v>0.94256952491713997</c:v>
              </c:pt>
              <c:pt idx="22">
                <c:v>0.93965476527031999</c:v>
              </c:pt>
              <c:pt idx="23">
                <c:v>0.93761446576339902</c:v>
              </c:pt>
              <c:pt idx="24">
                <c:v>0.94266022067449928</c:v>
              </c:pt>
              <c:pt idx="25">
                <c:v>0.96523882400100747</c:v>
              </c:pt>
              <c:pt idx="26">
                <c:v>0.94287713717698596</c:v>
              </c:pt>
              <c:pt idx="27">
                <c:v>0.94221465007145688</c:v>
              </c:pt>
              <c:pt idx="28">
                <c:v>0.9359815211973056</c:v>
              </c:pt>
              <c:pt idx="29">
                <c:v>0.97611975482819702</c:v>
              </c:pt>
              <c:pt idx="30">
                <c:v>0.96068306762867284</c:v>
              </c:pt>
              <c:pt idx="31">
                <c:v>0.94478757036010752</c:v>
              </c:pt>
              <c:pt idx="32">
                <c:v>0.94145232524241462</c:v>
              </c:pt>
              <c:pt idx="33">
                <c:v>0.95274650043551834</c:v>
              </c:pt>
              <c:pt idx="34">
                <c:v>0.98722799239953041</c:v>
              </c:pt>
              <c:pt idx="35">
                <c:v>0.84428799027338042</c:v>
              </c:pt>
              <c:pt idx="36">
                <c:v>0.94423950286779801</c:v>
              </c:pt>
              <c:pt idx="37">
                <c:v>0.94494124736223539</c:v>
              </c:pt>
              <c:pt idx="38">
                <c:v>0.94323553108420843</c:v>
              </c:pt>
              <c:pt idx="39">
                <c:v>0.99405399793810922</c:v>
              </c:pt>
              <c:pt idx="40">
                <c:v>0.93818436279157169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626-4346-AB1E-3EE180AF38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8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200" b="0" i="0" baseline="0">
                <a:effectLst/>
              </a:rPr>
              <a:t>Skatt og skatteutjevning. Prosent av landsgjennomsnittet. Viken </a:t>
            </a:r>
            <a:endParaRPr lang="nb-NO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pr. innb.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51"/>
              <c:pt idx="0">
                <c:v>Halden</c:v>
              </c:pt>
              <c:pt idx="1">
                <c:v>Moss</c:v>
              </c:pt>
              <c:pt idx="2">
                <c:v>Sarpsborg</c:v>
              </c:pt>
              <c:pt idx="3">
                <c:v>Fredrikstad</c:v>
              </c:pt>
              <c:pt idx="4">
                <c:v>Drammen</c:v>
              </c:pt>
              <c:pt idx="5">
                <c:v>Kongsberg</c:v>
              </c:pt>
              <c:pt idx="6">
                <c:v>Ringerike</c:v>
              </c:pt>
              <c:pt idx="7">
                <c:v>Hvaler</c:v>
              </c:pt>
              <c:pt idx="8">
                <c:v>Aremark</c:v>
              </c:pt>
              <c:pt idx="9">
                <c:v>Marker</c:v>
              </c:pt>
              <c:pt idx="10">
                <c:v>Indre Østfold</c:v>
              </c:pt>
              <c:pt idx="11">
                <c:v>Skiptvet</c:v>
              </c:pt>
              <c:pt idx="12">
                <c:v>Rakkestad</c:v>
              </c:pt>
              <c:pt idx="13">
                <c:v>Råde</c:v>
              </c:pt>
              <c:pt idx="14">
                <c:v>Våler</c:v>
              </c:pt>
              <c:pt idx="15">
                <c:v>Vestby</c:v>
              </c:pt>
              <c:pt idx="16">
                <c:v>Nordre Follo</c:v>
              </c:pt>
              <c:pt idx="17">
                <c:v>Ås</c:v>
              </c:pt>
              <c:pt idx="18">
                <c:v>Frogn</c:v>
              </c:pt>
              <c:pt idx="19">
                <c:v>Nesodden</c:v>
              </c:pt>
              <c:pt idx="20">
                <c:v>Bærum</c:v>
              </c:pt>
              <c:pt idx="21">
                <c:v>Asker</c:v>
              </c:pt>
              <c:pt idx="22">
                <c:v>Aurskog-Høland</c:v>
              </c:pt>
              <c:pt idx="23">
                <c:v>Rælingen</c:v>
              </c:pt>
              <c:pt idx="24">
                <c:v>Enebakk</c:v>
              </c:pt>
              <c:pt idx="25">
                <c:v>Lørenskog</c:v>
              </c:pt>
              <c:pt idx="26">
                <c:v>Lillestrøm</c:v>
              </c:pt>
              <c:pt idx="27">
                <c:v>Nittedal</c:v>
              </c:pt>
              <c:pt idx="28">
                <c:v>Gjerdrum</c:v>
              </c:pt>
              <c:pt idx="29">
                <c:v>Ullensaker</c:v>
              </c:pt>
              <c:pt idx="30">
                <c:v>Nes</c:v>
              </c:pt>
              <c:pt idx="31">
                <c:v>Eidsvoll</c:v>
              </c:pt>
              <c:pt idx="32">
                <c:v>Nannestad</c:v>
              </c:pt>
              <c:pt idx="33">
                <c:v>Hurdal</c:v>
              </c:pt>
              <c:pt idx="34">
                <c:v>Hole</c:v>
              </c:pt>
              <c:pt idx="35">
                <c:v>Flå</c:v>
              </c:pt>
              <c:pt idx="36">
                <c:v>Nesbyen</c:v>
              </c:pt>
              <c:pt idx="37">
                <c:v>Gol</c:v>
              </c:pt>
              <c:pt idx="38">
                <c:v>Hemsedal</c:v>
              </c:pt>
              <c:pt idx="39">
                <c:v>Ål</c:v>
              </c:pt>
              <c:pt idx="40">
                <c:v>Hol</c:v>
              </c:pt>
              <c:pt idx="41">
                <c:v>Sigdal</c:v>
              </c:pt>
              <c:pt idx="42">
                <c:v>Krødsherad</c:v>
              </c:pt>
              <c:pt idx="43">
                <c:v>Modum</c:v>
              </c:pt>
              <c:pt idx="44">
                <c:v>Øvre Eiker</c:v>
              </c:pt>
              <c:pt idx="45">
                <c:v>Lier</c:v>
              </c:pt>
              <c:pt idx="46">
                <c:v>Flesberg</c:v>
              </c:pt>
              <c:pt idx="47">
                <c:v>Rollag</c:v>
              </c:pt>
              <c:pt idx="48">
                <c:v>Nore og Uvdal</c:v>
              </c:pt>
              <c:pt idx="49">
                <c:v>Jevnaker</c:v>
              </c:pt>
              <c:pt idx="50">
                <c:v>Lunner</c:v>
              </c:pt>
            </c:strLit>
          </c:cat>
          <c:val>
            <c:numLit>
              <c:formatCode>General</c:formatCode>
              <c:ptCount val="51"/>
              <c:pt idx="0">
                <c:v>0.74699459564709814</c:v>
              </c:pt>
              <c:pt idx="1">
                <c:v>0.91701685910544628</c:v>
              </c:pt>
              <c:pt idx="2">
                <c:v>0.7795765774666259</c:v>
              </c:pt>
              <c:pt idx="3">
                <c:v>0.83589946201936582</c:v>
              </c:pt>
              <c:pt idx="4">
                <c:v>0.91654132853506431</c:v>
              </c:pt>
              <c:pt idx="5">
                <c:v>0.98448621423213356</c:v>
              </c:pt>
              <c:pt idx="6">
                <c:v>0.87486512812135109</c:v>
              </c:pt>
              <c:pt idx="7">
                <c:v>1.0849518915630048</c:v>
              </c:pt>
              <c:pt idx="8">
                <c:v>0.75947420845775493</c:v>
              </c:pt>
              <c:pt idx="9">
                <c:v>0.78828940457370467</c:v>
              </c:pt>
              <c:pt idx="10">
                <c:v>0.8189404040145658</c:v>
              </c:pt>
              <c:pt idx="11">
                <c:v>0.76856773196841366</c:v>
              </c:pt>
              <c:pt idx="12">
                <c:v>0.7754388621583358</c:v>
              </c:pt>
              <c:pt idx="13">
                <c:v>0.8410465189442019</c:v>
              </c:pt>
              <c:pt idx="14">
                <c:v>0.78749153211829515</c:v>
              </c:pt>
              <c:pt idx="15">
                <c:v>0.94039272387437733</c:v>
              </c:pt>
              <c:pt idx="16">
                <c:v>1.0987580150784475</c:v>
              </c:pt>
              <c:pt idx="17">
                <c:v>0.90590119795450952</c:v>
              </c:pt>
              <c:pt idx="18">
                <c:v>1.208611193696608</c:v>
              </c:pt>
              <c:pt idx="19">
                <c:v>1.0454221759987177</c:v>
              </c:pt>
              <c:pt idx="20">
                <c:v>1.7220560741803259</c:v>
              </c:pt>
              <c:pt idx="21">
                <c:v>1.3632971386881501</c:v>
              </c:pt>
              <c:pt idx="22">
                <c:v>0.7743350470201168</c:v>
              </c:pt>
              <c:pt idx="23">
                <c:v>0.96857745934253903</c:v>
              </c:pt>
              <c:pt idx="24">
                <c:v>0.81411193736372067</c:v>
              </c:pt>
              <c:pt idx="25">
                <c:v>0.99359164346815165</c:v>
              </c:pt>
              <c:pt idx="26">
                <c:v>0.96703181032015961</c:v>
              </c:pt>
              <c:pt idx="27">
                <c:v>1.0179268646425597</c:v>
              </c:pt>
              <c:pt idx="28">
                <c:v>1.0456887505871224</c:v>
              </c:pt>
              <c:pt idx="29">
                <c:v>0.88806990412194342</c:v>
              </c:pt>
              <c:pt idx="30">
                <c:v>0.80051553483102389</c:v>
              </c:pt>
              <c:pt idx="31">
                <c:v>0.777847670483516</c:v>
              </c:pt>
              <c:pt idx="32">
                <c:v>0.80138825015103399</c:v>
              </c:pt>
              <c:pt idx="33">
                <c:v>0.69633810035090871</c:v>
              </c:pt>
              <c:pt idx="34">
                <c:v>1.0996975392659056</c:v>
              </c:pt>
              <c:pt idx="35">
                <c:v>1.0652782838496562</c:v>
              </c:pt>
              <c:pt idx="36">
                <c:v>1.0359919994308251</c:v>
              </c:pt>
              <c:pt idx="37">
                <c:v>0.98293816014184587</c:v>
              </c:pt>
              <c:pt idx="38">
                <c:v>1.2093971550433964</c:v>
              </c:pt>
              <c:pt idx="39">
                <c:v>0.95227683123283791</c:v>
              </c:pt>
              <c:pt idx="40">
                <c:v>1.42878846967072</c:v>
              </c:pt>
              <c:pt idx="41">
                <c:v>0.98594967232295116</c:v>
              </c:pt>
              <c:pt idx="42">
                <c:v>1.2709992473616065</c:v>
              </c:pt>
              <c:pt idx="43">
                <c:v>0.81424760165379539</c:v>
              </c:pt>
              <c:pt idx="44">
                <c:v>0.93763268260232735</c:v>
              </c:pt>
              <c:pt idx="45">
                <c:v>1.0973872871286021</c:v>
              </c:pt>
              <c:pt idx="46">
                <c:v>0.93463565588643738</c:v>
              </c:pt>
              <c:pt idx="47">
                <c:v>0.89614138949007116</c:v>
              </c:pt>
              <c:pt idx="48">
                <c:v>1.1540952609427886</c:v>
              </c:pt>
              <c:pt idx="49">
                <c:v>0.82238701440657036</c:v>
              </c:pt>
              <c:pt idx="50">
                <c:v>0.83157977895545354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95F-48C2-A5D7-2400ED066F64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51"/>
              <c:pt idx="0">
                <c:v>Halden</c:v>
              </c:pt>
              <c:pt idx="1">
                <c:v>Moss</c:v>
              </c:pt>
              <c:pt idx="2">
                <c:v>Sarpsborg</c:v>
              </c:pt>
              <c:pt idx="3">
                <c:v>Fredrikstad</c:v>
              </c:pt>
              <c:pt idx="4">
                <c:v>Drammen</c:v>
              </c:pt>
              <c:pt idx="5">
                <c:v>Kongsberg</c:v>
              </c:pt>
              <c:pt idx="6">
                <c:v>Ringerike</c:v>
              </c:pt>
              <c:pt idx="7">
                <c:v>Hvaler</c:v>
              </c:pt>
              <c:pt idx="8">
                <c:v>Aremark</c:v>
              </c:pt>
              <c:pt idx="9">
                <c:v>Marker</c:v>
              </c:pt>
              <c:pt idx="10">
                <c:v>Indre Østfold</c:v>
              </c:pt>
              <c:pt idx="11">
                <c:v>Skiptvet</c:v>
              </c:pt>
              <c:pt idx="12">
                <c:v>Rakkestad</c:v>
              </c:pt>
              <c:pt idx="13">
                <c:v>Råde</c:v>
              </c:pt>
              <c:pt idx="14">
                <c:v>Våler</c:v>
              </c:pt>
              <c:pt idx="15">
                <c:v>Vestby</c:v>
              </c:pt>
              <c:pt idx="16">
                <c:v>Nordre Follo</c:v>
              </c:pt>
              <c:pt idx="17">
                <c:v>Ås</c:v>
              </c:pt>
              <c:pt idx="18">
                <c:v>Frogn</c:v>
              </c:pt>
              <c:pt idx="19">
                <c:v>Nesodden</c:v>
              </c:pt>
              <c:pt idx="20">
                <c:v>Bærum</c:v>
              </c:pt>
              <c:pt idx="21">
                <c:v>Asker</c:v>
              </c:pt>
              <c:pt idx="22">
                <c:v>Aurskog-Høland</c:v>
              </c:pt>
              <c:pt idx="23">
                <c:v>Rælingen</c:v>
              </c:pt>
              <c:pt idx="24">
                <c:v>Enebakk</c:v>
              </c:pt>
              <c:pt idx="25">
                <c:v>Lørenskog</c:v>
              </c:pt>
              <c:pt idx="26">
                <c:v>Lillestrøm</c:v>
              </c:pt>
              <c:pt idx="27">
                <c:v>Nittedal</c:v>
              </c:pt>
              <c:pt idx="28">
                <c:v>Gjerdrum</c:v>
              </c:pt>
              <c:pt idx="29">
                <c:v>Ullensaker</c:v>
              </c:pt>
              <c:pt idx="30">
                <c:v>Nes</c:v>
              </c:pt>
              <c:pt idx="31">
                <c:v>Eidsvoll</c:v>
              </c:pt>
              <c:pt idx="32">
                <c:v>Nannestad</c:v>
              </c:pt>
              <c:pt idx="33">
                <c:v>Hurdal</c:v>
              </c:pt>
              <c:pt idx="34">
                <c:v>Hole</c:v>
              </c:pt>
              <c:pt idx="35">
                <c:v>Flå</c:v>
              </c:pt>
              <c:pt idx="36">
                <c:v>Nesbyen</c:v>
              </c:pt>
              <c:pt idx="37">
                <c:v>Gol</c:v>
              </c:pt>
              <c:pt idx="38">
                <c:v>Hemsedal</c:v>
              </c:pt>
              <c:pt idx="39">
                <c:v>Ål</c:v>
              </c:pt>
              <c:pt idx="40">
                <c:v>Hol</c:v>
              </c:pt>
              <c:pt idx="41">
                <c:v>Sigdal</c:v>
              </c:pt>
              <c:pt idx="42">
                <c:v>Krødsherad</c:v>
              </c:pt>
              <c:pt idx="43">
                <c:v>Modum</c:v>
              </c:pt>
              <c:pt idx="44">
                <c:v>Øvre Eiker</c:v>
              </c:pt>
              <c:pt idx="45">
                <c:v>Lier</c:v>
              </c:pt>
              <c:pt idx="46">
                <c:v>Flesberg</c:v>
              </c:pt>
              <c:pt idx="47">
                <c:v>Rollag</c:v>
              </c:pt>
              <c:pt idx="48">
                <c:v>Nore og Uvdal</c:v>
              </c:pt>
              <c:pt idx="49">
                <c:v>Jevnaker</c:v>
              </c:pt>
              <c:pt idx="50">
                <c:v>Lunner</c:v>
              </c:pt>
            </c:strLit>
          </c:cat>
          <c:val>
            <c:numLit>
              <c:formatCode>General</c:formatCode>
              <c:ptCount val="51"/>
              <c:pt idx="0">
                <c:v>0.93838025384214308</c:v>
              </c:pt>
              <c:pt idx="1">
                <c:v>0.95277423667358851</c:v>
              </c:pt>
              <c:pt idx="2">
                <c:v>0.94000935293311938</c:v>
              </c:pt>
              <c:pt idx="3">
                <c:v>0.94282549716075637</c:v>
              </c:pt>
              <c:pt idx="4">
                <c:v>0.95258402444543533</c:v>
              </c:pt>
              <c:pt idx="5">
                <c:v>0.97976197872426329</c:v>
              </c:pt>
              <c:pt idx="6">
                <c:v>0.94477378046585592</c:v>
              </c:pt>
              <c:pt idx="7">
                <c:v>1.0199482496566117</c:v>
              </c:pt>
              <c:pt idx="8">
                <c:v>0.93900423448267611</c:v>
              </c:pt>
              <c:pt idx="9">
                <c:v>0.9404449942884735</c:v>
              </c:pt>
              <c:pt idx="10">
                <c:v>0.94197754426051639</c:v>
              </c:pt>
              <c:pt idx="11">
                <c:v>0.93945891065820897</c:v>
              </c:pt>
              <c:pt idx="12">
                <c:v>0.93980246716770521</c:v>
              </c:pt>
              <c:pt idx="13">
                <c:v>0.94308285000699832</c:v>
              </c:pt>
              <c:pt idx="14">
                <c:v>0.94040510066570315</c:v>
              </c:pt>
              <c:pt idx="15">
                <c:v>0.96212458258116051</c:v>
              </c:pt>
              <c:pt idx="16">
                <c:v>1.0254706990627886</c:v>
              </c:pt>
              <c:pt idx="17">
                <c:v>0.94832797221321363</c:v>
              </c:pt>
              <c:pt idx="18">
                <c:v>1.0694119705100529</c:v>
              </c:pt>
              <c:pt idx="19">
                <c:v>1.0041363634308966</c:v>
              </c:pt>
              <c:pt idx="20">
                <c:v>1.2747899227035404</c:v>
              </c:pt>
              <c:pt idx="21">
                <c:v>1.1312863485066698</c:v>
              </c:pt>
              <c:pt idx="22">
                <c:v>0.93974727641079403</c:v>
              </c:pt>
              <c:pt idx="23">
                <c:v>0.97339847676842528</c:v>
              </c:pt>
              <c:pt idx="24">
                <c:v>0.9417361209279741</c:v>
              </c:pt>
              <c:pt idx="25">
                <c:v>0.98340415041867035</c:v>
              </c:pt>
              <c:pt idx="26">
                <c:v>0.9727802171594736</c:v>
              </c:pt>
              <c:pt idx="27">
                <c:v>0.99313823888843356</c:v>
              </c:pt>
              <c:pt idx="28">
                <c:v>1.0042429932662587</c:v>
              </c:pt>
              <c:pt idx="29">
                <c:v>0.94543401926588533</c:v>
              </c:pt>
              <c:pt idx="30">
                <c:v>0.94105630080133928</c:v>
              </c:pt>
              <c:pt idx="31">
                <c:v>0.93992290758396402</c:v>
              </c:pt>
              <c:pt idx="32">
                <c:v>0.94109993656733992</c:v>
              </c:pt>
              <c:pt idx="33">
                <c:v>0.93584742907733365</c:v>
              </c:pt>
              <c:pt idx="34">
                <c:v>1.0258465087377719</c:v>
              </c:pt>
              <c:pt idx="35">
                <c:v>1.0120788065712722</c:v>
              </c:pt>
              <c:pt idx="36">
                <c:v>1.0003642928037397</c:v>
              </c:pt>
              <c:pt idx="37">
                <c:v>0.97914275708814824</c:v>
              </c:pt>
              <c:pt idx="38">
                <c:v>1.0697263550487683</c:v>
              </c:pt>
              <c:pt idx="39">
                <c:v>0.96687822552454483</c:v>
              </c:pt>
              <c:pt idx="40">
                <c:v>1.157482880899698</c:v>
              </c:pt>
              <c:pt idx="41">
                <c:v>0.98034736196059025</c:v>
              </c:pt>
              <c:pt idx="42">
                <c:v>1.0943671919760527</c:v>
              </c:pt>
              <c:pt idx="43">
                <c:v>0.94174290414247785</c:v>
              </c:pt>
              <c:pt idx="44">
                <c:v>0.96102056607234054</c:v>
              </c:pt>
              <c:pt idx="45">
                <c:v>1.0249224078828507</c:v>
              </c:pt>
              <c:pt idx="46">
                <c:v>0.9598217553859848</c:v>
              </c:pt>
              <c:pt idx="47">
                <c:v>0.94583759353429175</c:v>
              </c:pt>
              <c:pt idx="48">
                <c:v>1.0476055974085252</c:v>
              </c:pt>
              <c:pt idx="49">
                <c:v>0.94214987478011669</c:v>
              </c:pt>
              <c:pt idx="50">
                <c:v>0.94260951300756091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95F-48C2-A5D7-2400ED066F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046144"/>
        <c:axId val="518044504"/>
      </c:lineChart>
      <c:catAx>
        <c:axId val="51804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18044504"/>
        <c:crosses val="autoZero"/>
        <c:auto val="1"/>
        <c:lblAlgn val="ctr"/>
        <c:lblOffset val="100"/>
        <c:noMultiLvlLbl val="0"/>
      </c:catAx>
      <c:valAx>
        <c:axId val="518044504"/>
        <c:scaling>
          <c:orientation val="minMax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1804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Vestfold og Telemark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23"/>
              <c:pt idx="0">
                <c:v>Horten</c:v>
              </c:pt>
              <c:pt idx="1">
                <c:v>Holmestrand</c:v>
              </c:pt>
              <c:pt idx="2">
                <c:v>Tønsberg</c:v>
              </c:pt>
              <c:pt idx="3">
                <c:v>Sandefjord</c:v>
              </c:pt>
              <c:pt idx="4">
                <c:v>Larvik</c:v>
              </c:pt>
              <c:pt idx="5">
                <c:v>Porsgrunn</c:v>
              </c:pt>
              <c:pt idx="6">
                <c:v>Skien</c:v>
              </c:pt>
              <c:pt idx="7">
                <c:v>Notodden</c:v>
              </c:pt>
              <c:pt idx="8">
                <c:v>Færder</c:v>
              </c:pt>
              <c:pt idx="9">
                <c:v>Siljan</c:v>
              </c:pt>
              <c:pt idx="10">
                <c:v>Bamble</c:v>
              </c:pt>
              <c:pt idx="11">
                <c:v>Kragerø</c:v>
              </c:pt>
              <c:pt idx="12">
                <c:v>Drangedal</c:v>
              </c:pt>
              <c:pt idx="13">
                <c:v>Nome</c:v>
              </c:pt>
              <c:pt idx="14">
                <c:v>Midt-Telemark</c:v>
              </c:pt>
              <c:pt idx="15">
                <c:v>Tinn</c:v>
              </c:pt>
              <c:pt idx="16">
                <c:v>Hjartdal</c:v>
              </c:pt>
              <c:pt idx="17">
                <c:v>Seljord</c:v>
              </c:pt>
              <c:pt idx="18">
                <c:v>Kviteseid</c:v>
              </c:pt>
              <c:pt idx="19">
                <c:v>Nissedal</c:v>
              </c:pt>
              <c:pt idx="20">
                <c:v>Fyresdal</c:v>
              </c:pt>
              <c:pt idx="21">
                <c:v>Tokke</c:v>
              </c:pt>
              <c:pt idx="22">
                <c:v>Vinje</c:v>
              </c:pt>
            </c:strLit>
          </c:cat>
          <c:val>
            <c:numLit>
              <c:formatCode>General</c:formatCode>
              <c:ptCount val="23"/>
              <c:pt idx="0">
                <c:v>0.78523905571944841</c:v>
              </c:pt>
              <c:pt idx="1">
                <c:v>0.87854190117358044</c:v>
              </c:pt>
              <c:pt idx="2">
                <c:v>0.97670999063053199</c:v>
              </c:pt>
              <c:pt idx="3">
                <c:v>0.86842415048419352</c:v>
              </c:pt>
              <c:pt idx="4">
                <c:v>0.86861806330338309</c:v>
              </c:pt>
              <c:pt idx="5">
                <c:v>0.87838207261119627</c:v>
              </c:pt>
              <c:pt idx="6">
                <c:v>0.81507737257251001</c:v>
              </c:pt>
              <c:pt idx="7">
                <c:v>0.79825221651283451</c:v>
              </c:pt>
              <c:pt idx="8">
                <c:v>0.99930289607939315</c:v>
              </c:pt>
              <c:pt idx="9">
                <c:v>0.78016077813442541</c:v>
              </c:pt>
              <c:pt idx="10">
                <c:v>0.90474320637342631</c:v>
              </c:pt>
              <c:pt idx="11">
                <c:v>0.81239829897842308</c:v>
              </c:pt>
              <c:pt idx="12">
                <c:v>0.68308653076229031</c:v>
              </c:pt>
              <c:pt idx="13">
                <c:v>0.73974447404680432</c:v>
              </c:pt>
              <c:pt idx="14">
                <c:v>0.72500922570792536</c:v>
              </c:pt>
              <c:pt idx="15">
                <c:v>1.1231853573122539</c:v>
              </c:pt>
              <c:pt idx="16">
                <c:v>0.96574458340738545</c:v>
              </c:pt>
              <c:pt idx="17">
                <c:v>0.84965090371990148</c:v>
              </c:pt>
              <c:pt idx="18">
                <c:v>0.83669737817219292</c:v>
              </c:pt>
              <c:pt idx="19">
                <c:v>0.82960232255627753</c:v>
              </c:pt>
              <c:pt idx="20">
                <c:v>0.87279080414296406</c:v>
              </c:pt>
              <c:pt idx="21">
                <c:v>1.1861118001079956</c:v>
              </c:pt>
              <c:pt idx="22">
                <c:v>1.2984597770278112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60F-424C-A36B-77AB81203F52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23"/>
              <c:pt idx="0">
                <c:v>Horten</c:v>
              </c:pt>
              <c:pt idx="1">
                <c:v>Holmestrand</c:v>
              </c:pt>
              <c:pt idx="2">
                <c:v>Tønsberg</c:v>
              </c:pt>
              <c:pt idx="3">
                <c:v>Sandefjord</c:v>
              </c:pt>
              <c:pt idx="4">
                <c:v>Larvik</c:v>
              </c:pt>
              <c:pt idx="5">
                <c:v>Porsgrunn</c:v>
              </c:pt>
              <c:pt idx="6">
                <c:v>Skien</c:v>
              </c:pt>
              <c:pt idx="7">
                <c:v>Notodden</c:v>
              </c:pt>
              <c:pt idx="8">
                <c:v>Færder</c:v>
              </c:pt>
              <c:pt idx="9">
                <c:v>Siljan</c:v>
              </c:pt>
              <c:pt idx="10">
                <c:v>Bamble</c:v>
              </c:pt>
              <c:pt idx="11">
                <c:v>Kragerø</c:v>
              </c:pt>
              <c:pt idx="12">
                <c:v>Drangedal</c:v>
              </c:pt>
              <c:pt idx="13">
                <c:v>Nome</c:v>
              </c:pt>
              <c:pt idx="14">
                <c:v>Midt-Telemark</c:v>
              </c:pt>
              <c:pt idx="15">
                <c:v>Tinn</c:v>
              </c:pt>
              <c:pt idx="16">
                <c:v>Hjartdal</c:v>
              </c:pt>
              <c:pt idx="17">
                <c:v>Seljord</c:v>
              </c:pt>
              <c:pt idx="18">
                <c:v>Kviteseid</c:v>
              </c:pt>
              <c:pt idx="19">
                <c:v>Nissedal</c:v>
              </c:pt>
              <c:pt idx="20">
                <c:v>Fyresdal</c:v>
              </c:pt>
              <c:pt idx="21">
                <c:v>Tokke</c:v>
              </c:pt>
              <c:pt idx="22">
                <c:v>Vinje</c:v>
              </c:pt>
            </c:strLit>
          </c:cat>
          <c:val>
            <c:numLit>
              <c:formatCode>General</c:formatCode>
              <c:ptCount val="23"/>
              <c:pt idx="0">
                <c:v>0.94029247684576056</c:v>
              </c:pt>
              <c:pt idx="1">
                <c:v>0.94495761911846732</c:v>
              </c:pt>
              <c:pt idx="2">
                <c:v>0.97665148928362255</c:v>
              </c:pt>
              <c:pt idx="3">
                <c:v>0.94445173158399776</c:v>
              </c:pt>
              <c:pt idx="4">
                <c:v>0.94446142722495741</c:v>
              </c:pt>
              <c:pt idx="5">
                <c:v>0.94494962769034807</c:v>
              </c:pt>
              <c:pt idx="6">
                <c:v>0.94178439268841385</c:v>
              </c:pt>
              <c:pt idx="7">
                <c:v>0.94094313488543002</c:v>
              </c:pt>
              <c:pt idx="8">
                <c:v>0.98568865146316709</c:v>
              </c:pt>
              <c:pt idx="9">
                <c:v>0.94003856296650923</c:v>
              </c:pt>
              <c:pt idx="10">
                <c:v>0.94786477558078031</c:v>
              </c:pt>
              <c:pt idx="11">
                <c:v>0.94165043900870926</c:v>
              </c:pt>
              <c:pt idx="12">
                <c:v>0.93518485059790279</c:v>
              </c:pt>
              <c:pt idx="13">
                <c:v>0.93801774776212843</c:v>
              </c:pt>
              <c:pt idx="14">
                <c:v>0.93728098534518445</c:v>
              </c:pt>
              <c:pt idx="15">
                <c:v>1.0352416359563112</c:v>
              </c:pt>
              <c:pt idx="16">
                <c:v>0.97226532639436392</c:v>
              </c:pt>
              <c:pt idx="17">
                <c:v>0.94351306924578338</c:v>
              </c:pt>
              <c:pt idx="18">
                <c:v>0.942865392968398</c:v>
              </c:pt>
              <c:pt idx="19">
                <c:v>0.94251064018760211</c:v>
              </c:pt>
              <c:pt idx="20">
                <c:v>0.94467006426693634</c:v>
              </c:pt>
              <c:pt idx="21">
                <c:v>1.0604122130746081</c:v>
              </c:pt>
              <c:pt idx="22">
                <c:v>1.1053514038425345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60F-424C-A36B-77AB81203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2.2000000000000002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</a:t>
            </a:r>
            <a:r>
              <a:rPr lang="nb-NO"/>
              <a:t>rosent av landsgjennomsnittet.</a:t>
            </a:r>
            <a:r>
              <a:rPr lang="nb-NO" baseline="0"/>
              <a:t> </a:t>
            </a:r>
            <a:r>
              <a:rPr lang="nb-NO"/>
              <a:t>Innlandet</a:t>
            </a:r>
          </a:p>
        </c:rich>
      </c:tx>
      <c:layout>
        <c:manualLayout>
          <c:xMode val="edge"/>
          <c:yMode val="edge"/>
          <c:x val="0.31285249343832022"/>
          <c:y val="2.38703039890376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46"/>
              <c:pt idx="0">
                <c:v>Kongsvinger</c:v>
              </c:pt>
              <c:pt idx="1">
                <c:v>Hamar</c:v>
              </c:pt>
              <c:pt idx="2">
                <c:v>Lillehammer</c:v>
              </c:pt>
              <c:pt idx="3">
                <c:v>Gjøvik</c:v>
              </c:pt>
              <c:pt idx="4">
                <c:v>Ringsaker</c:v>
              </c:pt>
              <c:pt idx="5">
                <c:v>Løten</c:v>
              </c:pt>
              <c:pt idx="6">
                <c:v>Stange</c:v>
              </c:pt>
              <c:pt idx="7">
                <c:v>Nord-Odal</c:v>
              </c:pt>
              <c:pt idx="8">
                <c:v>Sør-Odal</c:v>
              </c:pt>
              <c:pt idx="9">
                <c:v>Eidskog</c:v>
              </c:pt>
              <c:pt idx="10">
                <c:v>Grue</c:v>
              </c:pt>
              <c:pt idx="11">
                <c:v>Åsnes</c:v>
              </c:pt>
              <c:pt idx="12">
                <c:v>Våler</c:v>
              </c:pt>
              <c:pt idx="13">
                <c:v>Elverum</c:v>
              </c:pt>
              <c:pt idx="14">
                <c:v>Trysil</c:v>
              </c:pt>
              <c:pt idx="15">
                <c:v>Åmot</c:v>
              </c:pt>
              <c:pt idx="16">
                <c:v>Stor-Elvdal</c:v>
              </c:pt>
              <c:pt idx="17">
                <c:v>Rendalen</c:v>
              </c:pt>
              <c:pt idx="18">
                <c:v>Engerdal</c:v>
              </c:pt>
              <c:pt idx="19">
                <c:v>Tolga</c:v>
              </c:pt>
              <c:pt idx="20">
                <c:v>Tynset</c:v>
              </c:pt>
              <c:pt idx="21">
                <c:v>Alvdal</c:v>
              </c:pt>
              <c:pt idx="22">
                <c:v>Folldal</c:v>
              </c:pt>
              <c:pt idx="23">
                <c:v>Os</c:v>
              </c:pt>
              <c:pt idx="24">
                <c:v>Dovre</c:v>
              </c:pt>
              <c:pt idx="25">
                <c:v>Lesja</c:v>
              </c:pt>
              <c:pt idx="26">
                <c:v>Skjåk</c:v>
              </c:pt>
              <c:pt idx="27">
                <c:v>Lom</c:v>
              </c:pt>
              <c:pt idx="28">
                <c:v>Vågå</c:v>
              </c:pt>
              <c:pt idx="29">
                <c:v>Nord-Fron</c:v>
              </c:pt>
              <c:pt idx="30">
                <c:v>Sel</c:v>
              </c:pt>
              <c:pt idx="31">
                <c:v>Sør-Fron</c:v>
              </c:pt>
              <c:pt idx="32">
                <c:v>Ringebu</c:v>
              </c:pt>
              <c:pt idx="33">
                <c:v>Øyer</c:v>
              </c:pt>
              <c:pt idx="34">
                <c:v>Gausdal</c:v>
              </c:pt>
              <c:pt idx="35">
                <c:v>Østre Toten</c:v>
              </c:pt>
              <c:pt idx="36">
                <c:v>Vestre Toten</c:v>
              </c:pt>
              <c:pt idx="37">
                <c:v>Gran</c:v>
              </c:pt>
              <c:pt idx="38">
                <c:v>Søndre Land</c:v>
              </c:pt>
              <c:pt idx="39">
                <c:v>Nordre Land</c:v>
              </c:pt>
              <c:pt idx="40">
                <c:v>Sør-Aurdal</c:v>
              </c:pt>
              <c:pt idx="41">
                <c:v>Etnedal</c:v>
              </c:pt>
              <c:pt idx="42">
                <c:v>Nord-Aurdal</c:v>
              </c:pt>
              <c:pt idx="43">
                <c:v>Vestre Slidre</c:v>
              </c:pt>
              <c:pt idx="44">
                <c:v>Øystre Slidre</c:v>
              </c:pt>
              <c:pt idx="45">
                <c:v>Vang</c:v>
              </c:pt>
            </c:strLit>
          </c:cat>
          <c:val>
            <c:numLit>
              <c:formatCode>General</c:formatCode>
              <c:ptCount val="46"/>
              <c:pt idx="0">
                <c:v>0.82586618967040415</c:v>
              </c:pt>
              <c:pt idx="1">
                <c:v>0.89712132825329571</c:v>
              </c:pt>
              <c:pt idx="2">
                <c:v>0.89860903571190509</c:v>
              </c:pt>
              <c:pt idx="3">
                <c:v>0.81370519085507664</c:v>
              </c:pt>
              <c:pt idx="4">
                <c:v>0.77064109665081615</c:v>
              </c:pt>
              <c:pt idx="5">
                <c:v>0.70377769344071861</c:v>
              </c:pt>
              <c:pt idx="6">
                <c:v>0.74840778325578394</c:v>
              </c:pt>
              <c:pt idx="7">
                <c:v>0.66641309716143682</c:v>
              </c:pt>
              <c:pt idx="8">
                <c:v>0.77774915289476987</c:v>
              </c:pt>
              <c:pt idx="9">
                <c:v>0.68649782214424604</c:v>
              </c:pt>
              <c:pt idx="10">
                <c:v>0.71396319746008241</c:v>
              </c:pt>
              <c:pt idx="11">
                <c:v>0.68035967837192135</c:v>
              </c:pt>
              <c:pt idx="12">
                <c:v>0.71213870253756051</c:v>
              </c:pt>
              <c:pt idx="13">
                <c:v>0.76610825353373302</c:v>
              </c:pt>
              <c:pt idx="14">
                <c:v>0.79733839232000792</c:v>
              </c:pt>
              <c:pt idx="15">
                <c:v>0.76234766873137849</c:v>
              </c:pt>
              <c:pt idx="16">
                <c:v>0.68966679718226187</c:v>
              </c:pt>
              <c:pt idx="17">
                <c:v>0.71082808010456744</c:v>
              </c:pt>
              <c:pt idx="18">
                <c:v>0.65806541958365461</c:v>
              </c:pt>
              <c:pt idx="19">
                <c:v>0.62075066802049583</c:v>
              </c:pt>
              <c:pt idx="20">
                <c:v>0.74912639106001022</c:v>
              </c:pt>
              <c:pt idx="21">
                <c:v>0.75362719176963722</c:v>
              </c:pt>
              <c:pt idx="22">
                <c:v>0.68894448003601461</c:v>
              </c:pt>
              <c:pt idx="23">
                <c:v>0.78335125010737561</c:v>
              </c:pt>
              <c:pt idx="24">
                <c:v>0.69826939394807219</c:v>
              </c:pt>
              <c:pt idx="25">
                <c:v>0.79776918952726728</c:v>
              </c:pt>
              <c:pt idx="26">
                <c:v>0.83909486694038637</c:v>
              </c:pt>
              <c:pt idx="27">
                <c:v>0.70467680120993148</c:v>
              </c:pt>
              <c:pt idx="28">
                <c:v>0.67120606718531661</c:v>
              </c:pt>
              <c:pt idx="29">
                <c:v>0.86828708452797254</c:v>
              </c:pt>
              <c:pt idx="30">
                <c:v>0.63823504935332243</c:v>
              </c:pt>
              <c:pt idx="31">
                <c:v>0.81185385663820331</c:v>
              </c:pt>
              <c:pt idx="32">
                <c:v>0.80234637688329058</c:v>
              </c:pt>
              <c:pt idx="33">
                <c:v>0.893320619167422</c:v>
              </c:pt>
              <c:pt idx="34">
                <c:v>0.79745844243654729</c:v>
              </c:pt>
              <c:pt idx="35">
                <c:v>0.79023777753291968</c:v>
              </c:pt>
              <c:pt idx="36">
                <c:v>0.71801380581433827</c:v>
              </c:pt>
              <c:pt idx="37">
                <c:v>0.8202771016169258</c:v>
              </c:pt>
              <c:pt idx="38">
                <c:v>0.6623745734688703</c:v>
              </c:pt>
              <c:pt idx="39">
                <c:v>0.68841507767305377</c:v>
              </c:pt>
              <c:pt idx="40">
                <c:v>0.70228029430554595</c:v>
              </c:pt>
              <c:pt idx="41">
                <c:v>0.70926548308994541</c:v>
              </c:pt>
              <c:pt idx="42">
                <c:v>0.83032643201175282</c:v>
              </c:pt>
              <c:pt idx="43">
                <c:v>0.93597176277533578</c:v>
              </c:pt>
              <c:pt idx="44">
                <c:v>0.923482940284443</c:v>
              </c:pt>
              <c:pt idx="45">
                <c:v>0.8458291622671954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C16-4E0E-BEEE-1FDF92F335AD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46"/>
              <c:pt idx="0">
                <c:v>Kongsvinger</c:v>
              </c:pt>
              <c:pt idx="1">
                <c:v>Hamar</c:v>
              </c:pt>
              <c:pt idx="2">
                <c:v>Lillehammer</c:v>
              </c:pt>
              <c:pt idx="3">
                <c:v>Gjøvik</c:v>
              </c:pt>
              <c:pt idx="4">
                <c:v>Ringsaker</c:v>
              </c:pt>
              <c:pt idx="5">
                <c:v>Løten</c:v>
              </c:pt>
              <c:pt idx="6">
                <c:v>Stange</c:v>
              </c:pt>
              <c:pt idx="7">
                <c:v>Nord-Odal</c:v>
              </c:pt>
              <c:pt idx="8">
                <c:v>Sør-Odal</c:v>
              </c:pt>
              <c:pt idx="9">
                <c:v>Eidskog</c:v>
              </c:pt>
              <c:pt idx="10">
                <c:v>Grue</c:v>
              </c:pt>
              <c:pt idx="11">
                <c:v>Åsnes</c:v>
              </c:pt>
              <c:pt idx="12">
                <c:v>Våler</c:v>
              </c:pt>
              <c:pt idx="13">
                <c:v>Elverum</c:v>
              </c:pt>
              <c:pt idx="14">
                <c:v>Trysil</c:v>
              </c:pt>
              <c:pt idx="15">
                <c:v>Åmot</c:v>
              </c:pt>
              <c:pt idx="16">
                <c:v>Stor-Elvdal</c:v>
              </c:pt>
              <c:pt idx="17">
                <c:v>Rendalen</c:v>
              </c:pt>
              <c:pt idx="18">
                <c:v>Engerdal</c:v>
              </c:pt>
              <c:pt idx="19">
                <c:v>Tolga</c:v>
              </c:pt>
              <c:pt idx="20">
                <c:v>Tynset</c:v>
              </c:pt>
              <c:pt idx="21">
                <c:v>Alvdal</c:v>
              </c:pt>
              <c:pt idx="22">
                <c:v>Folldal</c:v>
              </c:pt>
              <c:pt idx="23">
                <c:v>Os</c:v>
              </c:pt>
              <c:pt idx="24">
                <c:v>Dovre</c:v>
              </c:pt>
              <c:pt idx="25">
                <c:v>Lesja</c:v>
              </c:pt>
              <c:pt idx="26">
                <c:v>Skjåk</c:v>
              </c:pt>
              <c:pt idx="27">
                <c:v>Lom</c:v>
              </c:pt>
              <c:pt idx="28">
                <c:v>Vågå</c:v>
              </c:pt>
              <c:pt idx="29">
                <c:v>Nord-Fron</c:v>
              </c:pt>
              <c:pt idx="30">
                <c:v>Sel</c:v>
              </c:pt>
              <c:pt idx="31">
                <c:v>Sør-Fron</c:v>
              </c:pt>
              <c:pt idx="32">
                <c:v>Ringebu</c:v>
              </c:pt>
              <c:pt idx="33">
                <c:v>Øyer</c:v>
              </c:pt>
              <c:pt idx="34">
                <c:v>Gausdal</c:v>
              </c:pt>
              <c:pt idx="35">
                <c:v>Østre Toten</c:v>
              </c:pt>
              <c:pt idx="36">
                <c:v>Vestre Toten</c:v>
              </c:pt>
              <c:pt idx="37">
                <c:v>Gran</c:v>
              </c:pt>
              <c:pt idx="38">
                <c:v>Søndre Land</c:v>
              </c:pt>
              <c:pt idx="39">
                <c:v>Nordre Land</c:v>
              </c:pt>
              <c:pt idx="40">
                <c:v>Sør-Aurdal</c:v>
              </c:pt>
              <c:pt idx="41">
                <c:v>Etnedal</c:v>
              </c:pt>
              <c:pt idx="42">
                <c:v>Nord-Aurdal</c:v>
              </c:pt>
              <c:pt idx="43">
                <c:v>Vestre Slidre</c:v>
              </c:pt>
              <c:pt idx="44">
                <c:v>Øystre Slidre</c:v>
              </c:pt>
              <c:pt idx="45">
                <c:v>Vang</c:v>
              </c:pt>
            </c:strLit>
          </c:cat>
          <c:val>
            <c:numLit>
              <c:formatCode>General</c:formatCode>
              <c:ptCount val="46"/>
              <c:pt idx="0">
                <c:v>0.9423238335433084</c:v>
              </c:pt>
              <c:pt idx="1">
                <c:v>0.94588659047245294</c:v>
              </c:pt>
              <c:pt idx="2">
                <c:v>0.94596097584538352</c:v>
              </c:pt>
              <c:pt idx="3">
                <c:v>0.94171578360254193</c:v>
              </c:pt>
              <c:pt idx="4">
                <c:v>0.93956257889232908</c:v>
              </c:pt>
              <c:pt idx="5">
                <c:v>0.93621940873182408</c:v>
              </c:pt>
              <c:pt idx="6">
                <c:v>0.93845091322257723</c:v>
              </c:pt>
              <c:pt idx="7">
                <c:v>0.93435117891786001</c:v>
              </c:pt>
              <c:pt idx="8">
                <c:v>0.93991798170452678</c:v>
              </c:pt>
              <c:pt idx="9">
                <c:v>0.93535541516700038</c:v>
              </c:pt>
              <c:pt idx="10">
                <c:v>0.93672868393279252</c:v>
              </c:pt>
              <c:pt idx="11">
                <c:v>0.93504850797838435</c:v>
              </c:pt>
              <c:pt idx="12">
                <c:v>0.9366374591866663</c:v>
              </c:pt>
              <c:pt idx="13">
                <c:v>0.93933593673647486</c:v>
              </c:pt>
              <c:pt idx="14">
                <c:v>0.94089744367578876</c:v>
              </c:pt>
              <c:pt idx="15">
                <c:v>0.93914790749635713</c:v>
              </c:pt>
              <c:pt idx="16">
                <c:v>0.93551386391890123</c:v>
              </c:pt>
              <c:pt idx="17">
                <c:v>0.93657192806501643</c:v>
              </c:pt>
              <c:pt idx="18">
                <c:v>0.93393379503897089</c:v>
              </c:pt>
              <c:pt idx="19">
                <c:v>0.932068057460813</c:v>
              </c:pt>
              <c:pt idx="20">
                <c:v>0.93848684361278878</c:v>
              </c:pt>
              <c:pt idx="21">
                <c:v>0.93871188364826996</c:v>
              </c:pt>
              <c:pt idx="22">
                <c:v>0.9354777480615889</c:v>
              </c:pt>
              <c:pt idx="23">
                <c:v>0.94019808656515691</c:v>
              </c:pt>
              <c:pt idx="24">
                <c:v>0.93594399375719173</c:v>
              </c:pt>
              <c:pt idx="25">
                <c:v>0.94091898353615155</c:v>
              </c:pt>
              <c:pt idx="26">
                <c:v>0.94298526740680766</c:v>
              </c:pt>
              <c:pt idx="27">
                <c:v>0.9362643641202848</c:v>
              </c:pt>
              <c:pt idx="28">
                <c:v>0.93459082741905408</c:v>
              </c:pt>
              <c:pt idx="29">
                <c:v>0.94444487828618684</c:v>
              </c:pt>
              <c:pt idx="30">
                <c:v>0.93294227652745443</c:v>
              </c:pt>
              <c:pt idx="31">
                <c:v>0.94162321689169826</c:v>
              </c:pt>
              <c:pt idx="32">
                <c:v>0.9411478429039527</c:v>
              </c:pt>
              <c:pt idx="33">
                <c:v>0.9456965550181593</c:v>
              </c:pt>
              <c:pt idx="34">
                <c:v>0.94090344618161548</c:v>
              </c:pt>
              <c:pt idx="35">
                <c:v>0.94054241293643415</c:v>
              </c:pt>
              <c:pt idx="36">
                <c:v>0.93693121435050508</c:v>
              </c:pt>
              <c:pt idx="37">
                <c:v>0.94204437914063455</c:v>
              </c:pt>
              <c:pt idx="38">
                <c:v>0.93414925273323157</c:v>
              </c:pt>
              <c:pt idx="39">
                <c:v>0.93545127794344085</c:v>
              </c:pt>
              <c:pt idx="40">
                <c:v>0.93614453877506543</c:v>
              </c:pt>
              <c:pt idx="41">
                <c:v>0.93649379821428558</c:v>
              </c:pt>
              <c:pt idx="42">
                <c:v>0.94254684566037594</c:v>
              </c:pt>
              <c:pt idx="43">
                <c:v>0.96035619814154405</c:v>
              </c:pt>
              <c:pt idx="44">
                <c:v>0.95536066914518691</c:v>
              </c:pt>
              <c:pt idx="45">
                <c:v>0.94332198217314811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C16-4E0E-BEEE-1FDF92F33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3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Agder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25"/>
              <c:pt idx="0">
                <c:v>Risør</c:v>
              </c:pt>
              <c:pt idx="1">
                <c:v>Grimstad</c:v>
              </c:pt>
              <c:pt idx="2">
                <c:v>Arendal</c:v>
              </c:pt>
              <c:pt idx="3">
                <c:v>Kristiansand</c:v>
              </c:pt>
              <c:pt idx="4">
                <c:v>Lindesnes</c:v>
              </c:pt>
              <c:pt idx="5">
                <c:v>Farsund</c:v>
              </c:pt>
              <c:pt idx="6">
                <c:v>Flekkefjord</c:v>
              </c:pt>
              <c:pt idx="7">
                <c:v>Gjerstad</c:v>
              </c:pt>
              <c:pt idx="8">
                <c:v>Vegårshei</c:v>
              </c:pt>
              <c:pt idx="9">
                <c:v>Tvedestrand</c:v>
              </c:pt>
              <c:pt idx="10">
                <c:v>Froland</c:v>
              </c:pt>
              <c:pt idx="11">
                <c:v>Lillesand</c:v>
              </c:pt>
              <c:pt idx="12">
                <c:v>Birkenes</c:v>
              </c:pt>
              <c:pt idx="13">
                <c:v>Åmli</c:v>
              </c:pt>
              <c:pt idx="14">
                <c:v>Iveland</c:v>
              </c:pt>
              <c:pt idx="15">
                <c:v>Evje og Hornnes</c:v>
              </c:pt>
              <c:pt idx="16">
                <c:v>Bygland</c:v>
              </c:pt>
              <c:pt idx="17">
                <c:v>Valle</c:v>
              </c:pt>
              <c:pt idx="18">
                <c:v>Bykle</c:v>
              </c:pt>
              <c:pt idx="19">
                <c:v>Vennesla</c:v>
              </c:pt>
              <c:pt idx="20">
                <c:v>Åseral</c:v>
              </c:pt>
              <c:pt idx="21">
                <c:v>Lyngdal</c:v>
              </c:pt>
              <c:pt idx="22">
                <c:v>Hægebostad</c:v>
              </c:pt>
              <c:pt idx="23">
                <c:v>Kvinesdal</c:v>
              </c:pt>
              <c:pt idx="24">
                <c:v>Sirdal</c:v>
              </c:pt>
            </c:strLit>
          </c:cat>
          <c:val>
            <c:numLit>
              <c:formatCode>General</c:formatCode>
              <c:ptCount val="25"/>
              <c:pt idx="0">
                <c:v>0.82689200227472603</c:v>
              </c:pt>
              <c:pt idx="1">
                <c:v>0.89985381848103829</c:v>
              </c:pt>
              <c:pt idx="2">
                <c:v>0.8037180395808482</c:v>
              </c:pt>
              <c:pt idx="3">
                <c:v>0.85956944227264287</c:v>
              </c:pt>
              <c:pt idx="4">
                <c:v>0.78430097428724477</c:v>
              </c:pt>
              <c:pt idx="5">
                <c:v>0.78518739200504173</c:v>
              </c:pt>
              <c:pt idx="6">
                <c:v>0.83035924528693494</c:v>
              </c:pt>
              <c:pt idx="7">
                <c:v>0.65383536898577899</c:v>
              </c:pt>
              <c:pt idx="8">
                <c:v>0.68269331427522961</c:v>
              </c:pt>
              <c:pt idx="9">
                <c:v>0.79351341923931917</c:v>
              </c:pt>
              <c:pt idx="10">
                <c:v>0.73272721046059164</c:v>
              </c:pt>
              <c:pt idx="11">
                <c:v>0.89683698303052428</c:v>
              </c:pt>
              <c:pt idx="12">
                <c:v>0.67280656794968408</c:v>
              </c:pt>
              <c:pt idx="13">
                <c:v>0.70432241577950516</c:v>
              </c:pt>
              <c:pt idx="14">
                <c:v>0.60416284508830298</c:v>
              </c:pt>
              <c:pt idx="15">
                <c:v>0.71190754139308254</c:v>
              </c:pt>
              <c:pt idx="16">
                <c:v>0.76942808308566313</c:v>
              </c:pt>
              <c:pt idx="17">
                <c:v>1.1293076507492534</c:v>
              </c:pt>
              <c:pt idx="18">
                <c:v>2.0258432788496452</c:v>
              </c:pt>
              <c:pt idx="19">
                <c:v>0.66608992648686061</c:v>
              </c:pt>
              <c:pt idx="20">
                <c:v>0.88910899675218091</c:v>
              </c:pt>
              <c:pt idx="21">
                <c:v>0.71860095259449897</c:v>
              </c:pt>
              <c:pt idx="22">
                <c:v>0.79628573245542011</c:v>
              </c:pt>
              <c:pt idx="23">
                <c:v>0.87516077500096967</c:v>
              </c:pt>
              <c:pt idx="24">
                <c:v>1.6949953594725569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580-443A-B170-BB1A9F2A626E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25"/>
              <c:pt idx="0">
                <c:v>Risør</c:v>
              </c:pt>
              <c:pt idx="1">
                <c:v>Grimstad</c:v>
              </c:pt>
              <c:pt idx="2">
                <c:v>Arendal</c:v>
              </c:pt>
              <c:pt idx="3">
                <c:v>Kristiansand</c:v>
              </c:pt>
              <c:pt idx="4">
                <c:v>Lindesnes</c:v>
              </c:pt>
              <c:pt idx="5">
                <c:v>Farsund</c:v>
              </c:pt>
              <c:pt idx="6">
                <c:v>Flekkefjord</c:v>
              </c:pt>
              <c:pt idx="7">
                <c:v>Gjerstad</c:v>
              </c:pt>
              <c:pt idx="8">
                <c:v>Vegårshei</c:v>
              </c:pt>
              <c:pt idx="9">
                <c:v>Tvedestrand</c:v>
              </c:pt>
              <c:pt idx="10">
                <c:v>Froland</c:v>
              </c:pt>
              <c:pt idx="11">
                <c:v>Lillesand</c:v>
              </c:pt>
              <c:pt idx="12">
                <c:v>Birkenes</c:v>
              </c:pt>
              <c:pt idx="13">
                <c:v>Åmli</c:v>
              </c:pt>
              <c:pt idx="14">
                <c:v>Iveland</c:v>
              </c:pt>
              <c:pt idx="15">
                <c:v>Evje og Hornnes</c:v>
              </c:pt>
              <c:pt idx="16">
                <c:v>Bygland</c:v>
              </c:pt>
              <c:pt idx="17">
                <c:v>Valle</c:v>
              </c:pt>
              <c:pt idx="18">
                <c:v>Bykle</c:v>
              </c:pt>
              <c:pt idx="19">
                <c:v>Vennesla</c:v>
              </c:pt>
              <c:pt idx="20">
                <c:v>Åseral</c:v>
              </c:pt>
              <c:pt idx="21">
                <c:v>Lyngdal</c:v>
              </c:pt>
              <c:pt idx="22">
                <c:v>Hægebostad</c:v>
              </c:pt>
              <c:pt idx="23">
                <c:v>Kvinesdal</c:v>
              </c:pt>
              <c:pt idx="24">
                <c:v>Sirdal</c:v>
              </c:pt>
            </c:strLit>
          </c:cat>
          <c:val>
            <c:numLit>
              <c:formatCode>General</c:formatCode>
              <c:ptCount val="25"/>
              <c:pt idx="0">
                <c:v>0.94237512417352454</c:v>
              </c:pt>
              <c:pt idx="1">
                <c:v>0.94602321498384012</c:v>
              </c:pt>
              <c:pt idx="2">
                <c:v>0.9412164260388306</c:v>
              </c:pt>
              <c:pt idx="3">
                <c:v>0.94400899617342027</c:v>
              </c:pt>
              <c:pt idx="4">
                <c:v>0.94024557277415033</c:v>
              </c:pt>
              <c:pt idx="5">
                <c:v>0.94028989366004023</c:v>
              </c:pt>
              <c:pt idx="6">
                <c:v>0.9425484863241349</c:v>
              </c:pt>
              <c:pt idx="7">
                <c:v>0.93372229250907712</c:v>
              </c:pt>
              <c:pt idx="8">
                <c:v>0.93516518977354979</c:v>
              </c:pt>
              <c:pt idx="9">
                <c:v>0.94070619502175412</c:v>
              </c:pt>
              <c:pt idx="10">
                <c:v>0.93766688458281777</c:v>
              </c:pt>
              <c:pt idx="11">
                <c:v>0.94587237321131434</c:v>
              </c:pt>
              <c:pt idx="12">
                <c:v>0.93467085245727255</c:v>
              </c:pt>
              <c:pt idx="13">
                <c:v>0.9362466448487633</c:v>
              </c:pt>
              <c:pt idx="14">
                <c:v>0.93123866631420327</c:v>
              </c:pt>
              <c:pt idx="15">
                <c:v>0.93662590112944222</c:v>
              </c:pt>
              <c:pt idx="16">
                <c:v>0.93950192821407141</c:v>
              </c:pt>
              <c:pt idx="17">
                <c:v>1.0376905533311112</c:v>
              </c:pt>
              <c:pt idx="18">
                <c:v>1.3963048045712678</c:v>
              </c:pt>
              <c:pt idx="19">
                <c:v>0.9343350203841313</c:v>
              </c:pt>
              <c:pt idx="20">
                <c:v>0.94548597389739719</c:v>
              </c:pt>
              <c:pt idx="21">
                <c:v>0.93696057168951319</c:v>
              </c:pt>
              <c:pt idx="22">
                <c:v>0.94084481068255932</c:v>
              </c:pt>
              <c:pt idx="23">
                <c:v>0.94478856280983692</c:v>
              </c:pt>
              <c:pt idx="24">
                <c:v>1.2639656368204324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580-443A-B170-BB1A9F2A6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3.5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Vestland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43"/>
              <c:pt idx="0">
                <c:v>Bergen</c:v>
              </c:pt>
              <c:pt idx="1">
                <c:v>Kinn</c:v>
              </c:pt>
              <c:pt idx="2">
                <c:v>Etne</c:v>
              </c:pt>
              <c:pt idx="3">
                <c:v>Sveio</c:v>
              </c:pt>
              <c:pt idx="4">
                <c:v>Bømlo</c:v>
              </c:pt>
              <c:pt idx="5">
                <c:v>Stord</c:v>
              </c:pt>
              <c:pt idx="6">
                <c:v>Fitjar</c:v>
              </c:pt>
              <c:pt idx="7">
                <c:v>Tysnes</c:v>
              </c:pt>
              <c:pt idx="8">
                <c:v>Kvinnherad</c:v>
              </c:pt>
              <c:pt idx="9">
                <c:v>Ullensvang</c:v>
              </c:pt>
              <c:pt idx="10">
                <c:v>Eidfjord</c:v>
              </c:pt>
              <c:pt idx="11">
                <c:v>Ulvik</c:v>
              </c:pt>
              <c:pt idx="12">
                <c:v>Voss</c:v>
              </c:pt>
              <c:pt idx="13">
                <c:v>Kvam</c:v>
              </c:pt>
              <c:pt idx="14">
                <c:v>Samnanger</c:v>
              </c:pt>
              <c:pt idx="15">
                <c:v>Bjørnafjorden</c:v>
              </c:pt>
              <c:pt idx="16">
                <c:v>Austevoll</c:v>
              </c:pt>
              <c:pt idx="17">
                <c:v>Øygarden</c:v>
              </c:pt>
              <c:pt idx="18">
                <c:v>Askøy</c:v>
              </c:pt>
              <c:pt idx="19">
                <c:v>Vaksdal</c:v>
              </c:pt>
              <c:pt idx="20">
                <c:v>Modalen</c:v>
              </c:pt>
              <c:pt idx="21">
                <c:v>Osterøy</c:v>
              </c:pt>
              <c:pt idx="22">
                <c:v>Alver</c:v>
              </c:pt>
              <c:pt idx="23">
                <c:v>Austrheim</c:v>
              </c:pt>
              <c:pt idx="24">
                <c:v>Fedje</c:v>
              </c:pt>
              <c:pt idx="25">
                <c:v>Masfjorden</c:v>
              </c:pt>
              <c:pt idx="26">
                <c:v>Gulen</c:v>
              </c:pt>
              <c:pt idx="27">
                <c:v>Solund</c:v>
              </c:pt>
              <c:pt idx="28">
                <c:v>Hyllestad</c:v>
              </c:pt>
              <c:pt idx="29">
                <c:v>Høyanger</c:v>
              </c:pt>
              <c:pt idx="30">
                <c:v>Vik</c:v>
              </c:pt>
              <c:pt idx="31">
                <c:v>Sogndal</c:v>
              </c:pt>
              <c:pt idx="32">
                <c:v>Aurland</c:v>
              </c:pt>
              <c:pt idx="33">
                <c:v>Lærdal</c:v>
              </c:pt>
              <c:pt idx="34">
                <c:v>Årdal</c:v>
              </c:pt>
              <c:pt idx="35">
                <c:v>Luster</c:v>
              </c:pt>
              <c:pt idx="36">
                <c:v>Askvoll</c:v>
              </c:pt>
              <c:pt idx="37">
                <c:v>Fjaler</c:v>
              </c:pt>
              <c:pt idx="38">
                <c:v>Sunnfjord</c:v>
              </c:pt>
              <c:pt idx="39">
                <c:v>Bremanger</c:v>
              </c:pt>
              <c:pt idx="40">
                <c:v>Stad</c:v>
              </c:pt>
              <c:pt idx="41">
                <c:v>Gloppen</c:v>
              </c:pt>
              <c:pt idx="42">
                <c:v>Stryn</c:v>
              </c:pt>
            </c:strLit>
          </c:cat>
          <c:val>
            <c:numLit>
              <c:formatCode>General</c:formatCode>
              <c:ptCount val="43"/>
              <c:pt idx="0">
                <c:v>1.0499516846033567</c:v>
              </c:pt>
              <c:pt idx="1">
                <c:v>0.95964657194431524</c:v>
              </c:pt>
              <c:pt idx="2">
                <c:v>0.90053518337975991</c:v>
              </c:pt>
              <c:pt idx="3">
                <c:v>0.9098208015035526</c:v>
              </c:pt>
              <c:pt idx="4">
                <c:v>0.88860181515067738</c:v>
              </c:pt>
              <c:pt idx="5">
                <c:v>0.92314458720756065</c:v>
              </c:pt>
              <c:pt idx="6">
                <c:v>0.87431384076502072</c:v>
              </c:pt>
              <c:pt idx="7">
                <c:v>1.0532217311396697</c:v>
              </c:pt>
              <c:pt idx="8">
                <c:v>0.94793923649323675</c:v>
              </c:pt>
              <c:pt idx="9">
                <c:v>0.99483261333112416</c:v>
              </c:pt>
              <c:pt idx="10">
                <c:v>1.8588637867557294</c:v>
              </c:pt>
              <c:pt idx="11">
                <c:v>1.0296694925614618</c:v>
              </c:pt>
              <c:pt idx="12">
                <c:v>0.85129336037085812</c:v>
              </c:pt>
              <c:pt idx="13">
                <c:v>0.86647648971671032</c:v>
              </c:pt>
              <c:pt idx="14">
                <c:v>0.81765970523066178</c:v>
              </c:pt>
              <c:pt idx="15">
                <c:v>0.8776408768398043</c:v>
              </c:pt>
              <c:pt idx="16">
                <c:v>1.5725435761502327</c:v>
              </c:pt>
              <c:pt idx="17">
                <c:v>0.87733000392065896</c:v>
              </c:pt>
              <c:pt idx="18">
                <c:v>0.79533816365644749</c:v>
              </c:pt>
              <c:pt idx="19">
                <c:v>0.82804336634026332</c:v>
              </c:pt>
              <c:pt idx="20">
                <c:v>2.2510189779479193</c:v>
              </c:pt>
              <c:pt idx="21">
                <c:v>0.7757486754490982</c:v>
              </c:pt>
              <c:pt idx="22">
                <c:v>0.81608806581397764</c:v>
              </c:pt>
              <c:pt idx="23">
                <c:v>1.0732515991516052</c:v>
              </c:pt>
              <c:pt idx="24">
                <c:v>0.87427399262198635</c:v>
              </c:pt>
              <c:pt idx="25">
                <c:v>1.1217667436859626</c:v>
              </c:pt>
              <c:pt idx="26">
                <c:v>1.0949942084291324</c:v>
              </c:pt>
              <c:pt idx="27">
                <c:v>0.8830383618923846</c:v>
              </c:pt>
              <c:pt idx="28">
                <c:v>0.92919878774747078</c:v>
              </c:pt>
              <c:pt idx="29">
                <c:v>0.9387912831134555</c:v>
              </c:pt>
              <c:pt idx="30">
                <c:v>1.0139398765562231</c:v>
              </c:pt>
              <c:pt idx="31">
                <c:v>0.79891335554943776</c:v>
              </c:pt>
              <c:pt idx="32">
                <c:v>1.4775250023525452</c:v>
              </c:pt>
              <c:pt idx="33">
                <c:v>1.049722872739496</c:v>
              </c:pt>
              <c:pt idx="34">
                <c:v>1.0268224017896161</c:v>
              </c:pt>
              <c:pt idx="35">
                <c:v>0.94135778438154483</c:v>
              </c:pt>
              <c:pt idx="36">
                <c:v>0.89455441239554556</c:v>
              </c:pt>
              <c:pt idx="37">
                <c:v>1.0357708246404143</c:v>
              </c:pt>
              <c:pt idx="38">
                <c:v>0.92603796528184024</c:v>
              </c:pt>
              <c:pt idx="39">
                <c:v>0.93076755628943908</c:v>
              </c:pt>
              <c:pt idx="40">
                <c:v>0.79072429166880265</c:v>
              </c:pt>
              <c:pt idx="41">
                <c:v>0.80509892110064629</c:v>
              </c:pt>
              <c:pt idx="42">
                <c:v>0.85323671945434798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F95-4169-89CD-335A0C4DDE0C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43"/>
              <c:pt idx="0">
                <c:v>Bergen</c:v>
              </c:pt>
              <c:pt idx="1">
                <c:v>Kinn</c:v>
              </c:pt>
              <c:pt idx="2">
                <c:v>Etne</c:v>
              </c:pt>
              <c:pt idx="3">
                <c:v>Sveio</c:v>
              </c:pt>
              <c:pt idx="4">
                <c:v>Bømlo</c:v>
              </c:pt>
              <c:pt idx="5">
                <c:v>Stord</c:v>
              </c:pt>
              <c:pt idx="6">
                <c:v>Fitjar</c:v>
              </c:pt>
              <c:pt idx="7">
                <c:v>Tysnes</c:v>
              </c:pt>
              <c:pt idx="8">
                <c:v>Kvinnherad</c:v>
              </c:pt>
              <c:pt idx="9">
                <c:v>Ullensvang</c:v>
              </c:pt>
              <c:pt idx="10">
                <c:v>Eidfjord</c:v>
              </c:pt>
              <c:pt idx="11">
                <c:v>Ulvik</c:v>
              </c:pt>
              <c:pt idx="12">
                <c:v>Voss</c:v>
              </c:pt>
              <c:pt idx="13">
                <c:v>Kvam</c:v>
              </c:pt>
              <c:pt idx="14">
                <c:v>Samnanger</c:v>
              </c:pt>
              <c:pt idx="15">
                <c:v>Bjørnafjorden</c:v>
              </c:pt>
              <c:pt idx="16">
                <c:v>Austevoll</c:v>
              </c:pt>
              <c:pt idx="17">
                <c:v>Øygarden</c:v>
              </c:pt>
              <c:pt idx="18">
                <c:v>Askøy</c:v>
              </c:pt>
              <c:pt idx="19">
                <c:v>Vaksdal</c:v>
              </c:pt>
              <c:pt idx="20">
                <c:v>Modalen</c:v>
              </c:pt>
              <c:pt idx="21">
                <c:v>Osterøy</c:v>
              </c:pt>
              <c:pt idx="22">
                <c:v>Alver</c:v>
              </c:pt>
              <c:pt idx="23">
                <c:v>Austrheim</c:v>
              </c:pt>
              <c:pt idx="24">
                <c:v>Fedje</c:v>
              </c:pt>
              <c:pt idx="25">
                <c:v>Masfjorden</c:v>
              </c:pt>
              <c:pt idx="26">
                <c:v>Gulen</c:v>
              </c:pt>
              <c:pt idx="27">
                <c:v>Solund</c:v>
              </c:pt>
              <c:pt idx="28">
                <c:v>Hyllestad</c:v>
              </c:pt>
              <c:pt idx="29">
                <c:v>Høyanger</c:v>
              </c:pt>
              <c:pt idx="30">
                <c:v>Vik</c:v>
              </c:pt>
              <c:pt idx="31">
                <c:v>Sogndal</c:v>
              </c:pt>
              <c:pt idx="32">
                <c:v>Aurland</c:v>
              </c:pt>
              <c:pt idx="33">
                <c:v>Lærdal</c:v>
              </c:pt>
              <c:pt idx="34">
                <c:v>Årdal</c:v>
              </c:pt>
              <c:pt idx="35">
                <c:v>Luster</c:v>
              </c:pt>
              <c:pt idx="36">
                <c:v>Askvoll</c:v>
              </c:pt>
              <c:pt idx="37">
                <c:v>Fjaler</c:v>
              </c:pt>
              <c:pt idx="38">
                <c:v>Sunnfjord</c:v>
              </c:pt>
              <c:pt idx="39">
                <c:v>Bremanger</c:v>
              </c:pt>
              <c:pt idx="40">
                <c:v>Stad</c:v>
              </c:pt>
              <c:pt idx="41">
                <c:v>Gloppen</c:v>
              </c:pt>
              <c:pt idx="42">
                <c:v>Stryn</c:v>
              </c:pt>
            </c:strLit>
          </c:cat>
          <c:val>
            <c:numLit>
              <c:formatCode>General</c:formatCode>
              <c:ptCount val="43"/>
              <c:pt idx="0">
                <c:v>1.0059481668727523</c:v>
              </c:pt>
              <c:pt idx="1">
                <c:v>0.96982612180913585</c:v>
              </c:pt>
              <c:pt idx="2">
                <c:v>0.94618156638331352</c:v>
              </c:pt>
              <c:pt idx="3">
                <c:v>0.9498958136328306</c:v>
              </c:pt>
              <c:pt idx="4">
                <c:v>0.94546061481732191</c:v>
              </c:pt>
              <c:pt idx="5">
                <c:v>0.95522532791443404</c:v>
              </c:pt>
              <c:pt idx="6">
                <c:v>0.94474621609803933</c:v>
              </c:pt>
              <c:pt idx="7">
                <c:v>1.0072561854872777</c:v>
              </c:pt>
              <c:pt idx="8">
                <c:v>0.96514318762870444</c:v>
              </c:pt>
              <c:pt idx="9">
                <c:v>0.98390053836385927</c:v>
              </c:pt>
              <c:pt idx="10">
                <c:v>1.3295130077337016</c:v>
              </c:pt>
              <c:pt idx="11">
                <c:v>0.99783529005599436</c:v>
              </c:pt>
              <c:pt idx="12">
                <c:v>0.9435951920783312</c:v>
              </c:pt>
              <c:pt idx="13">
                <c:v>0.94435434854562372</c:v>
              </c:pt>
              <c:pt idx="14">
                <c:v>0.94191350932132145</c:v>
              </c:pt>
              <c:pt idx="15">
                <c:v>0.94491256790177836</c:v>
              </c:pt>
              <c:pt idx="16">
                <c:v>1.2149849234915029</c:v>
              </c:pt>
              <c:pt idx="17">
                <c:v>0.94489702425582123</c:v>
              </c:pt>
              <c:pt idx="18">
                <c:v>0.94079743224261059</c:v>
              </c:pt>
              <c:pt idx="19">
                <c:v>0.94243269237680138</c:v>
              </c:pt>
              <c:pt idx="20">
                <c:v>1.4863750842105778</c:v>
              </c:pt>
              <c:pt idx="21">
                <c:v>0.93981795783224309</c:v>
              </c:pt>
              <c:pt idx="22">
                <c:v>0.94183492735048713</c:v>
              </c:pt>
              <c:pt idx="23">
                <c:v>1.0152681326920519</c:v>
              </c:pt>
              <c:pt idx="24">
                <c:v>0.94474422369088751</c:v>
              </c:pt>
              <c:pt idx="25">
                <c:v>1.0346741905057948</c:v>
              </c:pt>
              <c:pt idx="26">
                <c:v>1.0239651764030626</c:v>
              </c:pt>
              <c:pt idx="27">
                <c:v>0.94518244215440761</c:v>
              </c:pt>
              <c:pt idx="28">
                <c:v>0.95764700813039816</c:v>
              </c:pt>
              <c:pt idx="29">
                <c:v>0.96148400627679198</c:v>
              </c:pt>
              <c:pt idx="30">
                <c:v>0.99154344365389901</c:v>
              </c:pt>
              <c:pt idx="31">
                <c:v>0.94097619183726</c:v>
              </c:pt>
              <c:pt idx="32">
                <c:v>1.176977493972428</c:v>
              </c:pt>
              <c:pt idx="33">
                <c:v>1.0058566421272082</c:v>
              </c:pt>
              <c:pt idx="34">
                <c:v>0.99669645374725635</c:v>
              </c:pt>
              <c:pt idx="35">
                <c:v>0.96251060678402778</c:v>
              </c:pt>
              <c:pt idx="36">
                <c:v>0.9457582446795656</c:v>
              </c:pt>
              <c:pt idx="37">
                <c:v>1.0002758228875754</c:v>
              </c:pt>
              <c:pt idx="38">
                <c:v>0.95638267914414599</c:v>
              </c:pt>
              <c:pt idx="39">
                <c:v>0.95827451554718557</c:v>
              </c:pt>
              <c:pt idx="40">
                <c:v>0.94056673864322837</c:v>
              </c:pt>
              <c:pt idx="41">
                <c:v>0.94128547011482044</c:v>
              </c:pt>
              <c:pt idx="42">
                <c:v>0.94369236003250556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F95-4169-89CD-335A0C4DDE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3.5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Trøndelag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38"/>
              <c:pt idx="0">
                <c:v>Trondheim</c:v>
              </c:pt>
              <c:pt idx="1">
                <c:v>Steinkjer</c:v>
              </c:pt>
              <c:pt idx="2">
                <c:v>Namsos</c:v>
              </c:pt>
              <c:pt idx="3">
                <c:v>Frøya</c:v>
              </c:pt>
              <c:pt idx="4">
                <c:v>Osen</c:v>
              </c:pt>
              <c:pt idx="5">
                <c:v>Oppdal</c:v>
              </c:pt>
              <c:pt idx="6">
                <c:v>Rennebu</c:v>
              </c:pt>
              <c:pt idx="7">
                <c:v>Røros</c:v>
              </c:pt>
              <c:pt idx="8">
                <c:v>Holtålen</c:v>
              </c:pt>
              <c:pt idx="9">
                <c:v>Midtre Gauldal</c:v>
              </c:pt>
              <c:pt idx="10">
                <c:v>Melhus</c:v>
              </c:pt>
              <c:pt idx="11">
                <c:v>Skaun</c:v>
              </c:pt>
              <c:pt idx="12">
                <c:v>Malvik</c:v>
              </c:pt>
              <c:pt idx="13">
                <c:v>Selbu</c:v>
              </c:pt>
              <c:pt idx="14">
                <c:v>Tydal</c:v>
              </c:pt>
              <c:pt idx="15">
                <c:v>Meråker</c:v>
              </c:pt>
              <c:pt idx="16">
                <c:v>Stjørdal</c:v>
              </c:pt>
              <c:pt idx="17">
                <c:v>Frosta</c:v>
              </c:pt>
              <c:pt idx="18">
                <c:v>Levanger</c:v>
              </c:pt>
              <c:pt idx="19">
                <c:v>Verdal</c:v>
              </c:pt>
              <c:pt idx="20">
                <c:v>Snåsa</c:v>
              </c:pt>
              <c:pt idx="21">
                <c:v>Lierne</c:v>
              </c:pt>
              <c:pt idx="22">
                <c:v>Røyrvik</c:v>
              </c:pt>
              <c:pt idx="23">
                <c:v>Namsskogan</c:v>
              </c:pt>
              <c:pt idx="24">
                <c:v>Grong</c:v>
              </c:pt>
              <c:pt idx="25">
                <c:v>Høylandet</c:v>
              </c:pt>
              <c:pt idx="26">
                <c:v>Overhalla</c:v>
              </c:pt>
              <c:pt idx="27">
                <c:v>Flatanger</c:v>
              </c:pt>
              <c:pt idx="28">
                <c:v>Leka</c:v>
              </c:pt>
              <c:pt idx="29">
                <c:v>Inderøy</c:v>
              </c:pt>
              <c:pt idx="30">
                <c:v>Indre Fosen</c:v>
              </c:pt>
              <c:pt idx="31">
                <c:v>Heim</c:v>
              </c:pt>
              <c:pt idx="32">
                <c:v>Hitra</c:v>
              </c:pt>
              <c:pt idx="33">
                <c:v>Ørland</c:v>
              </c:pt>
              <c:pt idx="34">
                <c:v>Åfjord</c:v>
              </c:pt>
              <c:pt idx="35">
                <c:v>Orkland</c:v>
              </c:pt>
              <c:pt idx="36">
                <c:v>Nærøysund</c:v>
              </c:pt>
              <c:pt idx="37">
                <c:v>Rindal</c:v>
              </c:pt>
            </c:strLit>
          </c:cat>
          <c:val>
            <c:numLit>
              <c:formatCode>General</c:formatCode>
              <c:ptCount val="38"/>
              <c:pt idx="0">
                <c:v>0.97752613203021244</c:v>
              </c:pt>
              <c:pt idx="1">
                <c:v>0.72316980214190818</c:v>
              </c:pt>
              <c:pt idx="2">
                <c:v>0.75861689343410477</c:v>
              </c:pt>
              <c:pt idx="3">
                <c:v>1.7540486551922083</c:v>
              </c:pt>
              <c:pt idx="4">
                <c:v>0.70621424272753697</c:v>
              </c:pt>
              <c:pt idx="5">
                <c:v>0.81358684134740167</c:v>
              </c:pt>
              <c:pt idx="6">
                <c:v>0.73079928087731283</c:v>
              </c:pt>
              <c:pt idx="7">
                <c:v>0.81405113192103484</c:v>
              </c:pt>
              <c:pt idx="8">
                <c:v>0.69137523789436983</c:v>
              </c:pt>
              <c:pt idx="9">
                <c:v>0.68306379481512813</c:v>
              </c:pt>
              <c:pt idx="10">
                <c:v>0.76004725938282713</c:v>
              </c:pt>
              <c:pt idx="11">
                <c:v>0.75300273132898166</c:v>
              </c:pt>
              <c:pt idx="12">
                <c:v>0.88841223924087975</c:v>
              </c:pt>
              <c:pt idx="13">
                <c:v>0.76034064647978461</c:v>
              </c:pt>
              <c:pt idx="14">
                <c:v>1.3410428017679283</c:v>
              </c:pt>
              <c:pt idx="15">
                <c:v>0.71290205019610609</c:v>
              </c:pt>
              <c:pt idx="16">
                <c:v>0.77505560388722528</c:v>
              </c:pt>
              <c:pt idx="17">
                <c:v>0.71546583299006561</c:v>
              </c:pt>
              <c:pt idx="18">
                <c:v>0.7695148390756249</c:v>
              </c:pt>
              <c:pt idx="19">
                <c:v>0.70969037722645767</c:v>
              </c:pt>
              <c:pt idx="20">
                <c:v>0.69878543346508704</c:v>
              </c:pt>
              <c:pt idx="21">
                <c:v>0.7414654347823687</c:v>
              </c:pt>
              <c:pt idx="22">
                <c:v>0.85463497838265468</c:v>
              </c:pt>
              <c:pt idx="23">
                <c:v>1.0610996416959779</c:v>
              </c:pt>
              <c:pt idx="24">
                <c:v>0.77512112197534389</c:v>
              </c:pt>
              <c:pt idx="25">
                <c:v>0.62753281798379656</c:v>
              </c:pt>
              <c:pt idx="26">
                <c:v>0.74576878651738976</c:v>
              </c:pt>
              <c:pt idx="27">
                <c:v>1.1125019510089902</c:v>
              </c:pt>
              <c:pt idx="28">
                <c:v>0.77692635761591156</c:v>
              </c:pt>
              <c:pt idx="29">
                <c:v>0.77288870293337497</c:v>
              </c:pt>
              <c:pt idx="30">
                <c:v>0.68590671476740195</c:v>
              </c:pt>
              <c:pt idx="31">
                <c:v>0.8141025324600244</c:v>
              </c:pt>
              <c:pt idx="32">
                <c:v>0.82760512045711754</c:v>
              </c:pt>
              <c:pt idx="33">
                <c:v>0.75992749743010379</c:v>
              </c:pt>
              <c:pt idx="34">
                <c:v>0.80705680364990939</c:v>
              </c:pt>
              <c:pt idx="35">
                <c:v>0.74781083869905784</c:v>
              </c:pt>
              <c:pt idx="36">
                <c:v>0.98614112798851528</c:v>
              </c:pt>
              <c:pt idx="37">
                <c:v>0.71089112528587117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0D2-4655-9FE4-61CA028BC3FE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38"/>
              <c:pt idx="0">
                <c:v>Trondheim</c:v>
              </c:pt>
              <c:pt idx="1">
                <c:v>Steinkjer</c:v>
              </c:pt>
              <c:pt idx="2">
                <c:v>Namsos</c:v>
              </c:pt>
              <c:pt idx="3">
                <c:v>Frøya</c:v>
              </c:pt>
              <c:pt idx="4">
                <c:v>Osen</c:v>
              </c:pt>
              <c:pt idx="5">
                <c:v>Oppdal</c:v>
              </c:pt>
              <c:pt idx="6">
                <c:v>Rennebu</c:v>
              </c:pt>
              <c:pt idx="7">
                <c:v>Røros</c:v>
              </c:pt>
              <c:pt idx="8">
                <c:v>Holtålen</c:v>
              </c:pt>
              <c:pt idx="9">
                <c:v>Midtre Gauldal</c:v>
              </c:pt>
              <c:pt idx="10">
                <c:v>Melhus</c:v>
              </c:pt>
              <c:pt idx="11">
                <c:v>Skaun</c:v>
              </c:pt>
              <c:pt idx="12">
                <c:v>Malvik</c:v>
              </c:pt>
              <c:pt idx="13">
                <c:v>Selbu</c:v>
              </c:pt>
              <c:pt idx="14">
                <c:v>Tydal</c:v>
              </c:pt>
              <c:pt idx="15">
                <c:v>Meråker</c:v>
              </c:pt>
              <c:pt idx="16">
                <c:v>Stjørdal</c:v>
              </c:pt>
              <c:pt idx="17">
                <c:v>Frosta</c:v>
              </c:pt>
              <c:pt idx="18">
                <c:v>Levanger</c:v>
              </c:pt>
              <c:pt idx="19">
                <c:v>Verdal</c:v>
              </c:pt>
              <c:pt idx="20">
                <c:v>Snåsa</c:v>
              </c:pt>
              <c:pt idx="21">
                <c:v>Lierne</c:v>
              </c:pt>
              <c:pt idx="22">
                <c:v>Røyrvik</c:v>
              </c:pt>
              <c:pt idx="23">
                <c:v>Namsskogan</c:v>
              </c:pt>
              <c:pt idx="24">
                <c:v>Grong</c:v>
              </c:pt>
              <c:pt idx="25">
                <c:v>Høylandet</c:v>
              </c:pt>
              <c:pt idx="26">
                <c:v>Overhalla</c:v>
              </c:pt>
              <c:pt idx="27">
                <c:v>Flatanger</c:v>
              </c:pt>
              <c:pt idx="28">
                <c:v>Leka</c:v>
              </c:pt>
              <c:pt idx="29">
                <c:v>Inderøy</c:v>
              </c:pt>
              <c:pt idx="30">
                <c:v>Indre Fosen</c:v>
              </c:pt>
              <c:pt idx="31">
                <c:v>Heim</c:v>
              </c:pt>
              <c:pt idx="32">
                <c:v>Hitra</c:v>
              </c:pt>
              <c:pt idx="33">
                <c:v>Ørland</c:v>
              </c:pt>
              <c:pt idx="34">
                <c:v>Åfjord</c:v>
              </c:pt>
              <c:pt idx="35">
                <c:v>Orkland</c:v>
              </c:pt>
              <c:pt idx="36">
                <c:v>Nærøysund</c:v>
              </c:pt>
              <c:pt idx="37">
                <c:v>Rindal</c:v>
              </c:pt>
            </c:strLit>
          </c:cat>
          <c:val>
            <c:numLit>
              <c:formatCode>General</c:formatCode>
              <c:ptCount val="38"/>
              <c:pt idx="0">
                <c:v>0.97697794584349473</c:v>
              </c:pt>
              <c:pt idx="1">
                <c:v>0.93718901416688349</c:v>
              </c:pt>
              <c:pt idx="2">
                <c:v>0.9389613687314935</c:v>
              </c:pt>
              <c:pt idx="3">
                <c:v>1.287586955108293</c:v>
              </c:pt>
              <c:pt idx="4">
                <c:v>0.93634123619616516</c:v>
              </c:pt>
              <c:pt idx="5">
                <c:v>0.94170986612715835</c:v>
              </c:pt>
              <c:pt idx="6">
                <c:v>0.93757048810365384</c:v>
              </c:pt>
              <c:pt idx="7">
                <c:v>0.94173308065583994</c:v>
              </c:pt>
              <c:pt idx="8">
                <c:v>0.9355992859545067</c:v>
              </c:pt>
              <c:pt idx="9">
                <c:v>0.93518371380054444</c:v>
              </c:pt>
              <c:pt idx="10">
                <c:v>0.93903288702892962</c:v>
              </c:pt>
              <c:pt idx="11">
                <c:v>0.93868066062623734</c:v>
              </c:pt>
              <c:pt idx="12">
                <c:v>0.94545113602183228</c:v>
              </c:pt>
              <c:pt idx="13">
                <c:v>0.93904755638377735</c:v>
              </c:pt>
              <c:pt idx="14">
                <c:v>1.1223846137385813</c:v>
              </c:pt>
              <c:pt idx="15">
                <c:v>0.93667562656959358</c:v>
              </c:pt>
              <c:pt idx="16">
                <c:v>0.93978330425414958</c:v>
              </c:pt>
              <c:pt idx="17">
                <c:v>0.93680381570929161</c:v>
              </c:pt>
              <c:pt idx="18">
                <c:v>0.93950626601356957</c:v>
              </c:pt>
              <c:pt idx="19">
                <c:v>0.93651504292111099</c:v>
              </c:pt>
              <c:pt idx="20">
                <c:v>0.93596979573304273</c:v>
              </c:pt>
              <c:pt idx="21">
                <c:v>0.93810379579890668</c:v>
              </c:pt>
              <c:pt idx="22">
                <c:v>0.94376227297892112</c:v>
              </c:pt>
              <c:pt idx="23">
                <c:v>1.0104073497098007</c:v>
              </c:pt>
              <c:pt idx="24">
                <c:v>0.93978658015855554</c:v>
              </c:pt>
              <c:pt idx="25">
                <c:v>0.93240716495897802</c:v>
              </c:pt>
              <c:pt idx="26">
                <c:v>0.93831896338565757</c:v>
              </c:pt>
              <c:pt idx="27">
                <c:v>1.0309682734350061</c:v>
              </c:pt>
              <c:pt idx="28">
                <c:v>0.93987684194058385</c:v>
              </c:pt>
              <c:pt idx="29">
                <c:v>0.93967495920645694</c:v>
              </c:pt>
              <c:pt idx="30">
                <c:v>0.93532585979815819</c:v>
              </c:pt>
              <c:pt idx="31">
                <c:v>0.94173565068278942</c:v>
              </c:pt>
              <c:pt idx="32">
                <c:v>0.94241078008264401</c:v>
              </c:pt>
              <c:pt idx="33">
                <c:v>0.93902689893129332</c:v>
              </c:pt>
              <c:pt idx="34">
                <c:v>0.94138336424228364</c:v>
              </c:pt>
              <c:pt idx="35">
                <c:v>0.93842106599474118</c:v>
              </c:pt>
              <c:pt idx="36">
                <c:v>0.98042394422681589</c:v>
              </c:pt>
              <c:pt idx="37">
                <c:v>0.93657508032408177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0D2-4655-9FE4-61CA028BC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3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2EC4C02-5169-4B6B-BDFA-3E66E7B25D93}">
  <sheetPr/>
  <sheetViews>
    <sheetView zoomScale="133" workbookViewId="0" zoomToFit="1"/>
  </sheetViews>
  <sheetProtection content="1" objects="1"/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0340578-8FE3-44FF-8970-EAC356AE2DAF}">
  <sheetPr/>
  <sheetViews>
    <sheetView zoomScale="133" workbookViewId="0" zoomToFit="1"/>
  </sheetViews>
  <sheetProtection content="1" objects="1"/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245035</xdr:colOff>
      <xdr:row>35</xdr:row>
      <xdr:rowOff>169396</xdr:rowOff>
    </xdr:from>
    <xdr:to>
      <xdr:col>35</xdr:col>
      <xdr:colOff>245035</xdr:colOff>
      <xdr:row>52</xdr:row>
      <xdr:rowOff>64621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074AA6CA-753C-4958-91FF-589AC4A15D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36232</xdr:colOff>
      <xdr:row>9</xdr:row>
      <xdr:rowOff>95810</xdr:rowOff>
    </xdr:from>
    <xdr:to>
      <xdr:col>34</xdr:col>
      <xdr:colOff>741083</xdr:colOff>
      <xdr:row>28</xdr:row>
      <xdr:rowOff>32871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094DAADE-D7EF-459A-8EFC-ADD474DA29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292100</xdr:colOff>
      <xdr:row>56</xdr:row>
      <xdr:rowOff>149599</xdr:rowOff>
    </xdr:from>
    <xdr:to>
      <xdr:col>37</xdr:col>
      <xdr:colOff>208139</xdr:colOff>
      <xdr:row>75</xdr:row>
      <xdr:rowOff>54348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9FDF5862-C721-487B-8919-1A896052D1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26</xdr:col>
      <xdr:colOff>290793</xdr:colOff>
      <xdr:row>117</xdr:row>
      <xdr:rowOff>16913</xdr:rowOff>
    </xdr:from>
    <xdr:to>
      <xdr:col>39</xdr:col>
      <xdr:colOff>586067</xdr:colOff>
      <xdr:row>136</xdr:row>
      <xdr:rowOff>16913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2F9FBBFB-832B-46A7-AFE4-9FE05EA1B2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321235</xdr:colOff>
      <xdr:row>194</xdr:row>
      <xdr:rowOff>388470</xdr:rowOff>
    </xdr:from>
    <xdr:to>
      <xdr:col>36</xdr:col>
      <xdr:colOff>16435</xdr:colOff>
      <xdr:row>214</xdr:row>
      <xdr:rowOff>89833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FC35EC54-9928-415B-869F-9C353714BB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318621</xdr:colOff>
      <xdr:row>150</xdr:row>
      <xdr:rowOff>99171</xdr:rowOff>
    </xdr:from>
    <xdr:to>
      <xdr:col>37</xdr:col>
      <xdr:colOff>32871</xdr:colOff>
      <xdr:row>169</xdr:row>
      <xdr:rowOff>137270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4BE3E662-A716-4D0D-AAA3-655C9C4A65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26</xdr:col>
      <xdr:colOff>552824</xdr:colOff>
      <xdr:row>219</xdr:row>
      <xdr:rowOff>164353</xdr:rowOff>
    </xdr:from>
    <xdr:to>
      <xdr:col>36</xdr:col>
      <xdr:colOff>248024</xdr:colOff>
      <xdr:row>239</xdr:row>
      <xdr:rowOff>82362</xdr:rowOff>
    </xdr:to>
    <xdr:graphicFrame macro="">
      <xdr:nvGraphicFramePr>
        <xdr:cNvPr id="18" name="Diagram 17">
          <a:extLst>
            <a:ext uri="{FF2B5EF4-FFF2-40B4-BE49-F238E27FC236}">
              <a16:creationId xmlns:a16="http://schemas.microsoft.com/office/drawing/2014/main" id="{6AD99BEA-DC40-47E7-864A-732144C0CD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26</xdr:col>
      <xdr:colOff>530411</xdr:colOff>
      <xdr:row>245</xdr:row>
      <xdr:rowOff>112059</xdr:rowOff>
    </xdr:from>
    <xdr:to>
      <xdr:col>37</xdr:col>
      <xdr:colOff>539230</xdr:colOff>
      <xdr:row>265</xdr:row>
      <xdr:rowOff>30069</xdr:rowOff>
    </xdr:to>
    <xdr:graphicFrame macro="">
      <xdr:nvGraphicFramePr>
        <xdr:cNvPr id="19" name="Diagram 18">
          <a:extLst>
            <a:ext uri="{FF2B5EF4-FFF2-40B4-BE49-F238E27FC236}">
              <a16:creationId xmlns:a16="http://schemas.microsoft.com/office/drawing/2014/main" id="{40AF432F-36FA-40AF-B40F-8DA8D3439A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26</xdr:col>
      <xdr:colOff>351118</xdr:colOff>
      <xdr:row>288</xdr:row>
      <xdr:rowOff>171824</xdr:rowOff>
    </xdr:from>
    <xdr:to>
      <xdr:col>39</xdr:col>
      <xdr:colOff>471768</xdr:colOff>
      <xdr:row>308</xdr:row>
      <xdr:rowOff>89834</xdr:rowOff>
    </xdr:to>
    <xdr:graphicFrame macro="">
      <xdr:nvGraphicFramePr>
        <xdr:cNvPr id="20" name="Diagram 19">
          <a:extLst>
            <a:ext uri="{FF2B5EF4-FFF2-40B4-BE49-F238E27FC236}">
              <a16:creationId xmlns:a16="http://schemas.microsoft.com/office/drawing/2014/main" id="{BB9411A9-901B-4789-8720-16C2BC58EB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26</xdr:col>
      <xdr:colOff>231589</xdr:colOff>
      <xdr:row>325</xdr:row>
      <xdr:rowOff>104588</xdr:rowOff>
    </xdr:from>
    <xdr:to>
      <xdr:col>36</xdr:col>
      <xdr:colOff>699019</xdr:colOff>
      <xdr:row>344</xdr:row>
      <xdr:rowOff>41648</xdr:rowOff>
    </xdr:to>
    <xdr:graphicFrame macro="">
      <xdr:nvGraphicFramePr>
        <xdr:cNvPr id="21" name="Diagram 20">
          <a:extLst>
            <a:ext uri="{FF2B5EF4-FFF2-40B4-BE49-F238E27FC236}">
              <a16:creationId xmlns:a16="http://schemas.microsoft.com/office/drawing/2014/main" id="{0B992B1C-7CB5-4808-8C3C-3B98FCBADE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5827" cy="607308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3D9C591-8B68-41CA-8F2B-7CD433C4B54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5827" cy="607308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ECB4019-B5C8-4547-9A7B-A5EAB6332F7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68"/>
  <sheetViews>
    <sheetView zoomScale="85" zoomScaleNormal="85" workbookViewId="0">
      <pane xSplit="2" ySplit="6" topLeftCell="C7" activePane="bottomRight" state="frozen"/>
      <selection pane="topRight" activeCell="D1" sqref="D1"/>
      <selection pane="bottomLeft" activeCell="A7" sqref="A7"/>
      <selection pane="bottomRight"/>
    </sheetView>
  </sheetViews>
  <sheetFormatPr baseColWidth="10" defaultRowHeight="15" x14ac:dyDescent="0.25"/>
  <cols>
    <col min="1" max="1" width="11.5703125" style="96" customWidth="1"/>
    <col min="2" max="2" width="18.42578125" style="96" customWidth="1"/>
    <col min="3" max="3" width="17.28515625" style="96" bestFit="1" customWidth="1"/>
    <col min="4" max="4" width="14.42578125" style="96" bestFit="1" customWidth="1"/>
    <col min="5" max="6" width="11.42578125" style="96"/>
    <col min="7" max="7" width="14.42578125" style="96" bestFit="1" customWidth="1"/>
    <col min="8" max="8" width="9.85546875" style="96" bestFit="1" customWidth="1"/>
    <col min="9" max="9" width="14" style="96" bestFit="1" customWidth="1"/>
    <col min="10" max="10" width="11.42578125" style="96"/>
    <col min="11" max="11" width="13.7109375" style="96" bestFit="1" customWidth="1"/>
    <col min="12" max="12" width="17.85546875" style="96" bestFit="1" customWidth="1"/>
    <col min="13" max="13" width="17.28515625" style="96" bestFit="1" customWidth="1"/>
    <col min="14" max="14" width="13.85546875" style="96" bestFit="1" customWidth="1"/>
    <col min="15" max="15" width="11.42578125" style="96"/>
    <col min="16" max="16" width="12.5703125" style="96" customWidth="1"/>
    <col min="17" max="17" width="14.85546875" style="96" customWidth="1"/>
    <col min="18" max="18" width="13.28515625" style="96" bestFit="1" customWidth="1"/>
    <col min="19" max="19" width="13" style="96" customWidth="1"/>
    <col min="20" max="20" width="16.5703125" style="96" customWidth="1"/>
    <col min="21" max="21" width="13.140625" style="96" customWidth="1"/>
    <col min="23" max="23" width="17.28515625" style="96" bestFit="1" customWidth="1"/>
    <col min="24" max="24" width="13.85546875" style="96" bestFit="1" customWidth="1"/>
  </cols>
  <sheetData>
    <row r="1" spans="1:26" ht="30" x14ac:dyDescent="0.25">
      <c r="A1" s="79" t="s">
        <v>0</v>
      </c>
      <c r="B1" s="79" t="s">
        <v>1</v>
      </c>
      <c r="C1" s="231" t="s">
        <v>428</v>
      </c>
      <c r="D1" s="231"/>
      <c r="E1" s="231"/>
      <c r="F1" s="232" t="s">
        <v>379</v>
      </c>
      <c r="G1" s="232"/>
      <c r="H1" s="232" t="s">
        <v>2</v>
      </c>
      <c r="I1" s="232"/>
      <c r="J1" s="232"/>
      <c r="K1" s="232"/>
      <c r="L1" s="80" t="s">
        <v>437</v>
      </c>
      <c r="M1" s="233" t="s">
        <v>3</v>
      </c>
      <c r="N1" s="233"/>
      <c r="O1" s="233"/>
      <c r="P1" s="81" t="s">
        <v>4</v>
      </c>
      <c r="Q1" s="225" t="s">
        <v>435</v>
      </c>
      <c r="R1" s="225"/>
      <c r="S1" s="82" t="s">
        <v>5</v>
      </c>
      <c r="T1" s="83" t="s">
        <v>426</v>
      </c>
      <c r="U1" s="84" t="s">
        <v>426</v>
      </c>
      <c r="W1" t="s">
        <v>441</v>
      </c>
      <c r="X1"/>
    </row>
    <row r="2" spans="1:26" x14ac:dyDescent="0.25">
      <c r="A2" s="209" t="s">
        <v>8</v>
      </c>
      <c r="B2" s="210"/>
      <c r="C2" s="226" t="s">
        <v>443</v>
      </c>
      <c r="D2" s="227"/>
      <c r="E2" s="227"/>
      <c r="F2" s="228" t="s">
        <v>9</v>
      </c>
      <c r="G2" s="228"/>
      <c r="H2" s="211" t="s">
        <v>10</v>
      </c>
      <c r="I2" s="211"/>
      <c r="J2" s="211"/>
      <c r="K2" s="211"/>
      <c r="L2" s="212" t="str">
        <f>C2</f>
        <v>jan-nov</v>
      </c>
      <c r="M2" s="229" t="str">
        <f>C2</f>
        <v>jan-nov</v>
      </c>
      <c r="N2" s="230"/>
      <c r="O2" s="230"/>
      <c r="P2" s="213" t="str">
        <f>RIGHT(M2,4)</f>
        <v>-nov</v>
      </c>
      <c r="Q2" s="234" t="s">
        <v>381</v>
      </c>
      <c r="R2" s="234"/>
      <c r="S2" s="85" t="s">
        <v>11</v>
      </c>
      <c r="T2" s="88" t="str">
        <f>C2</f>
        <v>jan-nov</v>
      </c>
      <c r="U2" s="86" t="str">
        <f>T2</f>
        <v>jan-nov</v>
      </c>
      <c r="W2" t="s">
        <v>442</v>
      </c>
      <c r="X2"/>
    </row>
    <row r="3" spans="1:26" x14ac:dyDescent="0.25">
      <c r="A3" s="214" t="s">
        <v>12</v>
      </c>
      <c r="B3" s="215"/>
      <c r="C3" s="207"/>
      <c r="D3" s="207"/>
      <c r="E3" s="87" t="s">
        <v>13</v>
      </c>
      <c r="F3" s="230" t="s">
        <v>14</v>
      </c>
      <c r="G3" s="230"/>
      <c r="H3" s="211" t="s">
        <v>15</v>
      </c>
      <c r="I3" s="211"/>
      <c r="J3" s="211" t="s">
        <v>16</v>
      </c>
      <c r="K3" s="211"/>
      <c r="L3" s="212" t="s">
        <v>17</v>
      </c>
      <c r="M3" s="216" t="s">
        <v>18</v>
      </c>
      <c r="N3" s="211"/>
      <c r="O3" s="216" t="s">
        <v>19</v>
      </c>
      <c r="P3" s="217" t="s">
        <v>434</v>
      </c>
      <c r="Q3" s="208" t="s">
        <v>6</v>
      </c>
      <c r="R3" s="218" t="s">
        <v>7</v>
      </c>
      <c r="S3" s="191">
        <v>44562</v>
      </c>
      <c r="U3" s="86"/>
      <c r="W3" s="216"/>
      <c r="X3" s="211"/>
    </row>
    <row r="4" spans="1:26" x14ac:dyDescent="0.25">
      <c r="A4" s="215"/>
      <c r="B4" s="89">
        <f>I366</f>
        <v>-554.55197943762937</v>
      </c>
      <c r="C4" s="219" t="s">
        <v>20</v>
      </c>
      <c r="D4" s="207" t="s">
        <v>21</v>
      </c>
      <c r="E4" s="207" t="s">
        <v>22</v>
      </c>
      <c r="F4" s="216" t="s">
        <v>23</v>
      </c>
      <c r="G4" s="216" t="s">
        <v>20</v>
      </c>
      <c r="H4" s="216" t="s">
        <v>21</v>
      </c>
      <c r="I4" s="216" t="s">
        <v>20</v>
      </c>
      <c r="J4" s="216" t="s">
        <v>21</v>
      </c>
      <c r="K4" s="216" t="s">
        <v>20</v>
      </c>
      <c r="L4" s="213" t="s">
        <v>20</v>
      </c>
      <c r="M4" s="216" t="s">
        <v>20</v>
      </c>
      <c r="N4" s="216" t="s">
        <v>21</v>
      </c>
      <c r="O4" s="216" t="s">
        <v>24</v>
      </c>
      <c r="P4" s="213" t="s">
        <v>20</v>
      </c>
      <c r="Q4" s="218" t="s">
        <v>25</v>
      </c>
      <c r="R4" s="218" t="s">
        <v>21</v>
      </c>
      <c r="S4" s="220"/>
      <c r="T4" s="90" t="s">
        <v>20</v>
      </c>
      <c r="U4" s="219" t="s">
        <v>21</v>
      </c>
      <c r="W4" s="216" t="s">
        <v>20</v>
      </c>
      <c r="X4" s="216" t="s">
        <v>21</v>
      </c>
    </row>
    <row r="5" spans="1:26" x14ac:dyDescent="0.25">
      <c r="A5" s="91"/>
      <c r="B5" s="91"/>
      <c r="C5" s="92">
        <v>1</v>
      </c>
      <c r="D5" s="92">
        <v>2</v>
      </c>
      <c r="E5" s="92">
        <v>3</v>
      </c>
      <c r="F5" s="92">
        <v>4</v>
      </c>
      <c r="G5" s="92">
        <v>5</v>
      </c>
      <c r="H5" s="92">
        <v>6</v>
      </c>
      <c r="I5" s="92">
        <v>7</v>
      </c>
      <c r="J5" s="92">
        <v>8</v>
      </c>
      <c r="K5" s="92">
        <v>9</v>
      </c>
      <c r="L5" s="92">
        <v>10</v>
      </c>
      <c r="M5" s="92">
        <v>11</v>
      </c>
      <c r="N5" s="92">
        <v>12</v>
      </c>
      <c r="O5" s="92">
        <v>13</v>
      </c>
      <c r="P5" s="92">
        <v>14</v>
      </c>
      <c r="Q5" s="93">
        <v>15</v>
      </c>
      <c r="R5" s="93">
        <v>16</v>
      </c>
      <c r="S5" s="94">
        <v>17</v>
      </c>
      <c r="T5" s="92">
        <v>18</v>
      </c>
      <c r="U5" s="92">
        <v>19</v>
      </c>
      <c r="W5" s="92">
        <v>21</v>
      </c>
      <c r="X5" s="92">
        <v>22</v>
      </c>
    </row>
    <row r="6" spans="1:26" ht="18.75" customHeight="1" x14ac:dyDescent="0.25">
      <c r="A6" s="95"/>
      <c r="Q6" s="97"/>
      <c r="R6" s="150"/>
      <c r="S6" s="97"/>
      <c r="T6" s="97"/>
      <c r="U6" s="97"/>
    </row>
    <row r="7" spans="1:26" ht="21.95" customHeight="1" x14ac:dyDescent="0.25">
      <c r="A7" s="98">
        <v>301</v>
      </c>
      <c r="B7" s="98" t="s">
        <v>26</v>
      </c>
      <c r="C7" s="1">
        <v>39968974</v>
      </c>
      <c r="D7" s="98">
        <f>C7/S7*1000</f>
        <v>57112.649269033631</v>
      </c>
      <c r="E7" s="99">
        <f>D7/D$364</f>
        <v>1.4332594538049575</v>
      </c>
      <c r="F7" s="221">
        <f>($D$364+$X$364-D7-X7)*0.6</f>
        <v>-10355.070405691524</v>
      </c>
      <c r="G7" s="221">
        <f t="shared" ref="G7:G70" si="0">F7*S7/1000</f>
        <v>-7246757.8568038819</v>
      </c>
      <c r="H7" s="221">
        <f>IF(D7&lt;(D$364+X$364)*0.9,((D$364+X$364)*0.9-D7-X7)*0.35,0)</f>
        <v>0</v>
      </c>
      <c r="I7" s="100">
        <f t="shared" ref="I7:I70" si="1">H7*S7/1000</f>
        <v>0</v>
      </c>
      <c r="J7" s="221">
        <f>H7+I$366</f>
        <v>-554.55197943762937</v>
      </c>
      <c r="K7" s="100">
        <f t="shared" ref="K7:K70" si="2">J7*S7/1000</f>
        <v>-388090.44811389787</v>
      </c>
      <c r="L7" s="101">
        <f>+G7+K7</f>
        <v>-7634848.3049177798</v>
      </c>
      <c r="M7" s="101">
        <f>C7+L7</f>
        <v>32334125.695082221</v>
      </c>
      <c r="N7" s="101">
        <f>M7/S7*1000</f>
        <v>46203.02688390448</v>
      </c>
      <c r="O7" s="102">
        <f>N7/N$364</f>
        <v>1.1594791333146144</v>
      </c>
      <c r="P7" s="103">
        <v>-1615103.7958533932</v>
      </c>
      <c r="Q7" s="102">
        <f>(C7-T7)/T7</f>
        <v>0.20603815469192718</v>
      </c>
      <c r="R7" s="102">
        <f>(D7-U7)/U7</f>
        <v>0.20118351278504559</v>
      </c>
      <c r="S7" s="104">
        <v>699827</v>
      </c>
      <c r="T7" s="224">
        <v>33140721</v>
      </c>
      <c r="U7" s="1">
        <v>47546.980674595776</v>
      </c>
      <c r="W7" s="101">
        <v>0</v>
      </c>
      <c r="X7" s="101">
        <f>W7*1000/S7</f>
        <v>0</v>
      </c>
      <c r="Y7" s="1"/>
      <c r="Z7" s="1"/>
    </row>
    <row r="8" spans="1:26" ht="24.95" customHeight="1" x14ac:dyDescent="0.25">
      <c r="A8" s="98">
        <v>1101</v>
      </c>
      <c r="B8" s="98" t="s">
        <v>27</v>
      </c>
      <c r="C8" s="1">
        <v>544023</v>
      </c>
      <c r="D8" s="98">
        <f t="shared" ref="D8:D71" si="3">C8/S8*1000</f>
        <v>36609.89232839839</v>
      </c>
      <c r="E8" s="99">
        <f t="shared" ref="E8:E71" si="4">D8/D$364</f>
        <v>0.91873647876650877</v>
      </c>
      <c r="F8" s="221">
        <f t="shared" ref="F8:F71" si="5">($D$364+$X$364-D8-X8)*0.6</f>
        <v>1946.5837586896203</v>
      </c>
      <c r="G8" s="221">
        <f t="shared" si="0"/>
        <v>28926.234654127758</v>
      </c>
      <c r="H8" s="221">
        <f t="shared" ref="H8:H71" si="6">IF(D8&lt;(D$364+X$364)*0.9,((D$364+X$364)*0.9-D8-X8)*0.35,0)</f>
        <v>0</v>
      </c>
      <c r="I8" s="100">
        <f t="shared" si="1"/>
        <v>0</v>
      </c>
      <c r="J8" s="221">
        <f t="shared" ref="J8:J71" si="7">H8+I$366</f>
        <v>-554.55197943762937</v>
      </c>
      <c r="K8" s="100">
        <f t="shared" si="2"/>
        <v>-8240.642414443173</v>
      </c>
      <c r="L8" s="101">
        <f t="shared" ref="L8:L71" si="8">+G8+K8</f>
        <v>20685.592239684585</v>
      </c>
      <c r="M8" s="101">
        <f t="shared" ref="M8:M71" si="9">C8+L8</f>
        <v>564708.59223968454</v>
      </c>
      <c r="N8" s="101">
        <f t="shared" ref="N8:N71" si="10">M8/S8*1000</f>
        <v>38001.924107650375</v>
      </c>
      <c r="O8" s="102">
        <f t="shared" ref="O8:O71" si="11">N8/N$364</f>
        <v>0.95366994329923471</v>
      </c>
      <c r="P8" s="103">
        <v>18990.310629939329</v>
      </c>
      <c r="Q8" s="102">
        <f t="shared" ref="Q8:R71" si="12">(C8-T8)/T8</f>
        <v>3.6773407886386639E-2</v>
      </c>
      <c r="R8" s="102">
        <f t="shared" si="12"/>
        <v>3.1680241077792694E-2</v>
      </c>
      <c r="S8" s="104">
        <v>14860</v>
      </c>
      <c r="T8" s="224">
        <v>524727</v>
      </c>
      <c r="U8" s="1">
        <v>35485.696895922098</v>
      </c>
      <c r="W8" s="101">
        <v>0</v>
      </c>
      <c r="X8" s="101">
        <f t="shared" ref="X8:X71" si="13">W8*1000/S8</f>
        <v>0</v>
      </c>
    </row>
    <row r="9" spans="1:26" x14ac:dyDescent="0.25">
      <c r="A9" s="98">
        <v>1103</v>
      </c>
      <c r="B9" s="98" t="s">
        <v>28</v>
      </c>
      <c r="C9" s="1">
        <v>7068288</v>
      </c>
      <c r="D9" s="98">
        <f t="shared" si="3"/>
        <v>48848.215951734288</v>
      </c>
      <c r="E9" s="99">
        <f t="shared" si="4"/>
        <v>1.2258609644341916</v>
      </c>
      <c r="F9" s="221">
        <f t="shared" si="5"/>
        <v>-5396.4104153119188</v>
      </c>
      <c r="G9" s="221">
        <f t="shared" si="0"/>
        <v>-780855.19068521925</v>
      </c>
      <c r="H9" s="221">
        <f t="shared" si="6"/>
        <v>0</v>
      </c>
      <c r="I9" s="100">
        <f t="shared" si="1"/>
        <v>0</v>
      </c>
      <c r="J9" s="221">
        <f t="shared" si="7"/>
        <v>-554.55197943762937</v>
      </c>
      <c r="K9" s="100">
        <f t="shared" si="2"/>
        <v>-80243.116872645522</v>
      </c>
      <c r="L9" s="101">
        <f t="shared" si="8"/>
        <v>-861098.30755786481</v>
      </c>
      <c r="M9" s="101">
        <f t="shared" si="9"/>
        <v>6207189.692442135</v>
      </c>
      <c r="N9" s="101">
        <f t="shared" si="10"/>
        <v>42897.253556984746</v>
      </c>
      <c r="O9" s="102">
        <f t="shared" si="11"/>
        <v>1.076519737566308</v>
      </c>
      <c r="P9" s="103">
        <v>-191475.33912236919</v>
      </c>
      <c r="Q9" s="105">
        <f t="shared" si="12"/>
        <v>0.15214678025749465</v>
      </c>
      <c r="R9" s="105">
        <f t="shared" si="12"/>
        <v>0.14775155276661947</v>
      </c>
      <c r="S9" s="104">
        <v>144699</v>
      </c>
      <c r="T9" s="224">
        <v>6134885</v>
      </c>
      <c r="U9" s="1">
        <v>42559.921469055895</v>
      </c>
      <c r="V9" s="1"/>
      <c r="W9" s="101">
        <v>0</v>
      </c>
      <c r="X9" s="101">
        <f t="shared" si="13"/>
        <v>0</v>
      </c>
      <c r="Y9" s="1"/>
      <c r="Z9" s="1"/>
    </row>
    <row r="10" spans="1:26" x14ac:dyDescent="0.25">
      <c r="A10" s="98">
        <v>1106</v>
      </c>
      <c r="B10" s="98" t="s">
        <v>29</v>
      </c>
      <c r="C10" s="1">
        <v>1409584</v>
      </c>
      <c r="D10" s="98">
        <f>C10/S10*1000</f>
        <v>37645.12338425382</v>
      </c>
      <c r="E10" s="99">
        <f t="shared" si="4"/>
        <v>0.94471591969014623</v>
      </c>
      <c r="F10" s="221">
        <f t="shared" si="5"/>
        <v>1325.4451251763617</v>
      </c>
      <c r="G10" s="221">
        <f t="shared" si="0"/>
        <v>49629.96726710369</v>
      </c>
      <c r="H10" s="221">
        <f t="shared" si="6"/>
        <v>0</v>
      </c>
      <c r="I10" s="100">
        <f t="shared" si="1"/>
        <v>0</v>
      </c>
      <c r="J10" s="221">
        <f t="shared" si="7"/>
        <v>-554.55197943762937</v>
      </c>
      <c r="K10" s="100">
        <f t="shared" si="2"/>
        <v>-20764.644318062594</v>
      </c>
      <c r="L10" s="101">
        <f t="shared" si="8"/>
        <v>28865.322949041096</v>
      </c>
      <c r="M10" s="101">
        <f t="shared" si="9"/>
        <v>1438449.3229490411</v>
      </c>
      <c r="N10" s="101">
        <f t="shared" si="10"/>
        <v>38416.01652999255</v>
      </c>
      <c r="O10" s="102">
        <f t="shared" si="11"/>
        <v>0.96406171966868981</v>
      </c>
      <c r="P10" s="103">
        <v>7349.4611054810557</v>
      </c>
      <c r="Q10" s="105">
        <f t="shared" si="12"/>
        <v>0.12240089500065691</v>
      </c>
      <c r="R10" s="105">
        <f t="shared" si="12"/>
        <v>0.11877386508144207</v>
      </c>
      <c r="S10" s="104">
        <v>37444</v>
      </c>
      <c r="T10" s="224">
        <v>1255865</v>
      </c>
      <c r="U10" s="1">
        <v>33648.554510623479</v>
      </c>
      <c r="V10" s="1"/>
      <c r="W10" s="101">
        <v>0</v>
      </c>
      <c r="X10" s="101">
        <f t="shared" si="13"/>
        <v>0</v>
      </c>
      <c r="Y10" s="1"/>
    </row>
    <row r="11" spans="1:26" x14ac:dyDescent="0.25">
      <c r="A11" s="98">
        <v>1108</v>
      </c>
      <c r="B11" s="98" t="s">
        <v>30</v>
      </c>
      <c r="C11" s="1">
        <v>3131855</v>
      </c>
      <c r="D11" s="98">
        <f t="shared" si="3"/>
        <v>38519.832728614478</v>
      </c>
      <c r="E11" s="99">
        <f t="shared" si="4"/>
        <v>0.96666701902071417</v>
      </c>
      <c r="F11" s="221">
        <f t="shared" si="5"/>
        <v>800.61951855996733</v>
      </c>
      <c r="G11" s="221">
        <f t="shared" si="0"/>
        <v>65094.369956518145</v>
      </c>
      <c r="H11" s="221">
        <f t="shared" si="6"/>
        <v>0</v>
      </c>
      <c r="I11" s="100">
        <f t="shared" si="1"/>
        <v>0</v>
      </c>
      <c r="J11" s="221">
        <f t="shared" si="7"/>
        <v>-554.55197943762937</v>
      </c>
      <c r="K11" s="100">
        <f t="shared" si="2"/>
        <v>-45087.848688176455</v>
      </c>
      <c r="L11" s="101">
        <f t="shared" si="8"/>
        <v>20006.52126834169</v>
      </c>
      <c r="M11" s="101">
        <f t="shared" si="9"/>
        <v>3151861.5212683417</v>
      </c>
      <c r="N11" s="101">
        <f t="shared" si="10"/>
        <v>38765.900267736819</v>
      </c>
      <c r="O11" s="102">
        <f t="shared" si="11"/>
        <v>0.97284215940091712</v>
      </c>
      <c r="P11" s="103">
        <v>25506.510078547726</v>
      </c>
      <c r="Q11" s="105">
        <f t="shared" si="12"/>
        <v>0.11861632326793958</v>
      </c>
      <c r="R11" s="105">
        <f t="shared" si="12"/>
        <v>0.10685300051541403</v>
      </c>
      <c r="S11" s="104">
        <v>81305</v>
      </c>
      <c r="T11" s="224">
        <v>2799758</v>
      </c>
      <c r="U11" s="1">
        <v>34801.218147917964</v>
      </c>
      <c r="V11" s="1"/>
      <c r="W11" s="101">
        <v>0</v>
      </c>
      <c r="X11" s="101">
        <f t="shared" si="13"/>
        <v>0</v>
      </c>
      <c r="Y11" s="1"/>
      <c r="Z11" s="1"/>
    </row>
    <row r="12" spans="1:26" x14ac:dyDescent="0.25">
      <c r="A12" s="98">
        <v>1111</v>
      </c>
      <c r="B12" s="98" t="s">
        <v>31</v>
      </c>
      <c r="C12" s="1">
        <v>102612</v>
      </c>
      <c r="D12" s="98">
        <f t="shared" si="3"/>
        <v>31274.611398963731</v>
      </c>
      <c r="E12" s="99">
        <f t="shared" si="4"/>
        <v>0.78484596714277943</v>
      </c>
      <c r="F12" s="221">
        <f t="shared" si="5"/>
        <v>5147.7523163504156</v>
      </c>
      <c r="G12" s="221">
        <f t="shared" si="0"/>
        <v>16889.775349945714</v>
      </c>
      <c r="H12" s="221">
        <f t="shared" si="6"/>
        <v>1607.9585671202381</v>
      </c>
      <c r="I12" s="100">
        <f t="shared" si="1"/>
        <v>5275.7120587215013</v>
      </c>
      <c r="J12" s="221">
        <f t="shared" si="7"/>
        <v>1053.4065876826087</v>
      </c>
      <c r="K12" s="100">
        <f t="shared" si="2"/>
        <v>3456.2270141866388</v>
      </c>
      <c r="L12" s="101">
        <f t="shared" si="8"/>
        <v>20346.002364132353</v>
      </c>
      <c r="M12" s="101">
        <f t="shared" si="9"/>
        <v>122958.00236413235</v>
      </c>
      <c r="N12" s="101">
        <f t="shared" si="10"/>
        <v>37475.77030299676</v>
      </c>
      <c r="O12" s="102">
        <f t="shared" si="11"/>
        <v>0.94046595216369977</v>
      </c>
      <c r="P12" s="103">
        <v>3445.7122878436057</v>
      </c>
      <c r="Q12" s="105">
        <f t="shared" si="12"/>
        <v>5.809565055992081E-2</v>
      </c>
      <c r="R12" s="105">
        <f t="shared" si="12"/>
        <v>5.0355846959360635E-2</v>
      </c>
      <c r="S12" s="104">
        <v>3281</v>
      </c>
      <c r="T12" s="224">
        <v>96978</v>
      </c>
      <c r="U12" s="1">
        <v>29775.253300583357</v>
      </c>
      <c r="W12" s="101">
        <v>0</v>
      </c>
      <c r="X12" s="101">
        <f t="shared" si="13"/>
        <v>0</v>
      </c>
      <c r="Y12" s="1"/>
      <c r="Z12" s="1"/>
    </row>
    <row r="13" spans="1:26" x14ac:dyDescent="0.25">
      <c r="A13" s="98">
        <v>1112</v>
      </c>
      <c r="B13" s="98" t="s">
        <v>32</v>
      </c>
      <c r="C13" s="1">
        <v>103270</v>
      </c>
      <c r="D13" s="98">
        <f t="shared" si="3"/>
        <v>32495.280050346133</v>
      </c>
      <c r="E13" s="99">
        <f t="shared" si="4"/>
        <v>0.81547902141269879</v>
      </c>
      <c r="F13" s="221">
        <f t="shared" si="5"/>
        <v>4415.3511255209742</v>
      </c>
      <c r="G13" s="221">
        <f t="shared" si="0"/>
        <v>14031.985876905655</v>
      </c>
      <c r="H13" s="221">
        <f t="shared" si="6"/>
        <v>1180.7245391363972</v>
      </c>
      <c r="I13" s="100">
        <f t="shared" si="1"/>
        <v>3752.3425853754702</v>
      </c>
      <c r="J13" s="221">
        <f t="shared" si="7"/>
        <v>626.17255969876783</v>
      </c>
      <c r="K13" s="100">
        <f t="shared" si="2"/>
        <v>1989.9763947226841</v>
      </c>
      <c r="L13" s="101">
        <f t="shared" si="8"/>
        <v>16021.962271628339</v>
      </c>
      <c r="M13" s="101">
        <f t="shared" si="9"/>
        <v>119291.96227162833</v>
      </c>
      <c r="N13" s="101">
        <f t="shared" si="10"/>
        <v>37536.803735565867</v>
      </c>
      <c r="O13" s="102">
        <f t="shared" si="11"/>
        <v>0.94199760487719542</v>
      </c>
      <c r="P13" s="103">
        <v>3939.756659788769</v>
      </c>
      <c r="Q13" s="105">
        <f t="shared" si="12"/>
        <v>0.16058484395545117</v>
      </c>
      <c r="R13" s="105">
        <f t="shared" si="12"/>
        <v>0.15912407008011403</v>
      </c>
      <c r="S13" s="104">
        <v>3178</v>
      </c>
      <c r="T13" s="224">
        <v>88981</v>
      </c>
      <c r="U13" s="1">
        <v>28034.341524889729</v>
      </c>
      <c r="W13" s="101">
        <v>0</v>
      </c>
      <c r="X13" s="101">
        <f t="shared" si="13"/>
        <v>0</v>
      </c>
      <c r="Y13" s="1"/>
      <c r="Z13" s="1"/>
    </row>
    <row r="14" spans="1:26" x14ac:dyDescent="0.25">
      <c r="A14" s="98">
        <v>1114</v>
      </c>
      <c r="B14" s="98" t="s">
        <v>33</v>
      </c>
      <c r="C14" s="1">
        <v>103319</v>
      </c>
      <c r="D14" s="98">
        <f t="shared" si="3"/>
        <v>37045.1774829688</v>
      </c>
      <c r="E14" s="99">
        <f t="shared" si="4"/>
        <v>0.92966009325250776</v>
      </c>
      <c r="F14" s="221">
        <f t="shared" si="5"/>
        <v>1685.4126659473739</v>
      </c>
      <c r="G14" s="221">
        <f t="shared" si="0"/>
        <v>4700.6159253272253</v>
      </c>
      <c r="H14" s="221">
        <f t="shared" si="6"/>
        <v>0</v>
      </c>
      <c r="I14" s="100">
        <f t="shared" si="1"/>
        <v>0</v>
      </c>
      <c r="J14" s="221">
        <f t="shared" si="7"/>
        <v>-554.55197943762937</v>
      </c>
      <c r="K14" s="100">
        <f t="shared" si="2"/>
        <v>-1546.6454706515483</v>
      </c>
      <c r="L14" s="101">
        <f t="shared" si="8"/>
        <v>3153.970454675677</v>
      </c>
      <c r="M14" s="101">
        <f t="shared" si="9"/>
        <v>106472.97045467568</v>
      </c>
      <c r="N14" s="101">
        <f t="shared" si="10"/>
        <v>38176.038169478554</v>
      </c>
      <c r="O14" s="102">
        <f t="shared" si="11"/>
        <v>0.95803938909363473</v>
      </c>
      <c r="P14" s="103">
        <v>2124.2209385532315</v>
      </c>
      <c r="Q14" s="105">
        <f t="shared" si="12"/>
        <v>0.17805548270868726</v>
      </c>
      <c r="R14" s="105">
        <f t="shared" si="12"/>
        <v>0.17890026971672485</v>
      </c>
      <c r="S14" s="104">
        <v>2789</v>
      </c>
      <c r="T14" s="224">
        <v>87703</v>
      </c>
      <c r="U14" s="1">
        <v>31423.504120386959</v>
      </c>
      <c r="W14" s="101">
        <v>0</v>
      </c>
      <c r="X14" s="101">
        <f t="shared" si="13"/>
        <v>0</v>
      </c>
      <c r="Y14" s="1"/>
      <c r="Z14" s="1"/>
    </row>
    <row r="15" spans="1:26" x14ac:dyDescent="0.25">
      <c r="A15" s="98">
        <v>1119</v>
      </c>
      <c r="B15" s="98" t="s">
        <v>34</v>
      </c>
      <c r="C15" s="1">
        <v>624138</v>
      </c>
      <c r="D15" s="98">
        <f t="shared" si="3"/>
        <v>32345.460199004974</v>
      </c>
      <c r="E15" s="99">
        <f t="shared" si="4"/>
        <v>0.81171924628318481</v>
      </c>
      <c r="F15" s="221">
        <f t="shared" si="5"/>
        <v>4505.243036325669</v>
      </c>
      <c r="G15" s="221">
        <f t="shared" si="0"/>
        <v>86933.169628940101</v>
      </c>
      <c r="H15" s="221">
        <f t="shared" si="6"/>
        <v>1233.1614871058027</v>
      </c>
      <c r="I15" s="100">
        <f t="shared" si="1"/>
        <v>23795.084055193569</v>
      </c>
      <c r="J15" s="221">
        <f t="shared" si="7"/>
        <v>678.60950766817336</v>
      </c>
      <c r="K15" s="100">
        <f t="shared" si="2"/>
        <v>13094.449059965074</v>
      </c>
      <c r="L15" s="101">
        <f t="shared" si="8"/>
        <v>100027.61868890518</v>
      </c>
      <c r="M15" s="101">
        <f t="shared" si="9"/>
        <v>724165.61868890515</v>
      </c>
      <c r="N15" s="101">
        <f t="shared" si="10"/>
        <v>37529.312742998816</v>
      </c>
      <c r="O15" s="102">
        <f t="shared" si="11"/>
        <v>0.94180961612071989</v>
      </c>
      <c r="P15" s="103">
        <v>23334.810669378348</v>
      </c>
      <c r="Q15" s="105">
        <f t="shared" si="12"/>
        <v>0.13332098577125051</v>
      </c>
      <c r="R15" s="105">
        <f t="shared" si="12"/>
        <v>0.12298389551960559</v>
      </c>
      <c r="S15" s="104">
        <v>19296</v>
      </c>
      <c r="T15" s="224">
        <v>550716</v>
      </c>
      <c r="U15" s="1">
        <v>28803.138075313807</v>
      </c>
      <c r="W15" s="101">
        <v>0</v>
      </c>
      <c r="X15" s="101">
        <f t="shared" si="13"/>
        <v>0</v>
      </c>
      <c r="Y15" s="1"/>
      <c r="Z15" s="1"/>
    </row>
    <row r="16" spans="1:26" x14ac:dyDescent="0.25">
      <c r="A16" s="98">
        <v>1120</v>
      </c>
      <c r="B16" s="98" t="s">
        <v>35</v>
      </c>
      <c r="C16" s="1">
        <v>731509</v>
      </c>
      <c r="D16" s="98">
        <f t="shared" si="3"/>
        <v>36279.769875514554</v>
      </c>
      <c r="E16" s="99">
        <f t="shared" si="4"/>
        <v>0.91045195454000649</v>
      </c>
      <c r="F16" s="221">
        <f t="shared" si="5"/>
        <v>2144.6572304199217</v>
      </c>
      <c r="G16" s="221">
        <f t="shared" si="0"/>
        <v>43242.723736956883</v>
      </c>
      <c r="H16" s="221">
        <f t="shared" si="6"/>
        <v>0</v>
      </c>
      <c r="I16" s="100">
        <f t="shared" si="1"/>
        <v>0</v>
      </c>
      <c r="J16" s="221">
        <f t="shared" si="7"/>
        <v>-554.55197943762937</v>
      </c>
      <c r="K16" s="100">
        <f t="shared" si="2"/>
        <v>-11181.431561400921</v>
      </c>
      <c r="L16" s="101">
        <f t="shared" si="8"/>
        <v>32061.292175555962</v>
      </c>
      <c r="M16" s="101">
        <f t="shared" si="9"/>
        <v>763570.29217555595</v>
      </c>
      <c r="N16" s="101">
        <f t="shared" si="10"/>
        <v>37869.875126496852</v>
      </c>
      <c r="O16" s="102">
        <f t="shared" si="11"/>
        <v>0.95035613360863413</v>
      </c>
      <c r="P16" s="103">
        <v>9463.2829630866363</v>
      </c>
      <c r="Q16" s="105">
        <f t="shared" si="12"/>
        <v>0.13080195518894905</v>
      </c>
      <c r="R16" s="105">
        <f t="shared" si="12"/>
        <v>0.11313580353073736</v>
      </c>
      <c r="S16" s="104">
        <v>20163</v>
      </c>
      <c r="T16" s="224">
        <v>646894</v>
      </c>
      <c r="U16" s="1">
        <v>32592.402257154376</v>
      </c>
      <c r="W16" s="101">
        <v>0</v>
      </c>
      <c r="X16" s="101">
        <f t="shared" si="13"/>
        <v>0</v>
      </c>
      <c r="Y16" s="1"/>
      <c r="Z16" s="1"/>
    </row>
    <row r="17" spans="1:26" x14ac:dyDescent="0.25">
      <c r="A17" s="98">
        <v>1121</v>
      </c>
      <c r="B17" s="98" t="s">
        <v>36</v>
      </c>
      <c r="C17" s="1">
        <v>755439</v>
      </c>
      <c r="D17" s="98">
        <f t="shared" si="3"/>
        <v>39034.723298713383</v>
      </c>
      <c r="E17" s="99">
        <f t="shared" si="4"/>
        <v>0.97958835582988601</v>
      </c>
      <c r="F17" s="221">
        <f t="shared" si="5"/>
        <v>491.68517650062421</v>
      </c>
      <c r="G17" s="221">
        <f t="shared" si="0"/>
        <v>9515.5832208165812</v>
      </c>
      <c r="H17" s="221">
        <f t="shared" si="6"/>
        <v>0</v>
      </c>
      <c r="I17" s="100">
        <f t="shared" si="1"/>
        <v>0</v>
      </c>
      <c r="J17" s="221">
        <f t="shared" si="7"/>
        <v>-554.55197943762937</v>
      </c>
      <c r="K17" s="100">
        <f t="shared" si="2"/>
        <v>-10732.244458056441</v>
      </c>
      <c r="L17" s="101">
        <f t="shared" si="8"/>
        <v>-1216.6612372398595</v>
      </c>
      <c r="M17" s="101">
        <f t="shared" si="9"/>
        <v>754222.33876276016</v>
      </c>
      <c r="N17" s="101">
        <f t="shared" si="10"/>
        <v>38971.856495776374</v>
      </c>
      <c r="O17" s="102">
        <f t="shared" si="11"/>
        <v>0.97801069412458563</v>
      </c>
      <c r="P17" s="103">
        <v>650.50721542500378</v>
      </c>
      <c r="Q17" s="105">
        <f t="shared" si="12"/>
        <v>0.11964992367091047</v>
      </c>
      <c r="R17" s="105">
        <f t="shared" si="12"/>
        <v>0.10535996701578147</v>
      </c>
      <c r="S17" s="104">
        <v>19353</v>
      </c>
      <c r="T17" s="224">
        <v>674710</v>
      </c>
      <c r="U17" s="1">
        <v>35314.037475138699</v>
      </c>
      <c r="W17" s="101">
        <v>0</v>
      </c>
      <c r="X17" s="101">
        <f t="shared" si="13"/>
        <v>0</v>
      </c>
      <c r="Y17" s="1"/>
      <c r="Z17" s="1"/>
    </row>
    <row r="18" spans="1:26" x14ac:dyDescent="0.25">
      <c r="A18" s="98">
        <v>1122</v>
      </c>
      <c r="B18" s="98" t="s">
        <v>37</v>
      </c>
      <c r="C18" s="1">
        <v>390628</v>
      </c>
      <c r="D18" s="98">
        <f t="shared" si="3"/>
        <v>32200.807847663014</v>
      </c>
      <c r="E18" s="99">
        <f t="shared" si="4"/>
        <v>0.80808915115138025</v>
      </c>
      <c r="F18" s="221">
        <f t="shared" si="5"/>
        <v>4592.0344471308454</v>
      </c>
      <c r="G18" s="221">
        <f t="shared" si="0"/>
        <v>55705.969878144286</v>
      </c>
      <c r="H18" s="221">
        <f t="shared" si="6"/>
        <v>1283.7898100754887</v>
      </c>
      <c r="I18" s="100">
        <f t="shared" si="1"/>
        <v>15573.654186025753</v>
      </c>
      <c r="J18" s="221">
        <f t="shared" si="7"/>
        <v>729.23783063785936</v>
      </c>
      <c r="K18" s="100">
        <f t="shared" si="2"/>
        <v>8846.3841234678712</v>
      </c>
      <c r="L18" s="101">
        <f t="shared" si="8"/>
        <v>64552.354001612155</v>
      </c>
      <c r="M18" s="101">
        <f t="shared" si="9"/>
        <v>455180.35400161217</v>
      </c>
      <c r="N18" s="101">
        <f t="shared" si="10"/>
        <v>37522.080125431719</v>
      </c>
      <c r="O18" s="102">
        <f t="shared" si="11"/>
        <v>0.94162811136412972</v>
      </c>
      <c r="P18" s="103">
        <v>22955.370135272984</v>
      </c>
      <c r="Q18" s="105">
        <f t="shared" si="12"/>
        <v>6.7368357775027116E-2</v>
      </c>
      <c r="R18" s="105">
        <f t="shared" si="12"/>
        <v>6.1473239485444586E-2</v>
      </c>
      <c r="S18" s="104">
        <v>12131</v>
      </c>
      <c r="T18" s="224">
        <v>365973</v>
      </c>
      <c r="U18" s="1">
        <v>30335.958222811671</v>
      </c>
      <c r="W18" s="101">
        <v>0</v>
      </c>
      <c r="X18" s="101">
        <f t="shared" si="13"/>
        <v>0</v>
      </c>
      <c r="Y18" s="1"/>
      <c r="Z18" s="1"/>
    </row>
    <row r="19" spans="1:26" x14ac:dyDescent="0.25">
      <c r="A19" s="98">
        <v>1124</v>
      </c>
      <c r="B19" s="98" t="s">
        <v>38</v>
      </c>
      <c r="C19" s="1">
        <v>1320804</v>
      </c>
      <c r="D19" s="98">
        <f t="shared" si="3"/>
        <v>47910.766105629722</v>
      </c>
      <c r="E19" s="99">
        <f t="shared" si="4"/>
        <v>1.2023353729655102</v>
      </c>
      <c r="F19" s="221">
        <f t="shared" si="5"/>
        <v>-4833.9405076491794</v>
      </c>
      <c r="G19" s="221">
        <f t="shared" si="0"/>
        <v>-133262.07191487256</v>
      </c>
      <c r="H19" s="221">
        <f t="shared" si="6"/>
        <v>0</v>
      </c>
      <c r="I19" s="100">
        <f t="shared" si="1"/>
        <v>0</v>
      </c>
      <c r="J19" s="221">
        <f t="shared" si="7"/>
        <v>-554.55197943762937</v>
      </c>
      <c r="K19" s="100">
        <f t="shared" si="2"/>
        <v>-15287.888969136566</v>
      </c>
      <c r="L19" s="101">
        <f t="shared" si="8"/>
        <v>-148549.96088400914</v>
      </c>
      <c r="M19" s="101">
        <f t="shared" si="9"/>
        <v>1172254.039115991</v>
      </c>
      <c r="N19" s="101">
        <f t="shared" si="10"/>
        <v>42522.273618542909</v>
      </c>
      <c r="O19" s="102">
        <f t="shared" si="11"/>
        <v>1.0671095009788354</v>
      </c>
      <c r="P19" s="103">
        <v>-20461.349862303643</v>
      </c>
      <c r="Q19" s="105">
        <f t="shared" si="12"/>
        <v>0.1315829605095192</v>
      </c>
      <c r="R19" s="105">
        <f t="shared" si="12"/>
        <v>0.12702674647090356</v>
      </c>
      <c r="S19" s="104">
        <v>27568</v>
      </c>
      <c r="T19" s="224">
        <v>1167218</v>
      </c>
      <c r="U19" s="1">
        <v>42510.762282842268</v>
      </c>
      <c r="W19" s="101">
        <v>0</v>
      </c>
      <c r="X19" s="101">
        <f t="shared" si="13"/>
        <v>0</v>
      </c>
      <c r="Y19" s="1"/>
      <c r="Z19" s="1"/>
    </row>
    <row r="20" spans="1:26" x14ac:dyDescent="0.25">
      <c r="A20" s="98">
        <v>1127</v>
      </c>
      <c r="B20" s="98" t="s">
        <v>39</v>
      </c>
      <c r="C20" s="1">
        <v>473907</v>
      </c>
      <c r="D20" s="98">
        <f t="shared" si="3"/>
        <v>41374.803562074383</v>
      </c>
      <c r="E20" s="99">
        <f t="shared" si="4"/>
        <v>1.0383133879033508</v>
      </c>
      <c r="F20" s="221">
        <f t="shared" si="5"/>
        <v>-912.36298151597578</v>
      </c>
      <c r="G20" s="221">
        <f t="shared" si="0"/>
        <v>-10450.205590283986</v>
      </c>
      <c r="H20" s="221">
        <f t="shared" si="6"/>
        <v>0</v>
      </c>
      <c r="I20" s="100">
        <f t="shared" si="1"/>
        <v>0</v>
      </c>
      <c r="J20" s="221">
        <f t="shared" si="7"/>
        <v>-554.55197943762937</v>
      </c>
      <c r="K20" s="100">
        <f t="shared" si="2"/>
        <v>-6351.8383724786072</v>
      </c>
      <c r="L20" s="101">
        <f t="shared" si="8"/>
        <v>-16802.043962762593</v>
      </c>
      <c r="M20" s="101">
        <f t="shared" si="9"/>
        <v>457104.95603723743</v>
      </c>
      <c r="N20" s="101">
        <f t="shared" si="10"/>
        <v>39907.88860112078</v>
      </c>
      <c r="O20" s="102">
        <f t="shared" si="11"/>
        <v>1.0015007069539716</v>
      </c>
      <c r="P20" s="103">
        <v>1589.7503873032038</v>
      </c>
      <c r="Q20" s="105">
        <f t="shared" si="12"/>
        <v>9.352134515675728E-2</v>
      </c>
      <c r="R20" s="105">
        <f t="shared" si="12"/>
        <v>8.0250918495609266E-2</v>
      </c>
      <c r="S20" s="104">
        <v>11454</v>
      </c>
      <c r="T20" s="224">
        <v>433377</v>
      </c>
      <c r="U20" s="1">
        <v>38301.104728236853</v>
      </c>
      <c r="W20" s="101">
        <v>0</v>
      </c>
      <c r="X20" s="101">
        <f t="shared" si="13"/>
        <v>0</v>
      </c>
      <c r="Y20" s="1"/>
      <c r="Z20" s="1"/>
    </row>
    <row r="21" spans="1:26" x14ac:dyDescent="0.25">
      <c r="A21" s="98">
        <v>1130</v>
      </c>
      <c r="B21" s="98" t="s">
        <v>40</v>
      </c>
      <c r="C21" s="1">
        <v>458743</v>
      </c>
      <c r="D21" s="98">
        <f t="shared" si="3"/>
        <v>34575.143201688268</v>
      </c>
      <c r="E21" s="99">
        <f t="shared" si="4"/>
        <v>0.86767382523346936</v>
      </c>
      <c r="F21" s="221">
        <f t="shared" si="5"/>
        <v>3167.4332347156928</v>
      </c>
      <c r="G21" s="221">
        <f t="shared" si="0"/>
        <v>42025.504158207812</v>
      </c>
      <c r="H21" s="221">
        <f t="shared" si="6"/>
        <v>452.77243616664998</v>
      </c>
      <c r="I21" s="100">
        <f t="shared" si="1"/>
        <v>6007.3846830591119</v>
      </c>
      <c r="J21" s="221">
        <f t="shared" si="7"/>
        <v>-101.77954327097939</v>
      </c>
      <c r="K21" s="100">
        <f t="shared" si="2"/>
        <v>-1350.4109801193545</v>
      </c>
      <c r="L21" s="101">
        <f t="shared" si="8"/>
        <v>40675.093178088457</v>
      </c>
      <c r="M21" s="101">
        <f t="shared" si="9"/>
        <v>499418.09317808843</v>
      </c>
      <c r="N21" s="101">
        <f t="shared" si="10"/>
        <v>37640.796893132989</v>
      </c>
      <c r="O21" s="102">
        <f t="shared" si="11"/>
        <v>0.94460734506823429</v>
      </c>
      <c r="P21" s="103">
        <v>6635.0701265191237</v>
      </c>
      <c r="Q21" s="105">
        <f t="shared" si="12"/>
        <v>0.12644352717870394</v>
      </c>
      <c r="R21" s="106">
        <f t="shared" si="12"/>
        <v>0.10963347152740879</v>
      </c>
      <c r="S21" s="104">
        <v>13268</v>
      </c>
      <c r="T21" s="224">
        <v>407249</v>
      </c>
      <c r="U21" s="1">
        <v>31159.066564651872</v>
      </c>
      <c r="V21" s="1"/>
      <c r="W21" s="101">
        <v>0</v>
      </c>
      <c r="X21" s="101">
        <f t="shared" si="13"/>
        <v>0</v>
      </c>
      <c r="Y21" s="1"/>
      <c r="Z21" s="1"/>
    </row>
    <row r="22" spans="1:26" x14ac:dyDescent="0.25">
      <c r="A22" s="98">
        <v>1133</v>
      </c>
      <c r="B22" s="98" t="s">
        <v>41</v>
      </c>
      <c r="C22" s="1">
        <v>100480</v>
      </c>
      <c r="D22" s="98">
        <f t="shared" si="3"/>
        <v>39652.722967640097</v>
      </c>
      <c r="E22" s="99">
        <f t="shared" si="4"/>
        <v>0.99509724710483161</v>
      </c>
      <c r="F22" s="221">
        <f t="shared" si="5"/>
        <v>120.88537514459603</v>
      </c>
      <c r="G22" s="221">
        <f t="shared" si="0"/>
        <v>306.32354061640632</v>
      </c>
      <c r="H22" s="221">
        <f t="shared" si="6"/>
        <v>0</v>
      </c>
      <c r="I22" s="100">
        <f t="shared" si="1"/>
        <v>0</v>
      </c>
      <c r="J22" s="221">
        <f t="shared" si="7"/>
        <v>-554.55197943762937</v>
      </c>
      <c r="K22" s="100">
        <f t="shared" si="2"/>
        <v>-1405.2347158949528</v>
      </c>
      <c r="L22" s="101">
        <f t="shared" si="8"/>
        <v>-1098.9111752785466</v>
      </c>
      <c r="M22" s="101">
        <f t="shared" si="9"/>
        <v>99381.088824721461</v>
      </c>
      <c r="N22" s="101">
        <f t="shared" si="10"/>
        <v>39219.056363347067</v>
      </c>
      <c r="O22" s="102">
        <f t="shared" si="11"/>
        <v>0.98421425063456414</v>
      </c>
      <c r="P22" s="103">
        <v>4090.6619068819818</v>
      </c>
      <c r="Q22" s="105">
        <f t="shared" si="12"/>
        <v>-6.0833869132993715E-3</v>
      </c>
      <c r="R22" s="106">
        <f t="shared" si="12"/>
        <v>1.1959298249284742E-2</v>
      </c>
      <c r="S22" s="104">
        <v>2534</v>
      </c>
      <c r="T22" s="224">
        <v>101095</v>
      </c>
      <c r="U22" s="1">
        <v>39184.108527131786</v>
      </c>
      <c r="V22" s="1"/>
      <c r="W22" s="101">
        <v>0</v>
      </c>
      <c r="X22" s="101">
        <f t="shared" si="13"/>
        <v>0</v>
      </c>
      <c r="Y22" s="1"/>
      <c r="Z22" s="1"/>
    </row>
    <row r="23" spans="1:26" x14ac:dyDescent="0.25">
      <c r="A23" s="98">
        <v>1134</v>
      </c>
      <c r="B23" s="98" t="s">
        <v>42</v>
      </c>
      <c r="C23" s="1">
        <v>148139</v>
      </c>
      <c r="D23" s="98">
        <f t="shared" si="3"/>
        <v>39148.784355179705</v>
      </c>
      <c r="E23" s="99">
        <f t="shared" si="4"/>
        <v>0.98245075303232099</v>
      </c>
      <c r="F23" s="221">
        <f t="shared" si="5"/>
        <v>423.24854262083096</v>
      </c>
      <c r="G23" s="221">
        <f t="shared" si="0"/>
        <v>1601.5724852772244</v>
      </c>
      <c r="H23" s="221">
        <f t="shared" si="6"/>
        <v>0</v>
      </c>
      <c r="I23" s="100">
        <f t="shared" si="1"/>
        <v>0</v>
      </c>
      <c r="J23" s="221">
        <f t="shared" si="7"/>
        <v>-554.55197943762937</v>
      </c>
      <c r="K23" s="100">
        <f t="shared" si="2"/>
        <v>-2098.4246901919896</v>
      </c>
      <c r="L23" s="101">
        <f t="shared" si="8"/>
        <v>-496.85220491476525</v>
      </c>
      <c r="M23" s="101">
        <f t="shared" si="9"/>
        <v>147642.14779508524</v>
      </c>
      <c r="N23" s="101">
        <f t="shared" si="10"/>
        <v>39017.480918362904</v>
      </c>
      <c r="O23" s="102">
        <f t="shared" si="11"/>
        <v>0.97915565300555973</v>
      </c>
      <c r="P23" s="103">
        <v>6524.4689248782397</v>
      </c>
      <c r="Q23" s="105">
        <f t="shared" si="12"/>
        <v>-5.917806131197724E-2</v>
      </c>
      <c r="R23" s="105">
        <f t="shared" si="12"/>
        <v>-5.2962271547917876E-2</v>
      </c>
      <c r="S23" s="104">
        <v>3784</v>
      </c>
      <c r="T23" s="224">
        <v>157457</v>
      </c>
      <c r="U23" s="1">
        <v>41338.146495143083</v>
      </c>
      <c r="W23" s="101">
        <v>0</v>
      </c>
      <c r="X23" s="101">
        <f t="shared" si="13"/>
        <v>0</v>
      </c>
      <c r="Y23" s="1"/>
      <c r="Z23" s="1"/>
    </row>
    <row r="24" spans="1:26" x14ac:dyDescent="0.25">
      <c r="A24" s="98">
        <v>1135</v>
      </c>
      <c r="B24" s="98" t="s">
        <v>43</v>
      </c>
      <c r="C24" s="1">
        <v>159349</v>
      </c>
      <c r="D24" s="98">
        <f t="shared" si="3"/>
        <v>35215.248618784528</v>
      </c>
      <c r="E24" s="99">
        <f t="shared" si="4"/>
        <v>0.88373746704009115</v>
      </c>
      <c r="F24" s="221">
        <f t="shared" si="5"/>
        <v>2783.3699844579373</v>
      </c>
      <c r="G24" s="221">
        <f t="shared" si="0"/>
        <v>12594.749179672166</v>
      </c>
      <c r="H24" s="221">
        <f t="shared" si="6"/>
        <v>228.73554018295906</v>
      </c>
      <c r="I24" s="100">
        <f t="shared" si="1"/>
        <v>1035.0283193278897</v>
      </c>
      <c r="J24" s="221">
        <f t="shared" si="7"/>
        <v>-325.81643925467029</v>
      </c>
      <c r="K24" s="100">
        <f t="shared" si="2"/>
        <v>-1474.3193876273831</v>
      </c>
      <c r="L24" s="101">
        <f t="shared" si="8"/>
        <v>11120.429792044783</v>
      </c>
      <c r="M24" s="101">
        <f t="shared" si="9"/>
        <v>170469.42979204477</v>
      </c>
      <c r="N24" s="101">
        <f t="shared" si="10"/>
        <v>37672.802163987799</v>
      </c>
      <c r="O24" s="102">
        <f t="shared" si="11"/>
        <v>0.94541052715856533</v>
      </c>
      <c r="P24" s="103">
        <v>3840.8559897873674</v>
      </c>
      <c r="Q24" s="105">
        <f t="shared" si="12"/>
        <v>1.8594988493991306E-2</v>
      </c>
      <c r="R24" s="105">
        <f t="shared" si="12"/>
        <v>2.6698727628971186E-2</v>
      </c>
      <c r="S24" s="104">
        <v>4525</v>
      </c>
      <c r="T24" s="224">
        <v>156440</v>
      </c>
      <c r="U24" s="1">
        <v>34299.495724621789</v>
      </c>
      <c r="W24" s="101">
        <v>0</v>
      </c>
      <c r="X24" s="101">
        <f t="shared" si="13"/>
        <v>0</v>
      </c>
      <c r="Y24" s="1"/>
      <c r="Z24" s="1"/>
    </row>
    <row r="25" spans="1:26" x14ac:dyDescent="0.25">
      <c r="A25" s="98">
        <v>1144</v>
      </c>
      <c r="B25" s="98" t="s">
        <v>44</v>
      </c>
      <c r="C25" s="1">
        <v>18068</v>
      </c>
      <c r="D25" s="98">
        <f t="shared" si="3"/>
        <v>34546.845124282983</v>
      </c>
      <c r="E25" s="99">
        <f t="shared" si="4"/>
        <v>0.8669636763000067</v>
      </c>
      <c r="F25" s="221">
        <f t="shared" si="5"/>
        <v>3184.4120811588641</v>
      </c>
      <c r="G25" s="221">
        <f t="shared" si="0"/>
        <v>1665.447518446086</v>
      </c>
      <c r="H25" s="221">
        <f t="shared" si="6"/>
        <v>462.67676325849965</v>
      </c>
      <c r="I25" s="100">
        <f t="shared" si="1"/>
        <v>241.97994718419531</v>
      </c>
      <c r="J25" s="221">
        <f t="shared" si="7"/>
        <v>-91.875216179129723</v>
      </c>
      <c r="K25" s="100">
        <f t="shared" si="2"/>
        <v>-48.050738061684847</v>
      </c>
      <c r="L25" s="101">
        <f t="shared" si="8"/>
        <v>1617.3967803844012</v>
      </c>
      <c r="M25" s="101">
        <f t="shared" si="9"/>
        <v>19685.396780384403</v>
      </c>
      <c r="N25" s="101">
        <f t="shared" si="10"/>
        <v>37639.381989262714</v>
      </c>
      <c r="O25" s="102">
        <f t="shared" si="11"/>
        <v>0.94457183762156094</v>
      </c>
      <c r="P25" s="103">
        <v>150.35430555995481</v>
      </c>
      <c r="Q25" s="105">
        <f t="shared" si="12"/>
        <v>0.17752867570385819</v>
      </c>
      <c r="R25" s="105">
        <f t="shared" si="12"/>
        <v>0.1415048538850022</v>
      </c>
      <c r="S25" s="104">
        <v>523</v>
      </c>
      <c r="T25" s="224">
        <v>15344</v>
      </c>
      <c r="U25" s="1">
        <v>30264.299802761339</v>
      </c>
      <c r="W25" s="101">
        <v>0</v>
      </c>
      <c r="X25" s="101">
        <f t="shared" si="13"/>
        <v>0</v>
      </c>
      <c r="Y25" s="1"/>
      <c r="Z25" s="1"/>
    </row>
    <row r="26" spans="1:26" x14ac:dyDescent="0.25">
      <c r="A26" s="98">
        <v>1145</v>
      </c>
      <c r="B26" s="98" t="s">
        <v>45</v>
      </c>
      <c r="C26" s="1">
        <v>30260</v>
      </c>
      <c r="D26" s="98">
        <f t="shared" si="3"/>
        <v>35391.812865497071</v>
      </c>
      <c r="E26" s="99">
        <f t="shared" si="4"/>
        <v>0.88816840097580541</v>
      </c>
      <c r="F26" s="221">
        <f t="shared" si="5"/>
        <v>2677.4314364304109</v>
      </c>
      <c r="G26" s="221">
        <f t="shared" si="0"/>
        <v>2289.203878148001</v>
      </c>
      <c r="H26" s="221">
        <f t="shared" si="6"/>
        <v>166.93805383356883</v>
      </c>
      <c r="I26" s="100">
        <f t="shared" si="1"/>
        <v>142.73203602770133</v>
      </c>
      <c r="J26" s="221">
        <f t="shared" si="7"/>
        <v>-387.61392560406057</v>
      </c>
      <c r="K26" s="100">
        <f t="shared" si="2"/>
        <v>-331.40990639147179</v>
      </c>
      <c r="L26" s="101">
        <f t="shared" si="8"/>
        <v>1957.7939717565291</v>
      </c>
      <c r="M26" s="101">
        <f t="shared" si="9"/>
        <v>32217.793971756528</v>
      </c>
      <c r="N26" s="101">
        <f t="shared" si="10"/>
        <v>37681.630376323425</v>
      </c>
      <c r="O26" s="102">
        <f t="shared" si="11"/>
        <v>0.94563207385535097</v>
      </c>
      <c r="P26" s="103">
        <v>1188.6064363371356</v>
      </c>
      <c r="Q26" s="105">
        <f t="shared" si="12"/>
        <v>0.10915622021845905</v>
      </c>
      <c r="R26" s="105">
        <f t="shared" si="12"/>
        <v>0.11434525516684936</v>
      </c>
      <c r="S26" s="104">
        <v>855</v>
      </c>
      <c r="T26" s="224">
        <v>27282</v>
      </c>
      <c r="U26" s="1">
        <v>31760.186263096624</v>
      </c>
      <c r="W26" s="101">
        <v>0</v>
      </c>
      <c r="X26" s="101">
        <f t="shared" si="13"/>
        <v>0</v>
      </c>
      <c r="Y26" s="1"/>
      <c r="Z26" s="1"/>
    </row>
    <row r="27" spans="1:26" x14ac:dyDescent="0.25">
      <c r="A27" s="98">
        <v>1146</v>
      </c>
      <c r="B27" s="98" t="s">
        <v>46</v>
      </c>
      <c r="C27" s="1">
        <v>392262</v>
      </c>
      <c r="D27" s="98">
        <f t="shared" si="3"/>
        <v>34765.753788885937</v>
      </c>
      <c r="E27" s="99">
        <f t="shared" si="4"/>
        <v>0.8724572563926416</v>
      </c>
      <c r="F27" s="221">
        <f t="shared" si="5"/>
        <v>3053.0668823970918</v>
      </c>
      <c r="G27" s="221">
        <f t="shared" si="0"/>
        <v>34447.753634086388</v>
      </c>
      <c r="H27" s="221">
        <f t="shared" si="6"/>
        <v>386.05873064746589</v>
      </c>
      <c r="I27" s="100">
        <f t="shared" si="1"/>
        <v>4355.9006578953577</v>
      </c>
      <c r="J27" s="221">
        <f t="shared" si="7"/>
        <v>-168.49324879016348</v>
      </c>
      <c r="K27" s="100">
        <f t="shared" si="2"/>
        <v>-1901.1093260994146</v>
      </c>
      <c r="L27" s="101">
        <f t="shared" si="8"/>
        <v>32546.644307986975</v>
      </c>
      <c r="M27" s="101">
        <f t="shared" si="9"/>
        <v>424808.64430798695</v>
      </c>
      <c r="N27" s="101">
        <f t="shared" si="10"/>
        <v>37650.327422492861</v>
      </c>
      <c r="O27" s="102">
        <f t="shared" si="11"/>
        <v>0.94484651662619268</v>
      </c>
      <c r="P27" s="103">
        <v>7058.8966149769622</v>
      </c>
      <c r="Q27" s="105">
        <f t="shared" si="12"/>
        <v>0.1138206072514673</v>
      </c>
      <c r="R27" s="105">
        <f t="shared" si="12"/>
        <v>0.10345535299626903</v>
      </c>
      <c r="S27" s="104">
        <v>11283</v>
      </c>
      <c r="T27" s="224">
        <v>352177</v>
      </c>
      <c r="U27" s="1">
        <v>31506.262300948289</v>
      </c>
      <c r="W27" s="101">
        <v>0</v>
      </c>
      <c r="X27" s="101">
        <f t="shared" si="13"/>
        <v>0</v>
      </c>
      <c r="Y27" s="1"/>
      <c r="Z27" s="1"/>
    </row>
    <row r="28" spans="1:26" x14ac:dyDescent="0.25">
      <c r="A28" s="98">
        <v>1149</v>
      </c>
      <c r="B28" s="98" t="s">
        <v>47</v>
      </c>
      <c r="C28" s="1">
        <v>1422758</v>
      </c>
      <c r="D28" s="98">
        <f t="shared" si="3"/>
        <v>33444.394819115681</v>
      </c>
      <c r="E28" s="99">
        <f t="shared" si="4"/>
        <v>0.83929734769409625</v>
      </c>
      <c r="F28" s="221">
        <f t="shared" si="5"/>
        <v>3845.8822642592449</v>
      </c>
      <c r="G28" s="221">
        <f t="shared" si="0"/>
        <v>163607.67740385255</v>
      </c>
      <c r="H28" s="221">
        <f t="shared" si="6"/>
        <v>848.53437006705531</v>
      </c>
      <c r="I28" s="100">
        <f t="shared" si="1"/>
        <v>36097.500637022596</v>
      </c>
      <c r="J28" s="221">
        <f t="shared" si="7"/>
        <v>293.98239062942594</v>
      </c>
      <c r="K28" s="100">
        <f t="shared" si="2"/>
        <v>12506.304879766409</v>
      </c>
      <c r="L28" s="101">
        <f t="shared" si="8"/>
        <v>176113.98228361894</v>
      </c>
      <c r="M28" s="101">
        <f t="shared" si="9"/>
        <v>1598871.982283619</v>
      </c>
      <c r="N28" s="101">
        <f t="shared" si="10"/>
        <v>37584.25947400435</v>
      </c>
      <c r="O28" s="102">
        <f t="shared" si="11"/>
        <v>0.94318852119126539</v>
      </c>
      <c r="P28" s="103">
        <v>36616.643427965319</v>
      </c>
      <c r="Q28" s="105">
        <f t="shared" si="12"/>
        <v>0.11621692654702363</v>
      </c>
      <c r="R28" s="105">
        <f t="shared" si="12"/>
        <v>0.11107415798015387</v>
      </c>
      <c r="S28" s="104">
        <v>42541</v>
      </c>
      <c r="T28" s="224">
        <v>1274625</v>
      </c>
      <c r="U28" s="1">
        <v>30100.956429330497</v>
      </c>
      <c r="W28" s="101">
        <v>0</v>
      </c>
      <c r="X28" s="101">
        <f t="shared" si="13"/>
        <v>0</v>
      </c>
      <c r="Y28" s="1"/>
      <c r="Z28" s="1"/>
    </row>
    <row r="29" spans="1:26" x14ac:dyDescent="0.25">
      <c r="A29" s="98">
        <v>1151</v>
      </c>
      <c r="B29" s="98" t="s">
        <v>48</v>
      </c>
      <c r="C29" s="1">
        <v>7779</v>
      </c>
      <c r="D29" s="98">
        <f t="shared" si="3"/>
        <v>41377.659574468082</v>
      </c>
      <c r="E29" s="99">
        <f t="shared" si="4"/>
        <v>1.0383850604105072</v>
      </c>
      <c r="F29" s="221">
        <f t="shared" si="5"/>
        <v>-914.07658895219504</v>
      </c>
      <c r="G29" s="221">
        <f t="shared" si="0"/>
        <v>-171.84639872301267</v>
      </c>
      <c r="H29" s="221">
        <f t="shared" si="6"/>
        <v>0</v>
      </c>
      <c r="I29" s="100">
        <f t="shared" si="1"/>
        <v>0</v>
      </c>
      <c r="J29" s="221">
        <f t="shared" si="7"/>
        <v>-554.55197943762937</v>
      </c>
      <c r="K29" s="100">
        <f t="shared" si="2"/>
        <v>-104.25577213427432</v>
      </c>
      <c r="L29" s="101">
        <f t="shared" si="8"/>
        <v>-276.10217085728698</v>
      </c>
      <c r="M29" s="101">
        <f t="shared" si="9"/>
        <v>7502.8978291427129</v>
      </c>
      <c r="N29" s="101">
        <f t="shared" si="10"/>
        <v>39909.031006078258</v>
      </c>
      <c r="O29" s="102">
        <f t="shared" si="11"/>
        <v>1.0015293759568342</v>
      </c>
      <c r="P29" s="103">
        <v>-162.4411844933644</v>
      </c>
      <c r="Q29" s="105">
        <f t="shared" si="12"/>
        <v>0.19769053117782909</v>
      </c>
      <c r="R29" s="105">
        <f t="shared" si="12"/>
        <v>0.22317330843693176</v>
      </c>
      <c r="S29" s="104">
        <v>188</v>
      </c>
      <c r="T29" s="224">
        <v>6495</v>
      </c>
      <c r="U29" s="1">
        <v>33828.125</v>
      </c>
      <c r="W29" s="101">
        <v>0</v>
      </c>
      <c r="X29" s="101">
        <f t="shared" si="13"/>
        <v>0</v>
      </c>
      <c r="Y29" s="1"/>
      <c r="Z29" s="1"/>
    </row>
    <row r="30" spans="1:26" x14ac:dyDescent="0.25">
      <c r="A30" s="98">
        <v>1160</v>
      </c>
      <c r="B30" s="98" t="s">
        <v>49</v>
      </c>
      <c r="C30" s="1">
        <v>398611</v>
      </c>
      <c r="D30" s="98">
        <f t="shared" si="3"/>
        <v>45425.754985754982</v>
      </c>
      <c r="E30" s="99">
        <f t="shared" si="4"/>
        <v>1.1399732565875182</v>
      </c>
      <c r="F30" s="221">
        <f t="shared" si="5"/>
        <v>-3342.933835724335</v>
      </c>
      <c r="G30" s="221">
        <f t="shared" si="0"/>
        <v>-29334.244408481038</v>
      </c>
      <c r="H30" s="221">
        <f t="shared" si="6"/>
        <v>0</v>
      </c>
      <c r="I30" s="100">
        <f t="shared" si="1"/>
        <v>0</v>
      </c>
      <c r="J30" s="221">
        <f t="shared" si="7"/>
        <v>-554.55197943762937</v>
      </c>
      <c r="K30" s="100">
        <f t="shared" si="2"/>
        <v>-4866.193619565197</v>
      </c>
      <c r="L30" s="101">
        <f t="shared" si="8"/>
        <v>-34200.438028046236</v>
      </c>
      <c r="M30" s="101">
        <f t="shared" si="9"/>
        <v>364410.56197195378</v>
      </c>
      <c r="N30" s="101">
        <f t="shared" si="10"/>
        <v>41528.269170593019</v>
      </c>
      <c r="O30" s="102">
        <f t="shared" si="11"/>
        <v>1.0421646544276386</v>
      </c>
      <c r="P30" s="103">
        <v>-5543.9627336663289</v>
      </c>
      <c r="Q30" s="105">
        <f t="shared" si="12"/>
        <v>0.24223546350371788</v>
      </c>
      <c r="R30" s="105">
        <f t="shared" si="12"/>
        <v>0.23232589285468522</v>
      </c>
      <c r="S30" s="104">
        <v>8775</v>
      </c>
      <c r="T30" s="224">
        <v>320882</v>
      </c>
      <c r="U30" s="1">
        <v>36861.803561171742</v>
      </c>
      <c r="W30" s="101">
        <v>0</v>
      </c>
      <c r="X30" s="101">
        <f t="shared" si="13"/>
        <v>0</v>
      </c>
      <c r="Y30" s="1"/>
      <c r="Z30" s="1"/>
    </row>
    <row r="31" spans="1:26" ht="27.95" customHeight="1" x14ac:dyDescent="0.25">
      <c r="A31" s="98">
        <v>1505</v>
      </c>
      <c r="B31" s="98" t="s">
        <v>50</v>
      </c>
      <c r="C31" s="1">
        <v>817905</v>
      </c>
      <c r="D31" s="98">
        <f t="shared" si="3"/>
        <v>34060.925332111772</v>
      </c>
      <c r="E31" s="99">
        <f t="shared" si="4"/>
        <v>0.8547693700502712</v>
      </c>
      <c r="F31" s="221">
        <f t="shared" si="5"/>
        <v>3475.9639564615904</v>
      </c>
      <c r="G31" s="221">
        <f t="shared" si="0"/>
        <v>83468.322486512174</v>
      </c>
      <c r="H31" s="221">
        <f t="shared" si="6"/>
        <v>632.74869051842359</v>
      </c>
      <c r="I31" s="100">
        <f t="shared" si="1"/>
        <v>15194.194305418905</v>
      </c>
      <c r="J31" s="221">
        <f t="shared" si="7"/>
        <v>78.196711080794216</v>
      </c>
      <c r="K31" s="100">
        <f t="shared" si="2"/>
        <v>1877.7376231831115</v>
      </c>
      <c r="L31" s="101">
        <f t="shared" si="8"/>
        <v>85346.060109695289</v>
      </c>
      <c r="M31" s="101">
        <f t="shared" si="9"/>
        <v>903251.0601096953</v>
      </c>
      <c r="N31" s="101">
        <f t="shared" si="10"/>
        <v>37615.085999654155</v>
      </c>
      <c r="O31" s="102">
        <f t="shared" si="11"/>
        <v>0.94396212230907417</v>
      </c>
      <c r="P31" s="103">
        <v>20227.394626025176</v>
      </c>
      <c r="Q31" s="105">
        <f t="shared" si="12"/>
        <v>0.10772900013814363</v>
      </c>
      <c r="R31" s="105">
        <f t="shared" si="12"/>
        <v>0.11169621348141096</v>
      </c>
      <c r="S31" s="104">
        <v>24013</v>
      </c>
      <c r="T31" s="224">
        <v>738362</v>
      </c>
      <c r="U31" s="1">
        <v>30638.698701190922</v>
      </c>
      <c r="W31" s="101">
        <v>0</v>
      </c>
      <c r="X31" s="101">
        <f t="shared" si="13"/>
        <v>0</v>
      </c>
      <c r="Y31" s="1"/>
      <c r="Z31" s="1"/>
    </row>
    <row r="32" spans="1:26" x14ac:dyDescent="0.25">
      <c r="A32" s="98">
        <v>1506</v>
      </c>
      <c r="B32" s="98" t="s">
        <v>51</v>
      </c>
      <c r="C32" s="1">
        <v>1155521</v>
      </c>
      <c r="D32" s="98">
        <f t="shared" si="3"/>
        <v>36107.774514092867</v>
      </c>
      <c r="E32" s="99">
        <f t="shared" si="4"/>
        <v>0.90613567818225937</v>
      </c>
      <c r="F32" s="221">
        <f t="shared" si="5"/>
        <v>2247.8544472729336</v>
      </c>
      <c r="G32" s="221">
        <f t="shared" si="0"/>
        <v>71935.838021628428</v>
      </c>
      <c r="H32" s="221">
        <f t="shared" si="6"/>
        <v>0</v>
      </c>
      <c r="I32" s="100">
        <f t="shared" si="1"/>
        <v>0</v>
      </c>
      <c r="J32" s="221">
        <f t="shared" si="7"/>
        <v>-554.55197943762937</v>
      </c>
      <c r="K32" s="100">
        <f t="shared" si="2"/>
        <v>-17746.772445963015</v>
      </c>
      <c r="L32" s="101">
        <f t="shared" si="8"/>
        <v>54189.065575665416</v>
      </c>
      <c r="M32" s="101">
        <f t="shared" si="9"/>
        <v>1209710.0655756653</v>
      </c>
      <c r="N32" s="101">
        <f t="shared" si="10"/>
        <v>37801.07698192817</v>
      </c>
      <c r="O32" s="102">
        <f t="shared" si="11"/>
        <v>0.94862962306553511</v>
      </c>
      <c r="P32" s="103">
        <v>16757.210711932697</v>
      </c>
      <c r="Q32" s="105">
        <f t="shared" si="12"/>
        <v>0.10669367505650691</v>
      </c>
      <c r="R32" s="105">
        <f t="shared" si="12"/>
        <v>0.10212884894853047</v>
      </c>
      <c r="S32" s="104">
        <v>32002</v>
      </c>
      <c r="T32" s="224">
        <v>1044120</v>
      </c>
      <c r="U32" s="1">
        <v>32761.844995293381</v>
      </c>
      <c r="W32" s="101">
        <v>0</v>
      </c>
      <c r="X32" s="101">
        <f t="shared" si="13"/>
        <v>0</v>
      </c>
      <c r="Y32" s="1"/>
      <c r="Z32" s="1"/>
    </row>
    <row r="33" spans="1:26" x14ac:dyDescent="0.25">
      <c r="A33" s="98">
        <v>1507</v>
      </c>
      <c r="B33" s="98" t="s">
        <v>52</v>
      </c>
      <c r="C33" s="1">
        <v>2549616</v>
      </c>
      <c r="D33" s="98">
        <f t="shared" si="3"/>
        <v>37989.331585064218</v>
      </c>
      <c r="E33" s="99">
        <f t="shared" si="4"/>
        <v>0.95335393008193847</v>
      </c>
      <c r="F33" s="221">
        <f t="shared" si="5"/>
        <v>1118.9202046901235</v>
      </c>
      <c r="G33" s="221">
        <f t="shared" si="0"/>
        <v>75095.210617572942</v>
      </c>
      <c r="H33" s="221">
        <f t="shared" si="6"/>
        <v>0</v>
      </c>
      <c r="I33" s="100">
        <f t="shared" si="1"/>
        <v>0</v>
      </c>
      <c r="J33" s="221">
        <f t="shared" si="7"/>
        <v>-554.55197943762937</v>
      </c>
      <c r="K33" s="100">
        <f t="shared" si="2"/>
        <v>-37218.201547977063</v>
      </c>
      <c r="L33" s="101">
        <f t="shared" si="8"/>
        <v>37877.009069595879</v>
      </c>
      <c r="M33" s="101">
        <f t="shared" si="9"/>
        <v>2587493.009069596</v>
      </c>
      <c r="N33" s="101">
        <f t="shared" si="10"/>
        <v>38553.699810316713</v>
      </c>
      <c r="O33" s="102">
        <f t="shared" si="11"/>
        <v>0.96751692382540677</v>
      </c>
      <c r="P33" s="103">
        <v>21561.506084640085</v>
      </c>
      <c r="Q33" s="105">
        <f t="shared" si="12"/>
        <v>0.12478824326613586</v>
      </c>
      <c r="R33" s="105">
        <f t="shared" si="12"/>
        <v>0.11734708374636116</v>
      </c>
      <c r="S33" s="104">
        <v>67114</v>
      </c>
      <c r="T33" s="224">
        <v>2266752</v>
      </c>
      <c r="U33" s="1">
        <v>33999.580020998947</v>
      </c>
      <c r="V33" s="1"/>
      <c r="W33" s="101">
        <v>0</v>
      </c>
      <c r="X33" s="101">
        <f t="shared" si="13"/>
        <v>0</v>
      </c>
      <c r="Y33" s="1"/>
      <c r="Z33" s="1"/>
    </row>
    <row r="34" spans="1:26" x14ac:dyDescent="0.25">
      <c r="A34" s="98">
        <v>1511</v>
      </c>
      <c r="B34" s="98" t="s">
        <v>53</v>
      </c>
      <c r="C34" s="1">
        <v>101034</v>
      </c>
      <c r="D34" s="98">
        <f t="shared" si="3"/>
        <v>33180.295566502464</v>
      </c>
      <c r="E34" s="99">
        <f t="shared" si="4"/>
        <v>0.83266969593226581</v>
      </c>
      <c r="F34" s="221">
        <f t="shared" si="5"/>
        <v>4004.3418158271757</v>
      </c>
      <c r="G34" s="221">
        <f t="shared" si="0"/>
        <v>12193.22082919375</v>
      </c>
      <c r="H34" s="221">
        <f t="shared" si="6"/>
        <v>940.96910848168147</v>
      </c>
      <c r="I34" s="100">
        <f t="shared" si="1"/>
        <v>2865.2509353267201</v>
      </c>
      <c r="J34" s="221">
        <f t="shared" si="7"/>
        <v>386.4171290440521</v>
      </c>
      <c r="K34" s="100">
        <f t="shared" si="2"/>
        <v>1176.6401579391386</v>
      </c>
      <c r="L34" s="101">
        <f t="shared" si="8"/>
        <v>13369.860987132888</v>
      </c>
      <c r="M34" s="101">
        <f t="shared" si="9"/>
        <v>114403.86098713288</v>
      </c>
      <c r="N34" s="101">
        <f t="shared" si="10"/>
        <v>37571.054511373688</v>
      </c>
      <c r="O34" s="102">
        <f t="shared" si="11"/>
        <v>0.94285713860317388</v>
      </c>
      <c r="P34" s="103">
        <v>3857.2654119121489</v>
      </c>
      <c r="Q34" s="105">
        <f t="shared" si="12"/>
        <v>0.11354318211876736</v>
      </c>
      <c r="R34" s="105">
        <f t="shared" si="12"/>
        <v>0.12743961591860747</v>
      </c>
      <c r="S34" s="104">
        <v>3045</v>
      </c>
      <c r="T34" s="224">
        <v>90732</v>
      </c>
      <c r="U34" s="1">
        <v>29429.776192020759</v>
      </c>
      <c r="W34" s="101">
        <v>0</v>
      </c>
      <c r="X34" s="101">
        <f t="shared" si="13"/>
        <v>0</v>
      </c>
      <c r="Y34" s="1"/>
      <c r="Z34" s="1"/>
    </row>
    <row r="35" spans="1:26" x14ac:dyDescent="0.25">
      <c r="A35" s="98">
        <v>1514</v>
      </c>
      <c r="B35" s="98" t="s">
        <v>54</v>
      </c>
      <c r="C35" s="1">
        <v>82671</v>
      </c>
      <c r="D35" s="98">
        <f t="shared" si="3"/>
        <v>34133.360858794382</v>
      </c>
      <c r="E35" s="99">
        <f t="shared" si="4"/>
        <v>0.85658716181335581</v>
      </c>
      <c r="F35" s="221">
        <f t="shared" si="5"/>
        <v>3432.5026404520249</v>
      </c>
      <c r="G35" s="221">
        <f t="shared" si="0"/>
        <v>8313.5213951748046</v>
      </c>
      <c r="H35" s="221">
        <f t="shared" si="6"/>
        <v>607.39625617951015</v>
      </c>
      <c r="I35" s="100">
        <f t="shared" si="1"/>
        <v>1471.1137324667736</v>
      </c>
      <c r="J35" s="221">
        <f t="shared" si="7"/>
        <v>52.844276741880776</v>
      </c>
      <c r="K35" s="100">
        <f t="shared" si="2"/>
        <v>127.98883826883524</v>
      </c>
      <c r="L35" s="101">
        <f t="shared" si="8"/>
        <v>8441.5102334436397</v>
      </c>
      <c r="M35" s="101">
        <f t="shared" si="9"/>
        <v>91112.510233443638</v>
      </c>
      <c r="N35" s="101">
        <f t="shared" si="10"/>
        <v>37618.707775988289</v>
      </c>
      <c r="O35" s="102">
        <f t="shared" si="11"/>
        <v>0.94405301189722846</v>
      </c>
      <c r="P35" s="103">
        <v>5776.2767705363067</v>
      </c>
      <c r="Q35" s="105">
        <f t="shared" si="12"/>
        <v>3.4227870225394166E-3</v>
      </c>
      <c r="R35" s="105">
        <f t="shared" si="12"/>
        <v>1.2951574843149745E-2</v>
      </c>
      <c r="S35" s="104">
        <v>2422</v>
      </c>
      <c r="T35" s="224">
        <v>82389</v>
      </c>
      <c r="U35" s="1">
        <v>33696.932515337423</v>
      </c>
      <c r="W35" s="101">
        <v>0</v>
      </c>
      <c r="X35" s="101">
        <f t="shared" si="13"/>
        <v>0</v>
      </c>
      <c r="Y35" s="1"/>
      <c r="Z35" s="1"/>
    </row>
    <row r="36" spans="1:26" x14ac:dyDescent="0.25">
      <c r="A36" s="98">
        <v>1515</v>
      </c>
      <c r="B36" s="98" t="s">
        <v>55</v>
      </c>
      <c r="C36" s="1">
        <v>335993</v>
      </c>
      <c r="D36" s="98">
        <f t="shared" si="3"/>
        <v>38333.48545350827</v>
      </c>
      <c r="E36" s="99">
        <f t="shared" si="4"/>
        <v>0.96199057698632973</v>
      </c>
      <c r="F36" s="221">
        <f t="shared" si="5"/>
        <v>912.42788362369174</v>
      </c>
      <c r="G36" s="221">
        <f t="shared" si="0"/>
        <v>7997.4303999616577</v>
      </c>
      <c r="H36" s="221">
        <f t="shared" si="6"/>
        <v>0</v>
      </c>
      <c r="I36" s="100">
        <f t="shared" si="1"/>
        <v>0</v>
      </c>
      <c r="J36" s="221">
        <f t="shared" si="7"/>
        <v>-554.55197943762937</v>
      </c>
      <c r="K36" s="100">
        <f t="shared" si="2"/>
        <v>-4860.6480997708213</v>
      </c>
      <c r="L36" s="101">
        <f t="shared" si="8"/>
        <v>3136.7823001908364</v>
      </c>
      <c r="M36" s="101">
        <f t="shared" si="9"/>
        <v>339129.78230019083</v>
      </c>
      <c r="N36" s="101">
        <f t="shared" si="10"/>
        <v>38691.361357694332</v>
      </c>
      <c r="O36" s="102">
        <f t="shared" si="11"/>
        <v>0.97097158258716321</v>
      </c>
      <c r="P36" s="103">
        <v>7319.8820101896799</v>
      </c>
      <c r="Q36" s="105">
        <f t="shared" si="12"/>
        <v>0.11269961120935747</v>
      </c>
      <c r="R36" s="105">
        <f t="shared" si="12"/>
        <v>0.12450577936023838</v>
      </c>
      <c r="S36" s="104">
        <v>8765</v>
      </c>
      <c r="T36" s="224">
        <v>301962</v>
      </c>
      <c r="U36" s="1">
        <v>34089.184917588616</v>
      </c>
      <c r="W36" s="101">
        <v>0</v>
      </c>
      <c r="X36" s="101">
        <f t="shared" si="13"/>
        <v>0</v>
      </c>
      <c r="Y36" s="1"/>
      <c r="Z36" s="1"/>
    </row>
    <row r="37" spans="1:26" x14ac:dyDescent="0.25">
      <c r="A37" s="98">
        <v>1516</v>
      </c>
      <c r="B37" s="98" t="s">
        <v>56</v>
      </c>
      <c r="C37" s="1">
        <v>312676</v>
      </c>
      <c r="D37" s="98">
        <f t="shared" si="3"/>
        <v>36540.376300105178</v>
      </c>
      <c r="E37" s="99">
        <f t="shared" si="4"/>
        <v>0.91699195271111811</v>
      </c>
      <c r="F37" s="221">
        <f t="shared" si="5"/>
        <v>1988.2933756655475</v>
      </c>
      <c r="G37" s="221">
        <f t="shared" si="0"/>
        <v>17013.826415570093</v>
      </c>
      <c r="H37" s="221">
        <f t="shared" si="6"/>
        <v>0</v>
      </c>
      <c r="I37" s="100">
        <f t="shared" si="1"/>
        <v>0</v>
      </c>
      <c r="J37" s="221">
        <f t="shared" si="7"/>
        <v>-554.55197943762937</v>
      </c>
      <c r="K37" s="100">
        <f t="shared" si="2"/>
        <v>-4745.3012880477945</v>
      </c>
      <c r="L37" s="101">
        <f t="shared" si="8"/>
        <v>12268.525127522298</v>
      </c>
      <c r="M37" s="101">
        <f t="shared" si="9"/>
        <v>324944.5251275223</v>
      </c>
      <c r="N37" s="101">
        <f t="shared" si="10"/>
        <v>37974.117696333095</v>
      </c>
      <c r="O37" s="102">
        <f t="shared" si="11"/>
        <v>0.9529721328770786</v>
      </c>
      <c r="P37" s="103">
        <v>6189.6126823951081</v>
      </c>
      <c r="Q37" s="105">
        <f t="shared" si="12"/>
        <v>4.6046997109517179E-2</v>
      </c>
      <c r="R37" s="105">
        <f t="shared" si="12"/>
        <v>4.8247399814667649E-2</v>
      </c>
      <c r="S37" s="104">
        <v>8557</v>
      </c>
      <c r="T37" s="224">
        <v>298912</v>
      </c>
      <c r="U37" s="1">
        <v>34858.542274052474</v>
      </c>
      <c r="W37" s="101">
        <v>0</v>
      </c>
      <c r="X37" s="101">
        <f t="shared" si="13"/>
        <v>0</v>
      </c>
      <c r="Y37" s="1"/>
      <c r="Z37" s="1"/>
    </row>
    <row r="38" spans="1:26" x14ac:dyDescent="0.25">
      <c r="A38" s="98">
        <v>1517</v>
      </c>
      <c r="B38" s="98" t="s">
        <v>57</v>
      </c>
      <c r="C38" s="1">
        <v>154831</v>
      </c>
      <c r="D38" s="98">
        <f t="shared" si="3"/>
        <v>30205.033164260632</v>
      </c>
      <c r="E38" s="99">
        <f t="shared" si="4"/>
        <v>0.75800457322930515</v>
      </c>
      <c r="F38" s="221">
        <f t="shared" si="5"/>
        <v>5789.4992571722742</v>
      </c>
      <c r="G38" s="221">
        <f t="shared" si="0"/>
        <v>29676.973192265079</v>
      </c>
      <c r="H38" s="221">
        <f t="shared" si="6"/>
        <v>1982.3109492663223</v>
      </c>
      <c r="I38" s="100">
        <f t="shared" si="1"/>
        <v>10161.325925939169</v>
      </c>
      <c r="J38" s="221">
        <f t="shared" si="7"/>
        <v>1427.7589698286929</v>
      </c>
      <c r="K38" s="100">
        <f t="shared" si="2"/>
        <v>7318.6924793418793</v>
      </c>
      <c r="L38" s="101">
        <f t="shared" si="8"/>
        <v>36995.665671606956</v>
      </c>
      <c r="M38" s="101">
        <f t="shared" si="9"/>
        <v>191826.66567160696</v>
      </c>
      <c r="N38" s="101">
        <f t="shared" si="10"/>
        <v>37422.291391261599</v>
      </c>
      <c r="O38" s="102">
        <f t="shared" si="11"/>
        <v>0.93912388246802592</v>
      </c>
      <c r="P38" s="103">
        <v>9556.2029068839693</v>
      </c>
      <c r="Q38" s="105">
        <f t="shared" si="12"/>
        <v>6.4072078511147157E-2</v>
      </c>
      <c r="R38" s="105">
        <f t="shared" si="12"/>
        <v>6.6978244937045836E-2</v>
      </c>
      <c r="S38" s="104">
        <v>5126</v>
      </c>
      <c r="T38" s="224">
        <v>145508</v>
      </c>
      <c r="U38" s="1">
        <v>28308.94941634241</v>
      </c>
      <c r="W38" s="101">
        <v>0</v>
      </c>
      <c r="X38" s="101">
        <f t="shared" si="13"/>
        <v>0</v>
      </c>
      <c r="Y38" s="1"/>
      <c r="Z38" s="1"/>
    </row>
    <row r="39" spans="1:26" x14ac:dyDescent="0.25">
      <c r="A39" s="98">
        <v>1520</v>
      </c>
      <c r="B39" s="98" t="s">
        <v>58</v>
      </c>
      <c r="C39" s="1">
        <v>339808</v>
      </c>
      <c r="D39" s="98">
        <f t="shared" si="3"/>
        <v>31367.857472537617</v>
      </c>
      <c r="E39" s="99">
        <f t="shared" si="4"/>
        <v>0.78718600596413435</v>
      </c>
      <c r="F39" s="221">
        <f t="shared" si="5"/>
        <v>5091.8046722060835</v>
      </c>
      <c r="G39" s="221">
        <f t="shared" si="0"/>
        <v>55159.5200140085</v>
      </c>
      <c r="H39" s="221">
        <f t="shared" si="6"/>
        <v>1575.3224413693779</v>
      </c>
      <c r="I39" s="100">
        <f t="shared" si="1"/>
        <v>17065.468007354473</v>
      </c>
      <c r="J39" s="221">
        <f t="shared" si="7"/>
        <v>1020.7704619317485</v>
      </c>
      <c r="K39" s="100">
        <f t="shared" si="2"/>
        <v>11058.006414106632</v>
      </c>
      <c r="L39" s="101">
        <f t="shared" si="8"/>
        <v>66217.526428115132</v>
      </c>
      <c r="M39" s="101">
        <f t="shared" si="9"/>
        <v>406025.52642811515</v>
      </c>
      <c r="N39" s="101">
        <f t="shared" si="10"/>
        <v>37480.432606675451</v>
      </c>
      <c r="O39" s="102">
        <f t="shared" si="11"/>
        <v>0.94058295410476744</v>
      </c>
      <c r="P39" s="103">
        <v>12777.712317650046</v>
      </c>
      <c r="Q39" s="105">
        <f t="shared" si="12"/>
        <v>0.11255242591616436</v>
      </c>
      <c r="R39" s="106">
        <f t="shared" si="12"/>
        <v>0.11224432499511307</v>
      </c>
      <c r="S39" s="104">
        <v>10833</v>
      </c>
      <c r="T39" s="224">
        <v>305431</v>
      </c>
      <c r="U39" s="1">
        <v>28202.308402585411</v>
      </c>
      <c r="V39" s="1"/>
      <c r="W39" s="101">
        <v>0</v>
      </c>
      <c r="X39" s="101">
        <f t="shared" si="13"/>
        <v>0</v>
      </c>
      <c r="Y39" s="1"/>
      <c r="Z39" s="1"/>
    </row>
    <row r="40" spans="1:26" x14ac:dyDescent="0.25">
      <c r="A40" s="98">
        <v>1525</v>
      </c>
      <c r="B40" s="98" t="s">
        <v>59</v>
      </c>
      <c r="C40" s="1">
        <v>154931</v>
      </c>
      <c r="D40" s="98">
        <f t="shared" si="3"/>
        <v>34683.456458473243</v>
      </c>
      <c r="E40" s="99">
        <f t="shared" si="4"/>
        <v>0.87039197963965342</v>
      </c>
      <c r="F40" s="221">
        <f t="shared" si="5"/>
        <v>3102.445280644708</v>
      </c>
      <c r="G40" s="221">
        <f t="shared" si="0"/>
        <v>13858.62306863991</v>
      </c>
      <c r="H40" s="221">
        <f t="shared" si="6"/>
        <v>414.86279629190864</v>
      </c>
      <c r="I40" s="100">
        <f t="shared" si="1"/>
        <v>1853.1921110359558</v>
      </c>
      <c r="J40" s="221">
        <f t="shared" si="7"/>
        <v>-139.68918314572073</v>
      </c>
      <c r="K40" s="100">
        <f t="shared" si="2"/>
        <v>-623.99158111193447</v>
      </c>
      <c r="L40" s="101">
        <f t="shared" si="8"/>
        <v>13234.631487527975</v>
      </c>
      <c r="M40" s="101">
        <f t="shared" si="9"/>
        <v>168165.63148752798</v>
      </c>
      <c r="N40" s="101">
        <f t="shared" si="10"/>
        <v>37646.212555972234</v>
      </c>
      <c r="O40" s="102">
        <f t="shared" si="11"/>
        <v>0.94474325278854343</v>
      </c>
      <c r="P40" s="103">
        <v>4637.3037914652523</v>
      </c>
      <c r="Q40" s="105">
        <f t="shared" si="12"/>
        <v>6.507407280101743E-2</v>
      </c>
      <c r="R40" s="105">
        <f t="shared" si="12"/>
        <v>6.8650547189200647E-2</v>
      </c>
      <c r="S40" s="104">
        <v>4467</v>
      </c>
      <c r="T40" s="224">
        <v>145465</v>
      </c>
      <c r="U40" s="1">
        <v>32455.3770638108</v>
      </c>
      <c r="W40" s="101">
        <v>0</v>
      </c>
      <c r="X40" s="101">
        <f t="shared" si="13"/>
        <v>0</v>
      </c>
      <c r="Y40" s="1"/>
      <c r="Z40" s="1"/>
    </row>
    <row r="41" spans="1:26" x14ac:dyDescent="0.25">
      <c r="A41" s="98">
        <v>1528</v>
      </c>
      <c r="B41" s="98" t="s">
        <v>60</v>
      </c>
      <c r="C41" s="1">
        <v>226311</v>
      </c>
      <c r="D41" s="98">
        <f t="shared" si="3"/>
        <v>29943.238952103729</v>
      </c>
      <c r="E41" s="99">
        <f t="shared" si="4"/>
        <v>0.75143476716484114</v>
      </c>
      <c r="F41" s="221">
        <f t="shared" si="5"/>
        <v>5946.5757844664158</v>
      </c>
      <c r="G41" s="221">
        <f t="shared" si="0"/>
        <v>44944.219778997169</v>
      </c>
      <c r="H41" s="221">
        <f t="shared" si="6"/>
        <v>2073.9389235212384</v>
      </c>
      <c r="I41" s="100">
        <f t="shared" si="1"/>
        <v>15674.83038397352</v>
      </c>
      <c r="J41" s="221">
        <f t="shared" si="7"/>
        <v>1519.386944083609</v>
      </c>
      <c r="K41" s="100">
        <f t="shared" si="2"/>
        <v>11483.526523383918</v>
      </c>
      <c r="L41" s="101">
        <f t="shared" si="8"/>
        <v>56427.746302381085</v>
      </c>
      <c r="M41" s="101">
        <f t="shared" si="9"/>
        <v>282738.7463023811</v>
      </c>
      <c r="N41" s="101">
        <f t="shared" si="10"/>
        <v>37409.201680653758</v>
      </c>
      <c r="O41" s="102">
        <f t="shared" si="11"/>
        <v>0.93879539216480279</v>
      </c>
      <c r="P41" s="103">
        <v>18577.757153770828</v>
      </c>
      <c r="Q41" s="105">
        <f t="shared" si="12"/>
        <v>2.9210325256494214E-2</v>
      </c>
      <c r="R41" s="105">
        <f t="shared" si="12"/>
        <v>3.4384973623753569E-2</v>
      </c>
      <c r="S41" s="104">
        <v>7558</v>
      </c>
      <c r="T41" s="224">
        <v>219888</v>
      </c>
      <c r="U41" s="1">
        <v>28947.8672985782</v>
      </c>
      <c r="W41" s="101">
        <v>0</v>
      </c>
      <c r="X41" s="101">
        <f t="shared" si="13"/>
        <v>0</v>
      </c>
      <c r="Y41" s="1"/>
      <c r="Z41" s="1"/>
    </row>
    <row r="42" spans="1:26" x14ac:dyDescent="0.25">
      <c r="A42" s="98">
        <v>1531</v>
      </c>
      <c r="B42" s="98" t="s">
        <v>61</v>
      </c>
      <c r="C42" s="1">
        <v>301376</v>
      </c>
      <c r="D42" s="98">
        <f t="shared" si="3"/>
        <v>31567.612862679376</v>
      </c>
      <c r="E42" s="99">
        <f t="shared" si="4"/>
        <v>0.79219892875853193</v>
      </c>
      <c r="F42" s="221">
        <f t="shared" si="5"/>
        <v>4971.9514381210283</v>
      </c>
      <c r="G42" s="221">
        <f t="shared" si="0"/>
        <v>47467.220379741462</v>
      </c>
      <c r="H42" s="221">
        <f t="shared" si="6"/>
        <v>1505.4080548197621</v>
      </c>
      <c r="I42" s="100">
        <f t="shared" si="1"/>
        <v>14372.130699364268</v>
      </c>
      <c r="J42" s="221">
        <f t="shared" si="7"/>
        <v>950.85607538213276</v>
      </c>
      <c r="K42" s="100">
        <f t="shared" si="2"/>
        <v>9077.8229516732208</v>
      </c>
      <c r="L42" s="101">
        <f t="shared" si="8"/>
        <v>56545.043331414679</v>
      </c>
      <c r="M42" s="101">
        <f t="shared" si="9"/>
        <v>357921.04333141469</v>
      </c>
      <c r="N42" s="101">
        <f t="shared" si="10"/>
        <v>37490.420376182541</v>
      </c>
      <c r="O42" s="102">
        <f t="shared" si="11"/>
        <v>0.94083360024448737</v>
      </c>
      <c r="P42" s="103">
        <v>10380.318747955796</v>
      </c>
      <c r="Q42" s="105">
        <f t="shared" si="12"/>
        <v>0.11241284359647277</v>
      </c>
      <c r="R42" s="105">
        <f t="shared" si="12"/>
        <v>9.6333135581775586E-2</v>
      </c>
      <c r="S42" s="104">
        <v>9547</v>
      </c>
      <c r="T42" s="224">
        <v>270921</v>
      </c>
      <c r="U42" s="1">
        <v>28793.814432989693</v>
      </c>
      <c r="W42" s="101">
        <v>0</v>
      </c>
      <c r="X42" s="101">
        <f t="shared" si="13"/>
        <v>0</v>
      </c>
      <c r="Y42" s="1"/>
      <c r="Z42" s="1"/>
    </row>
    <row r="43" spans="1:26" x14ac:dyDescent="0.25">
      <c r="A43" s="98">
        <v>1532</v>
      </c>
      <c r="B43" s="98" t="s">
        <v>62</v>
      </c>
      <c r="C43" s="1">
        <v>304490</v>
      </c>
      <c r="D43" s="98">
        <f t="shared" si="3"/>
        <v>35418.169128765847</v>
      </c>
      <c r="E43" s="99">
        <f t="shared" si="4"/>
        <v>0.88882981948782369</v>
      </c>
      <c r="F43" s="221">
        <f t="shared" si="5"/>
        <v>2661.6176784691456</v>
      </c>
      <c r="G43" s="221">
        <f t="shared" si="0"/>
        <v>22881.927181799245</v>
      </c>
      <c r="H43" s="221">
        <f t="shared" si="6"/>
        <v>157.71336168949745</v>
      </c>
      <c r="I43" s="100">
        <f t="shared" si="1"/>
        <v>1355.8617704446094</v>
      </c>
      <c r="J43" s="221">
        <f t="shared" si="7"/>
        <v>-396.83861774813192</v>
      </c>
      <c r="K43" s="100">
        <f t="shared" si="2"/>
        <v>-3411.6215967806902</v>
      </c>
      <c r="L43" s="101">
        <f t="shared" si="8"/>
        <v>19470.305585018556</v>
      </c>
      <c r="M43" s="101">
        <f t="shared" si="9"/>
        <v>323960.30558501853</v>
      </c>
      <c r="N43" s="101">
        <f t="shared" si="10"/>
        <v>37682.948189486859</v>
      </c>
      <c r="O43" s="102">
        <f t="shared" si="11"/>
        <v>0.94566514478095176</v>
      </c>
      <c r="P43" s="103">
        <v>5423.6741202656303</v>
      </c>
      <c r="Q43" s="105">
        <f t="shared" si="12"/>
        <v>8.2711953603646846E-2</v>
      </c>
      <c r="R43" s="105">
        <f t="shared" si="12"/>
        <v>7.1251352489545269E-2</v>
      </c>
      <c r="S43" s="104">
        <v>8597</v>
      </c>
      <c r="T43" s="224">
        <v>281229</v>
      </c>
      <c r="U43" s="1">
        <v>33062.426522454734</v>
      </c>
      <c r="W43" s="101">
        <v>0</v>
      </c>
      <c r="X43" s="101">
        <f t="shared" si="13"/>
        <v>0</v>
      </c>
      <c r="Y43" s="1"/>
      <c r="Z43" s="1"/>
    </row>
    <row r="44" spans="1:26" x14ac:dyDescent="0.25">
      <c r="A44" s="98">
        <v>1535</v>
      </c>
      <c r="B44" s="98" t="s">
        <v>63</v>
      </c>
      <c r="C44" s="1">
        <v>248190</v>
      </c>
      <c r="D44" s="98">
        <f t="shared" si="3"/>
        <v>35782.871972318339</v>
      </c>
      <c r="E44" s="99">
        <f t="shared" si="4"/>
        <v>0.89798214922635278</v>
      </c>
      <c r="F44" s="221">
        <f t="shared" si="5"/>
        <v>2442.7959723376507</v>
      </c>
      <c r="G44" s="221">
        <f t="shared" si="0"/>
        <v>16943.232864133948</v>
      </c>
      <c r="H44" s="221">
        <f t="shared" si="6"/>
        <v>30.067366446125376</v>
      </c>
      <c r="I44" s="100">
        <f t="shared" si="1"/>
        <v>208.54725367032563</v>
      </c>
      <c r="J44" s="221">
        <f t="shared" si="7"/>
        <v>-524.48461299150404</v>
      </c>
      <c r="K44" s="100">
        <f t="shared" si="2"/>
        <v>-3637.8252757090722</v>
      </c>
      <c r="L44" s="101">
        <f t="shared" si="8"/>
        <v>13305.407588424876</v>
      </c>
      <c r="M44" s="101">
        <f t="shared" si="9"/>
        <v>261495.40758842489</v>
      </c>
      <c r="N44" s="101">
        <f t="shared" si="10"/>
        <v>37701.183331664492</v>
      </c>
      <c r="O44" s="102">
        <f t="shared" si="11"/>
        <v>0.94612276126787842</v>
      </c>
      <c r="P44" s="103">
        <v>1502.485302798932</v>
      </c>
      <c r="Q44" s="105">
        <f t="shared" si="12"/>
        <v>0.18980618129695057</v>
      </c>
      <c r="R44" s="105">
        <f t="shared" si="12"/>
        <v>0.1935800763356664</v>
      </c>
      <c r="S44" s="104">
        <v>6936</v>
      </c>
      <c r="T44" s="224">
        <v>208597</v>
      </c>
      <c r="U44" s="1">
        <v>29979.448117275078</v>
      </c>
      <c r="W44" s="101">
        <v>0</v>
      </c>
      <c r="X44" s="101">
        <f t="shared" si="13"/>
        <v>0</v>
      </c>
      <c r="Y44" s="1"/>
      <c r="Z44" s="1"/>
    </row>
    <row r="45" spans="1:26" x14ac:dyDescent="0.25">
      <c r="A45" s="98">
        <v>1539</v>
      </c>
      <c r="B45" s="98" t="s">
        <v>64</v>
      </c>
      <c r="C45" s="1">
        <v>232388</v>
      </c>
      <c r="D45" s="98">
        <f t="shared" si="3"/>
        <v>33108.420002849409</v>
      </c>
      <c r="E45" s="99">
        <f t="shared" si="4"/>
        <v>0.83086595661318718</v>
      </c>
      <c r="F45" s="221">
        <f t="shared" si="5"/>
        <v>4047.4671540190084</v>
      </c>
      <c r="G45" s="221">
        <f t="shared" si="0"/>
        <v>28409.171954059417</v>
      </c>
      <c r="H45" s="221">
        <f t="shared" si="6"/>
        <v>966.12555576025068</v>
      </c>
      <c r="I45" s="100">
        <f t="shared" si="1"/>
        <v>6781.2352758811994</v>
      </c>
      <c r="J45" s="221">
        <f t="shared" si="7"/>
        <v>411.57357632262131</v>
      </c>
      <c r="K45" s="100">
        <f t="shared" si="2"/>
        <v>2888.8349322084791</v>
      </c>
      <c r="L45" s="101">
        <f t="shared" si="8"/>
        <v>31298.006886267896</v>
      </c>
      <c r="M45" s="101">
        <f t="shared" si="9"/>
        <v>263686.00688626792</v>
      </c>
      <c r="N45" s="101">
        <f t="shared" si="10"/>
        <v>37567.460733191037</v>
      </c>
      <c r="O45" s="102">
        <f t="shared" si="11"/>
        <v>0.94276695163722002</v>
      </c>
      <c r="P45" s="103">
        <v>7993.5505176392253</v>
      </c>
      <c r="Q45" s="105">
        <f t="shared" si="12"/>
        <v>6.3828423630662184E-2</v>
      </c>
      <c r="R45" s="105">
        <f t="shared" si="12"/>
        <v>6.4889372336377427E-2</v>
      </c>
      <c r="S45" s="104">
        <v>7019</v>
      </c>
      <c r="T45" s="224">
        <v>218445</v>
      </c>
      <c r="U45" s="1">
        <v>31090.947907771133</v>
      </c>
      <c r="W45" s="101">
        <v>0</v>
      </c>
      <c r="X45" s="101">
        <f t="shared" si="13"/>
        <v>0</v>
      </c>
      <c r="Y45" s="1"/>
      <c r="Z45" s="1"/>
    </row>
    <row r="46" spans="1:26" x14ac:dyDescent="0.25">
      <c r="A46" s="98">
        <v>1547</v>
      </c>
      <c r="B46" s="98" t="s">
        <v>65</v>
      </c>
      <c r="C46" s="1">
        <v>121771</v>
      </c>
      <c r="D46" s="98">
        <f t="shared" si="3"/>
        <v>34613.700966458215</v>
      </c>
      <c r="E46" s="99">
        <f t="shared" si="4"/>
        <v>0.8686414441687037</v>
      </c>
      <c r="F46" s="221">
        <f t="shared" si="5"/>
        <v>3144.2985758537252</v>
      </c>
      <c r="G46" s="221">
        <f t="shared" si="0"/>
        <v>11061.642389853405</v>
      </c>
      <c r="H46" s="221">
        <f t="shared" si="6"/>
        <v>439.27721849716869</v>
      </c>
      <c r="I46" s="100">
        <f t="shared" si="1"/>
        <v>1545.3772546730395</v>
      </c>
      <c r="J46" s="221">
        <f t="shared" si="7"/>
        <v>-115.27476094046068</v>
      </c>
      <c r="K46" s="100">
        <f t="shared" si="2"/>
        <v>-405.53660898854065</v>
      </c>
      <c r="L46" s="101">
        <f t="shared" si="8"/>
        <v>10656.105780864864</v>
      </c>
      <c r="M46" s="101">
        <f t="shared" si="9"/>
        <v>132427.10578086486</v>
      </c>
      <c r="N46" s="101">
        <f t="shared" si="10"/>
        <v>37642.724781371478</v>
      </c>
      <c r="O46" s="102">
        <f t="shared" si="11"/>
        <v>0.94465572601499581</v>
      </c>
      <c r="P46" s="103">
        <v>3355.7936844357755</v>
      </c>
      <c r="Q46" s="105">
        <f t="shared" si="12"/>
        <v>0.1396656933213537</v>
      </c>
      <c r="R46" s="106">
        <f t="shared" si="12"/>
        <v>0.14096150422905282</v>
      </c>
      <c r="S46" s="104">
        <v>3518</v>
      </c>
      <c r="T46" s="224">
        <v>106848</v>
      </c>
      <c r="U46" s="1">
        <v>30337.308347529812</v>
      </c>
      <c r="V46" s="1"/>
      <c r="W46" s="101">
        <v>0</v>
      </c>
      <c r="X46" s="101">
        <f t="shared" si="13"/>
        <v>0</v>
      </c>
      <c r="Y46" s="1"/>
      <c r="Z46" s="1"/>
    </row>
    <row r="47" spans="1:26" x14ac:dyDescent="0.25">
      <c r="A47" s="98">
        <v>1554</v>
      </c>
      <c r="B47" s="98" t="s">
        <v>66</v>
      </c>
      <c r="C47" s="1">
        <v>199921</v>
      </c>
      <c r="D47" s="98">
        <f t="shared" si="3"/>
        <v>34303.534660260812</v>
      </c>
      <c r="E47" s="99">
        <f t="shared" si="4"/>
        <v>0.86085772556522744</v>
      </c>
      <c r="F47" s="221">
        <f t="shared" si="5"/>
        <v>3330.398359572167</v>
      </c>
      <c r="G47" s="221">
        <f t="shared" si="0"/>
        <v>19409.561639586591</v>
      </c>
      <c r="H47" s="221">
        <f t="shared" si="6"/>
        <v>547.83542566625977</v>
      </c>
      <c r="I47" s="100">
        <f t="shared" si="1"/>
        <v>3192.7848607829619</v>
      </c>
      <c r="J47" s="221">
        <f t="shared" si="7"/>
        <v>-6.716553771369604</v>
      </c>
      <c r="K47" s="100">
        <f t="shared" si="2"/>
        <v>-39.144075379542052</v>
      </c>
      <c r="L47" s="101">
        <f t="shared" si="8"/>
        <v>19370.417564207048</v>
      </c>
      <c r="M47" s="101">
        <f t="shared" si="9"/>
        <v>219291.41756420705</v>
      </c>
      <c r="N47" s="101">
        <f t="shared" si="10"/>
        <v>37627.216466061604</v>
      </c>
      <c r="O47" s="102">
        <f t="shared" si="11"/>
        <v>0.94426654008482191</v>
      </c>
      <c r="P47" s="103">
        <v>8716.3864107139707</v>
      </c>
      <c r="Q47" s="105">
        <f t="shared" si="12"/>
        <v>9.2846678619845191E-2</v>
      </c>
      <c r="R47" s="106">
        <f t="shared" si="12"/>
        <v>8.909634684695629E-2</v>
      </c>
      <c r="S47" s="104">
        <v>5828</v>
      </c>
      <c r="T47" s="224">
        <v>182936</v>
      </c>
      <c r="U47" s="1">
        <v>31497.24517906336</v>
      </c>
      <c r="W47" s="101">
        <v>0</v>
      </c>
      <c r="X47" s="101">
        <f t="shared" si="13"/>
        <v>0</v>
      </c>
      <c r="Y47" s="1"/>
      <c r="Z47" s="1"/>
    </row>
    <row r="48" spans="1:26" x14ac:dyDescent="0.25">
      <c r="A48" s="98">
        <v>1557</v>
      </c>
      <c r="B48" s="98" t="s">
        <v>67</v>
      </c>
      <c r="C48" s="1">
        <v>76237</v>
      </c>
      <c r="D48" s="98">
        <f t="shared" si="3"/>
        <v>28563.881603596852</v>
      </c>
      <c r="E48" s="99">
        <f t="shared" si="4"/>
        <v>0.71681937135978724</v>
      </c>
      <c r="F48" s="221">
        <f t="shared" si="5"/>
        <v>6774.1901935705428</v>
      </c>
      <c r="G48" s="221">
        <f t="shared" si="0"/>
        <v>18080.313626639781</v>
      </c>
      <c r="H48" s="221">
        <f t="shared" si="6"/>
        <v>2556.7139954986455</v>
      </c>
      <c r="I48" s="100">
        <f t="shared" si="1"/>
        <v>6823.8696539858847</v>
      </c>
      <c r="J48" s="221">
        <f t="shared" si="7"/>
        <v>2002.1620160610162</v>
      </c>
      <c r="K48" s="100">
        <f t="shared" si="2"/>
        <v>5343.7704208668529</v>
      </c>
      <c r="L48" s="101">
        <f t="shared" si="8"/>
        <v>23424.084047506636</v>
      </c>
      <c r="M48" s="101">
        <f t="shared" si="9"/>
        <v>99661.084047506636</v>
      </c>
      <c r="N48" s="101">
        <f t="shared" si="10"/>
        <v>37340.233813228413</v>
      </c>
      <c r="O48" s="102">
        <f t="shared" si="11"/>
        <v>0.93706462237455013</v>
      </c>
      <c r="P48" s="103">
        <v>5923.9356434789952</v>
      </c>
      <c r="Q48" s="105">
        <f t="shared" si="12"/>
        <v>7.8942526783566142E-2</v>
      </c>
      <c r="R48" s="106">
        <f t="shared" si="12"/>
        <v>7.4495779764225833E-2</v>
      </c>
      <c r="S48" s="104">
        <v>2669</v>
      </c>
      <c r="T48" s="224">
        <v>70659</v>
      </c>
      <c r="U48" s="1">
        <v>26583.52144469526</v>
      </c>
      <c r="W48" s="101">
        <v>0</v>
      </c>
      <c r="X48" s="101">
        <f t="shared" si="13"/>
        <v>0</v>
      </c>
      <c r="Y48" s="1"/>
      <c r="Z48" s="1"/>
    </row>
    <row r="49" spans="1:26" x14ac:dyDescent="0.25">
      <c r="A49" s="98">
        <v>1560</v>
      </c>
      <c r="B49" s="98" t="s">
        <v>68</v>
      </c>
      <c r="C49" s="1">
        <v>86845</v>
      </c>
      <c r="D49" s="98">
        <f t="shared" si="3"/>
        <v>29339.527027027027</v>
      </c>
      <c r="E49" s="99">
        <f t="shared" si="4"/>
        <v>0.73628443120485043</v>
      </c>
      <c r="F49" s="221">
        <f t="shared" si="5"/>
        <v>6308.8029395124377</v>
      </c>
      <c r="G49" s="221">
        <f t="shared" si="0"/>
        <v>18674.056700956815</v>
      </c>
      <c r="H49" s="221">
        <f t="shared" si="6"/>
        <v>2285.2380972980845</v>
      </c>
      <c r="I49" s="100">
        <f t="shared" si="1"/>
        <v>6764.3047680023301</v>
      </c>
      <c r="J49" s="221">
        <f t="shared" si="7"/>
        <v>1730.6861178604552</v>
      </c>
      <c r="K49" s="100">
        <f t="shared" si="2"/>
        <v>5122.8309088669475</v>
      </c>
      <c r="L49" s="101">
        <f t="shared" si="8"/>
        <v>23796.887609823763</v>
      </c>
      <c r="M49" s="101">
        <f t="shared" si="9"/>
        <v>110641.88760982377</v>
      </c>
      <c r="N49" s="101">
        <f t="shared" si="10"/>
        <v>37379.016084399918</v>
      </c>
      <c r="O49" s="102">
        <f t="shared" si="11"/>
        <v>0.93803787536680316</v>
      </c>
      <c r="P49" s="103">
        <v>4794.131155750405</v>
      </c>
      <c r="Q49" s="105">
        <f t="shared" si="12"/>
        <v>8.4654102189416366E-2</v>
      </c>
      <c r="R49" s="106">
        <f t="shared" si="12"/>
        <v>9.3815032106556728E-2</v>
      </c>
      <c r="S49" s="104">
        <v>2960</v>
      </c>
      <c r="T49" s="224">
        <v>80067</v>
      </c>
      <c r="U49" s="1">
        <v>26823.115577889446</v>
      </c>
      <c r="W49" s="101">
        <v>0</v>
      </c>
      <c r="X49" s="101">
        <f t="shared" si="13"/>
        <v>0</v>
      </c>
      <c r="Y49" s="1"/>
      <c r="Z49" s="1"/>
    </row>
    <row r="50" spans="1:26" x14ac:dyDescent="0.25">
      <c r="A50" s="98">
        <v>1563</v>
      </c>
      <c r="B50" s="98" t="s">
        <v>69</v>
      </c>
      <c r="C50" s="1">
        <v>250363</v>
      </c>
      <c r="D50" s="98">
        <f t="shared" si="3"/>
        <v>36116.993652625504</v>
      </c>
      <c r="E50" s="99">
        <f t="shared" si="4"/>
        <v>0.90636703529188312</v>
      </c>
      <c r="F50" s="221">
        <f t="shared" si="5"/>
        <v>2242.3229641533512</v>
      </c>
      <c r="G50" s="221">
        <f t="shared" si="0"/>
        <v>15543.782787511031</v>
      </c>
      <c r="H50" s="221">
        <f t="shared" si="6"/>
        <v>0</v>
      </c>
      <c r="I50" s="100">
        <f t="shared" si="1"/>
        <v>0</v>
      </c>
      <c r="J50" s="221">
        <f t="shared" si="7"/>
        <v>-554.55197943762937</v>
      </c>
      <c r="K50" s="100">
        <f t="shared" si="2"/>
        <v>-3844.1543214616468</v>
      </c>
      <c r="L50" s="101">
        <f t="shared" si="8"/>
        <v>11699.628466049384</v>
      </c>
      <c r="M50" s="101">
        <f t="shared" si="9"/>
        <v>262062.62846604938</v>
      </c>
      <c r="N50" s="101">
        <f t="shared" si="10"/>
        <v>37804.764637341228</v>
      </c>
      <c r="O50" s="102">
        <f t="shared" si="11"/>
        <v>0.94872216590938463</v>
      </c>
      <c r="P50" s="103">
        <v>-1868.4337432872617</v>
      </c>
      <c r="Q50" s="105">
        <f t="shared" si="12"/>
        <v>7.7386177812204152E-2</v>
      </c>
      <c r="R50" s="106">
        <f t="shared" si="12"/>
        <v>8.1116308837520537E-2</v>
      </c>
      <c r="S50" s="104">
        <v>6932</v>
      </c>
      <c r="T50" s="224">
        <v>232380</v>
      </c>
      <c r="U50" s="1">
        <v>33407.130534790107</v>
      </c>
      <c r="W50" s="101">
        <v>0</v>
      </c>
      <c r="X50" s="101">
        <f t="shared" si="13"/>
        <v>0</v>
      </c>
      <c r="Y50" s="1"/>
      <c r="Z50" s="1"/>
    </row>
    <row r="51" spans="1:26" x14ac:dyDescent="0.25">
      <c r="A51" s="98">
        <v>1566</v>
      </c>
      <c r="B51" s="98" t="s">
        <v>70</v>
      </c>
      <c r="C51" s="1">
        <v>189379</v>
      </c>
      <c r="D51" s="98">
        <f t="shared" si="3"/>
        <v>32378.013335612926</v>
      </c>
      <c r="E51" s="99">
        <f t="shared" si="4"/>
        <v>0.81253617723265914</v>
      </c>
      <c r="F51" s="221">
        <f t="shared" si="5"/>
        <v>4485.711154360898</v>
      </c>
      <c r="G51" s="221">
        <f t="shared" si="0"/>
        <v>26236.924541856893</v>
      </c>
      <c r="H51" s="221">
        <f t="shared" si="6"/>
        <v>1221.7678892930196</v>
      </c>
      <c r="I51" s="100">
        <f t="shared" si="1"/>
        <v>7146.1203844748716</v>
      </c>
      <c r="J51" s="221">
        <f t="shared" si="7"/>
        <v>667.21590985539024</v>
      </c>
      <c r="K51" s="100">
        <f t="shared" si="2"/>
        <v>3902.5458567441779</v>
      </c>
      <c r="L51" s="101">
        <f t="shared" si="8"/>
        <v>30139.470398601072</v>
      </c>
      <c r="M51" s="101">
        <f t="shared" si="9"/>
        <v>219518.47039860109</v>
      </c>
      <c r="N51" s="101">
        <f t="shared" si="10"/>
        <v>37530.940399829218</v>
      </c>
      <c r="O51" s="102">
        <f t="shared" si="11"/>
        <v>0.94185046266819372</v>
      </c>
      <c r="P51" s="103">
        <v>272.61134458921151</v>
      </c>
      <c r="Q51" s="105">
        <f t="shared" si="12"/>
        <v>0.12413113547460333</v>
      </c>
      <c r="R51" s="106">
        <f t="shared" si="12"/>
        <v>0.12855155197587131</v>
      </c>
      <c r="S51" s="104">
        <v>5849</v>
      </c>
      <c r="T51" s="224">
        <v>168467</v>
      </c>
      <c r="U51" s="1">
        <v>28689.884196185285</v>
      </c>
      <c r="W51" s="101">
        <v>0</v>
      </c>
      <c r="X51" s="101">
        <f t="shared" si="13"/>
        <v>0</v>
      </c>
      <c r="Y51" s="1"/>
      <c r="Z51" s="1"/>
    </row>
    <row r="52" spans="1:26" x14ac:dyDescent="0.25">
      <c r="A52" s="98">
        <v>1573</v>
      </c>
      <c r="B52" s="98" t="s">
        <v>71</v>
      </c>
      <c r="C52" s="1">
        <v>68941</v>
      </c>
      <c r="D52" s="98">
        <f t="shared" si="3"/>
        <v>32519.33962264151</v>
      </c>
      <c r="E52" s="99">
        <f t="shared" si="4"/>
        <v>0.81608280376018572</v>
      </c>
      <c r="F52" s="221">
        <f t="shared" si="5"/>
        <v>4400.9153821437476</v>
      </c>
      <c r="G52" s="221">
        <f t="shared" si="0"/>
        <v>9329.9406101447457</v>
      </c>
      <c r="H52" s="221">
        <f t="shared" si="6"/>
        <v>1172.3036888330153</v>
      </c>
      <c r="I52" s="100">
        <f t="shared" si="1"/>
        <v>2485.2838203259926</v>
      </c>
      <c r="J52" s="221">
        <f t="shared" si="7"/>
        <v>617.75170939538589</v>
      </c>
      <c r="K52" s="100">
        <f t="shared" si="2"/>
        <v>1309.6336239182181</v>
      </c>
      <c r="L52" s="101">
        <f t="shared" si="8"/>
        <v>10639.574234062964</v>
      </c>
      <c r="M52" s="101">
        <f t="shared" si="9"/>
        <v>79580.574234062966</v>
      </c>
      <c r="N52" s="101">
        <f t="shared" si="10"/>
        <v>37538.006714180643</v>
      </c>
      <c r="O52" s="102">
        <f t="shared" si="11"/>
        <v>0.94202779399456993</v>
      </c>
      <c r="P52" s="103">
        <v>3273.5338007401551</v>
      </c>
      <c r="Q52" s="105">
        <f t="shared" si="12"/>
        <v>2.175685088850355E-2</v>
      </c>
      <c r="R52" s="106">
        <f t="shared" si="12"/>
        <v>2.5612537118271491E-2</v>
      </c>
      <c r="S52" s="104">
        <v>2120</v>
      </c>
      <c r="T52" s="224">
        <v>67473</v>
      </c>
      <c r="U52" s="1">
        <v>31707.236842105263</v>
      </c>
      <c r="W52" s="101">
        <v>0</v>
      </c>
      <c r="X52" s="101">
        <f t="shared" si="13"/>
        <v>0</v>
      </c>
      <c r="Y52" s="1"/>
      <c r="Z52" s="1"/>
    </row>
    <row r="53" spans="1:26" x14ac:dyDescent="0.25">
      <c r="A53" s="98">
        <v>1576</v>
      </c>
      <c r="B53" s="98" t="s">
        <v>72</v>
      </c>
      <c r="C53" s="1">
        <v>111898</v>
      </c>
      <c r="D53" s="98">
        <f t="shared" si="3"/>
        <v>33066.784869976356</v>
      </c>
      <c r="E53" s="99">
        <f t="shared" si="4"/>
        <v>0.82982111018136384</v>
      </c>
      <c r="F53" s="221">
        <f t="shared" si="5"/>
        <v>4072.4482337428399</v>
      </c>
      <c r="G53" s="221">
        <f t="shared" si="0"/>
        <v>13781.164822985771</v>
      </c>
      <c r="H53" s="221">
        <f t="shared" si="6"/>
        <v>980.69785226581905</v>
      </c>
      <c r="I53" s="100">
        <f t="shared" si="1"/>
        <v>3318.6815320675319</v>
      </c>
      <c r="J53" s="221">
        <f t="shared" si="7"/>
        <v>426.14587282818968</v>
      </c>
      <c r="K53" s="100">
        <f t="shared" si="2"/>
        <v>1442.077633650594</v>
      </c>
      <c r="L53" s="101">
        <f t="shared" si="8"/>
        <v>15223.242456636364</v>
      </c>
      <c r="M53" s="101">
        <f t="shared" si="9"/>
        <v>127121.24245663636</v>
      </c>
      <c r="N53" s="101">
        <f t="shared" si="10"/>
        <v>37565.378976547385</v>
      </c>
      <c r="O53" s="102">
        <f t="shared" si="11"/>
        <v>0.94271470931562884</v>
      </c>
      <c r="P53" s="103">
        <v>4495.4179158984498</v>
      </c>
      <c r="Q53" s="105">
        <f t="shared" si="12"/>
        <v>5.0064281223313911E-2</v>
      </c>
      <c r="R53" s="106">
        <f t="shared" si="12"/>
        <v>7.6129706643750711E-2</v>
      </c>
      <c r="S53" s="104">
        <v>3384</v>
      </c>
      <c r="T53" s="224">
        <v>106563</v>
      </c>
      <c r="U53" s="1">
        <v>30727.50865051903</v>
      </c>
      <c r="W53" s="101">
        <v>0</v>
      </c>
      <c r="X53" s="101">
        <f t="shared" si="13"/>
        <v>0</v>
      </c>
      <c r="Y53" s="1"/>
      <c r="Z53" s="1"/>
    </row>
    <row r="54" spans="1:26" x14ac:dyDescent="0.25">
      <c r="A54" s="98">
        <v>1577</v>
      </c>
      <c r="B54" s="98" t="s">
        <v>73</v>
      </c>
      <c r="C54" s="1">
        <v>306345</v>
      </c>
      <c r="D54" s="98">
        <f t="shared" si="3"/>
        <v>28341.659728004441</v>
      </c>
      <c r="E54" s="99">
        <f t="shared" si="4"/>
        <v>0.71124264522098102</v>
      </c>
      <c r="F54" s="221">
        <f t="shared" si="5"/>
        <v>6907.5233189259898</v>
      </c>
      <c r="G54" s="221">
        <f t="shared" si="0"/>
        <v>74663.419554271022</v>
      </c>
      <c r="H54" s="221">
        <f t="shared" si="6"/>
        <v>2634.4916519559893</v>
      </c>
      <c r="I54" s="100">
        <f t="shared" si="1"/>
        <v>28476.220265992288</v>
      </c>
      <c r="J54" s="221">
        <f t="shared" si="7"/>
        <v>2079.9396725183597</v>
      </c>
      <c r="K54" s="100">
        <f t="shared" si="2"/>
        <v>22482.067920250949</v>
      </c>
      <c r="L54" s="101">
        <f t="shared" si="8"/>
        <v>97145.487474521971</v>
      </c>
      <c r="M54" s="101">
        <f t="shared" si="9"/>
        <v>403490.48747452197</v>
      </c>
      <c r="N54" s="101">
        <f t="shared" si="10"/>
        <v>37329.122719448787</v>
      </c>
      <c r="O54" s="102">
        <f t="shared" si="11"/>
        <v>0.93678578606760965</v>
      </c>
      <c r="P54" s="103">
        <v>27256.183821792612</v>
      </c>
      <c r="Q54" s="105">
        <f t="shared" si="12"/>
        <v>5.6496863392915646E-2</v>
      </c>
      <c r="R54" s="106">
        <f t="shared" si="12"/>
        <v>5.3760078105192309E-2</v>
      </c>
      <c r="S54" s="104">
        <v>10809</v>
      </c>
      <c r="T54" s="224">
        <v>289963</v>
      </c>
      <c r="U54" s="1">
        <v>26895.742509971245</v>
      </c>
      <c r="V54" s="1"/>
      <c r="W54" s="101">
        <v>0</v>
      </c>
      <c r="X54" s="101">
        <f t="shared" si="13"/>
        <v>0</v>
      </c>
      <c r="Y54" s="1"/>
      <c r="Z54" s="1"/>
    </row>
    <row r="55" spans="1:26" x14ac:dyDescent="0.25">
      <c r="A55" s="98">
        <v>1578</v>
      </c>
      <c r="B55" s="98" t="s">
        <v>74</v>
      </c>
      <c r="C55" s="1">
        <v>70042</v>
      </c>
      <c r="D55" s="98">
        <f t="shared" si="3"/>
        <v>28118.02488960257</v>
      </c>
      <c r="E55" s="99">
        <f t="shared" si="4"/>
        <v>0.70563046034701793</v>
      </c>
      <c r="F55" s="221">
        <f t="shared" si="5"/>
        <v>7041.7042219671121</v>
      </c>
      <c r="G55" s="221">
        <f t="shared" si="0"/>
        <v>17540.885216920076</v>
      </c>
      <c r="H55" s="221">
        <f t="shared" si="6"/>
        <v>2712.7638453966442</v>
      </c>
      <c r="I55" s="100">
        <f t="shared" si="1"/>
        <v>6757.4947388830406</v>
      </c>
      <c r="J55" s="221">
        <f t="shared" si="7"/>
        <v>2158.2118659590151</v>
      </c>
      <c r="K55" s="100">
        <f t="shared" si="2"/>
        <v>5376.1057581039058</v>
      </c>
      <c r="L55" s="101">
        <f t="shared" si="8"/>
        <v>22916.990975023982</v>
      </c>
      <c r="M55" s="101">
        <f t="shared" si="9"/>
        <v>92958.990975023975</v>
      </c>
      <c r="N55" s="101">
        <f t="shared" si="10"/>
        <v>37317.940977528691</v>
      </c>
      <c r="O55" s="102">
        <f t="shared" si="11"/>
        <v>0.93650517682391143</v>
      </c>
      <c r="P55" s="103">
        <v>13757.490965869683</v>
      </c>
      <c r="Q55" s="105">
        <f t="shared" si="12"/>
        <v>-9.056442084215173E-2</v>
      </c>
      <c r="R55" s="105">
        <f t="shared" si="12"/>
        <v>-8.6548446787259606E-2</v>
      </c>
      <c r="S55" s="104">
        <v>2491</v>
      </c>
      <c r="T55" s="224">
        <v>77017</v>
      </c>
      <c r="U55" s="1">
        <v>30782.174260591528</v>
      </c>
      <c r="W55" s="101">
        <v>0</v>
      </c>
      <c r="X55" s="101">
        <f t="shared" si="13"/>
        <v>0</v>
      </c>
      <c r="Y55" s="1"/>
      <c r="Z55" s="1"/>
    </row>
    <row r="56" spans="1:26" x14ac:dyDescent="0.25">
      <c r="A56" s="98">
        <v>1579</v>
      </c>
      <c r="B56" s="98" t="s">
        <v>75</v>
      </c>
      <c r="C56" s="1">
        <v>412428</v>
      </c>
      <c r="D56" s="98">
        <f t="shared" si="3"/>
        <v>31039.963874463763</v>
      </c>
      <c r="E56" s="99">
        <f t="shared" si="4"/>
        <v>0.77895741553283238</v>
      </c>
      <c r="F56" s="221">
        <f t="shared" si="5"/>
        <v>5288.5408310503963</v>
      </c>
      <c r="G56" s="221">
        <f t="shared" si="0"/>
        <v>70268.842022166617</v>
      </c>
      <c r="H56" s="221">
        <f t="shared" si="6"/>
        <v>1690.0852006952266</v>
      </c>
      <c r="I56" s="100">
        <f t="shared" si="1"/>
        <v>22456.162061637475</v>
      </c>
      <c r="J56" s="221">
        <f t="shared" si="7"/>
        <v>1135.5332212575972</v>
      </c>
      <c r="K56" s="100">
        <f t="shared" si="2"/>
        <v>15087.829910849694</v>
      </c>
      <c r="L56" s="101">
        <f t="shared" si="8"/>
        <v>85356.671933016303</v>
      </c>
      <c r="M56" s="101">
        <f t="shared" si="9"/>
        <v>497784.67193301627</v>
      </c>
      <c r="N56" s="101">
        <f t="shared" si="10"/>
        <v>37464.037926771751</v>
      </c>
      <c r="O56" s="102">
        <f t="shared" si="11"/>
        <v>0.94017152458320208</v>
      </c>
      <c r="P56" s="103">
        <v>21089.976019072863</v>
      </c>
      <c r="Q56" s="105">
        <f t="shared" si="12"/>
        <v>7.4159925407731128E-2</v>
      </c>
      <c r="R56" s="105">
        <f t="shared" si="12"/>
        <v>7.6585213114680237E-2</v>
      </c>
      <c r="S56" s="104">
        <v>13287</v>
      </c>
      <c r="T56" s="224">
        <v>383954</v>
      </c>
      <c r="U56" s="1">
        <v>28831.869039573477</v>
      </c>
      <c r="W56" s="101">
        <v>0</v>
      </c>
      <c r="X56" s="101">
        <f t="shared" si="13"/>
        <v>0</v>
      </c>
      <c r="Y56" s="1"/>
      <c r="Z56" s="1"/>
    </row>
    <row r="57" spans="1:26" ht="30.95" customHeight="1" x14ac:dyDescent="0.25">
      <c r="A57" s="98">
        <v>1804</v>
      </c>
      <c r="B57" s="98" t="s">
        <v>76</v>
      </c>
      <c r="C57" s="1">
        <v>2012246</v>
      </c>
      <c r="D57" s="98">
        <f t="shared" si="3"/>
        <v>38108.554438194798</v>
      </c>
      <c r="E57" s="99">
        <f t="shared" si="4"/>
        <v>0.956345864155143</v>
      </c>
      <c r="F57" s="221">
        <f t="shared" si="5"/>
        <v>1047.3864928117748</v>
      </c>
      <c r="G57" s="221">
        <f t="shared" si="0"/>
        <v>55305.148979940146</v>
      </c>
      <c r="H57" s="221">
        <f t="shared" si="6"/>
        <v>0</v>
      </c>
      <c r="I57" s="100">
        <f t="shared" si="1"/>
        <v>0</v>
      </c>
      <c r="J57" s="221">
        <f t="shared" si="7"/>
        <v>-554.55197943762937</v>
      </c>
      <c r="K57" s="100">
        <f t="shared" si="2"/>
        <v>-29282.008170245146</v>
      </c>
      <c r="L57" s="101">
        <f t="shared" si="8"/>
        <v>26023.140809695</v>
      </c>
      <c r="M57" s="101">
        <f t="shared" si="9"/>
        <v>2038269.140809695</v>
      </c>
      <c r="N57" s="101">
        <f t="shared" si="10"/>
        <v>38601.388951568944</v>
      </c>
      <c r="O57" s="102">
        <f t="shared" si="11"/>
        <v>0.9687136974546886</v>
      </c>
      <c r="P57" s="103">
        <v>4547.8390170046696</v>
      </c>
      <c r="Q57" s="105">
        <f t="shared" si="12"/>
        <v>0.10826148689360118</v>
      </c>
      <c r="R57" s="105">
        <f t="shared" si="12"/>
        <v>0.10316125506368337</v>
      </c>
      <c r="S57" s="104">
        <v>52803</v>
      </c>
      <c r="T57" s="224">
        <v>1815678</v>
      </c>
      <c r="U57" s="1">
        <v>34544.863013698632</v>
      </c>
      <c r="W57" s="101">
        <v>0</v>
      </c>
      <c r="X57" s="101">
        <f t="shared" si="13"/>
        <v>0</v>
      </c>
      <c r="Y57" s="1"/>
      <c r="Z57" s="1"/>
    </row>
    <row r="58" spans="1:26" x14ac:dyDescent="0.25">
      <c r="A58" s="98">
        <v>1806</v>
      </c>
      <c r="B58" s="98" t="s">
        <v>77</v>
      </c>
      <c r="C58" s="1">
        <v>719882</v>
      </c>
      <c r="D58" s="98">
        <f t="shared" si="3"/>
        <v>33436.228518346499</v>
      </c>
      <c r="E58" s="99">
        <f t="shared" si="4"/>
        <v>0.8390924118711246</v>
      </c>
      <c r="F58" s="221">
        <f t="shared" si="5"/>
        <v>3850.7820447207541</v>
      </c>
      <c r="G58" s="221">
        <f t="shared" si="0"/>
        <v>82907.337422837838</v>
      </c>
      <c r="H58" s="221">
        <f t="shared" si="6"/>
        <v>851.39257533626915</v>
      </c>
      <c r="I58" s="100">
        <f t="shared" si="1"/>
        <v>18330.482146989874</v>
      </c>
      <c r="J58" s="221">
        <f t="shared" si="7"/>
        <v>296.84059589863978</v>
      </c>
      <c r="K58" s="100">
        <f t="shared" si="2"/>
        <v>6390.9780296977142</v>
      </c>
      <c r="L58" s="101">
        <f t="shared" si="8"/>
        <v>89298.315452535549</v>
      </c>
      <c r="M58" s="101">
        <f t="shared" si="9"/>
        <v>809180.31545253552</v>
      </c>
      <c r="N58" s="101">
        <f t="shared" si="10"/>
        <v>37583.851158965888</v>
      </c>
      <c r="O58" s="102">
        <f t="shared" si="11"/>
        <v>0.9431782744001167</v>
      </c>
      <c r="P58" s="103">
        <v>11668.779825441146</v>
      </c>
      <c r="Q58" s="105">
        <f t="shared" si="12"/>
        <v>7.1592632783903237E-2</v>
      </c>
      <c r="R58" s="105">
        <f t="shared" si="12"/>
        <v>7.811277374510589E-2</v>
      </c>
      <c r="S58" s="104">
        <v>21530</v>
      </c>
      <c r="T58" s="224">
        <v>671787</v>
      </c>
      <c r="U58" s="1">
        <v>31013.665112414019</v>
      </c>
      <c r="W58" s="101">
        <v>0</v>
      </c>
      <c r="X58" s="101">
        <f t="shared" si="13"/>
        <v>0</v>
      </c>
      <c r="Y58" s="1"/>
      <c r="Z58" s="1"/>
    </row>
    <row r="59" spans="1:26" x14ac:dyDescent="0.25">
      <c r="A59" s="98">
        <v>1811</v>
      </c>
      <c r="B59" s="98" t="s">
        <v>78</v>
      </c>
      <c r="C59" s="1">
        <v>56645</v>
      </c>
      <c r="D59" s="98">
        <f t="shared" si="3"/>
        <v>40288.05120910384</v>
      </c>
      <c r="E59" s="99">
        <f t="shared" si="4"/>
        <v>1.0110410042234654</v>
      </c>
      <c r="F59" s="221">
        <f t="shared" si="5"/>
        <v>-260.31156973364995</v>
      </c>
      <c r="G59" s="221">
        <f t="shared" si="0"/>
        <v>-365.99806704551185</v>
      </c>
      <c r="H59" s="221">
        <f t="shared" si="6"/>
        <v>0</v>
      </c>
      <c r="I59" s="100">
        <f t="shared" si="1"/>
        <v>0</v>
      </c>
      <c r="J59" s="221">
        <f t="shared" si="7"/>
        <v>-554.55197943762937</v>
      </c>
      <c r="K59" s="100">
        <f t="shared" si="2"/>
        <v>-779.70008308930699</v>
      </c>
      <c r="L59" s="101">
        <f t="shared" si="8"/>
        <v>-1145.6981501348189</v>
      </c>
      <c r="M59" s="101">
        <f t="shared" si="9"/>
        <v>55499.30184986518</v>
      </c>
      <c r="N59" s="101">
        <f t="shared" si="10"/>
        <v>39473.187659932562</v>
      </c>
      <c r="O59" s="102">
        <f t="shared" si="11"/>
        <v>0.99059175348201756</v>
      </c>
      <c r="P59" s="103">
        <v>-2346.4909861578212</v>
      </c>
      <c r="Q59" s="105">
        <f t="shared" si="12"/>
        <v>0.28955516095251105</v>
      </c>
      <c r="R59" s="105">
        <f t="shared" si="12"/>
        <v>0.2813005404343229</v>
      </c>
      <c r="S59" s="104">
        <v>1406</v>
      </c>
      <c r="T59" s="224">
        <v>43926</v>
      </c>
      <c r="U59" s="1">
        <v>31443.092340730134</v>
      </c>
      <c r="W59" s="101">
        <v>0</v>
      </c>
      <c r="X59" s="101">
        <f t="shared" si="13"/>
        <v>0</v>
      </c>
      <c r="Y59" s="1"/>
      <c r="Z59" s="1"/>
    </row>
    <row r="60" spans="1:26" x14ac:dyDescent="0.25">
      <c r="A60" s="98">
        <v>1812</v>
      </c>
      <c r="B60" s="98" t="s">
        <v>79</v>
      </c>
      <c r="C60" s="1">
        <v>66119</v>
      </c>
      <c r="D60" s="98">
        <f t="shared" si="3"/>
        <v>33376.57748611812</v>
      </c>
      <c r="E60" s="99">
        <f t="shared" si="4"/>
        <v>0.83759545091825727</v>
      </c>
      <c r="F60" s="221">
        <f t="shared" si="5"/>
        <v>3886.5726640577818</v>
      </c>
      <c r="G60" s="221">
        <f t="shared" si="0"/>
        <v>7699.3004474984655</v>
      </c>
      <c r="H60" s="221">
        <f t="shared" si="6"/>
        <v>872.27043661620189</v>
      </c>
      <c r="I60" s="100">
        <f t="shared" si="1"/>
        <v>1727.9677349366959</v>
      </c>
      <c r="J60" s="221">
        <f t="shared" si="7"/>
        <v>317.71845717857252</v>
      </c>
      <c r="K60" s="100">
        <f t="shared" si="2"/>
        <v>629.40026367075222</v>
      </c>
      <c r="L60" s="101">
        <f t="shared" si="8"/>
        <v>8328.7007111692183</v>
      </c>
      <c r="M60" s="101">
        <f t="shared" si="9"/>
        <v>74447.700711169222</v>
      </c>
      <c r="N60" s="101">
        <f t="shared" si="10"/>
        <v>37580.868607354481</v>
      </c>
      <c r="O60" s="102">
        <f t="shared" si="11"/>
        <v>0.94310342635247368</v>
      </c>
      <c r="P60" s="103">
        <v>-669.16457110081865</v>
      </c>
      <c r="Q60" s="105">
        <f t="shared" si="12"/>
        <v>0.28473720003886138</v>
      </c>
      <c r="R60" s="105">
        <f t="shared" si="12"/>
        <v>0.290573966722531</v>
      </c>
      <c r="S60" s="104">
        <v>1981</v>
      </c>
      <c r="T60" s="224">
        <v>51465</v>
      </c>
      <c r="U60" s="1">
        <v>25861.809045226131</v>
      </c>
      <c r="W60" s="101">
        <v>0</v>
      </c>
      <c r="X60" s="101">
        <f t="shared" si="13"/>
        <v>0</v>
      </c>
      <c r="Y60" s="1"/>
      <c r="Z60" s="1"/>
    </row>
    <row r="61" spans="1:26" x14ac:dyDescent="0.25">
      <c r="A61" s="98">
        <v>1813</v>
      </c>
      <c r="B61" s="98" t="s">
        <v>80</v>
      </c>
      <c r="C61" s="1">
        <v>347220</v>
      </c>
      <c r="D61" s="98">
        <f t="shared" si="3"/>
        <v>44647.036132184643</v>
      </c>
      <c r="E61" s="99">
        <f t="shared" si="4"/>
        <v>1.1204310680702541</v>
      </c>
      <c r="F61" s="221">
        <f t="shared" si="5"/>
        <v>-2875.7025235821316</v>
      </c>
      <c r="G61" s="221">
        <f t="shared" si="0"/>
        <v>-22364.338525898238</v>
      </c>
      <c r="H61" s="221">
        <f t="shared" si="6"/>
        <v>0</v>
      </c>
      <c r="I61" s="100">
        <f t="shared" si="1"/>
        <v>0</v>
      </c>
      <c r="J61" s="221">
        <f t="shared" si="7"/>
        <v>-554.55197943762937</v>
      </c>
      <c r="K61" s="100">
        <f t="shared" si="2"/>
        <v>-4312.7507440864438</v>
      </c>
      <c r="L61" s="101">
        <f t="shared" si="8"/>
        <v>-26677.089269984681</v>
      </c>
      <c r="M61" s="101">
        <f t="shared" si="9"/>
        <v>320542.91073001531</v>
      </c>
      <c r="N61" s="101">
        <f t="shared" si="10"/>
        <v>41216.781629164885</v>
      </c>
      <c r="O61" s="102">
        <f t="shared" si="11"/>
        <v>1.0343477790207329</v>
      </c>
      <c r="P61" s="103">
        <v>-23828.497296834539</v>
      </c>
      <c r="Q61" s="105">
        <f t="shared" si="12"/>
        <v>0.51587384744341991</v>
      </c>
      <c r="R61" s="105">
        <f t="shared" si="12"/>
        <v>0.52094170394766692</v>
      </c>
      <c r="S61" s="104">
        <v>7777</v>
      </c>
      <c r="T61" s="224">
        <v>229056</v>
      </c>
      <c r="U61" s="1">
        <v>29354.863514033063</v>
      </c>
      <c r="W61" s="101">
        <v>0</v>
      </c>
      <c r="X61" s="101">
        <f t="shared" si="13"/>
        <v>0</v>
      </c>
      <c r="Y61" s="1"/>
      <c r="Z61" s="1"/>
    </row>
    <row r="62" spans="1:26" x14ac:dyDescent="0.25">
      <c r="A62" s="98">
        <v>1815</v>
      </c>
      <c r="B62" s="98" t="s">
        <v>81</v>
      </c>
      <c r="C62" s="1">
        <v>48547</v>
      </c>
      <c r="D62" s="98">
        <f t="shared" si="3"/>
        <v>41316.595744680853</v>
      </c>
      <c r="E62" s="99">
        <f t="shared" si="4"/>
        <v>1.0368526448694979</v>
      </c>
      <c r="F62" s="221">
        <f t="shared" si="5"/>
        <v>-877.438291079858</v>
      </c>
      <c r="G62" s="221">
        <f t="shared" si="0"/>
        <v>-1030.9899920188332</v>
      </c>
      <c r="H62" s="221">
        <f t="shared" si="6"/>
        <v>0</v>
      </c>
      <c r="I62" s="100">
        <f t="shared" si="1"/>
        <v>0</v>
      </c>
      <c r="J62" s="221">
        <f t="shared" si="7"/>
        <v>-554.55197943762937</v>
      </c>
      <c r="K62" s="100">
        <f t="shared" si="2"/>
        <v>-651.5985758392145</v>
      </c>
      <c r="L62" s="101">
        <f t="shared" si="8"/>
        <v>-1682.5885678580476</v>
      </c>
      <c r="M62" s="101">
        <f t="shared" si="9"/>
        <v>46864.411432141955</v>
      </c>
      <c r="N62" s="101">
        <f t="shared" si="10"/>
        <v>39884.605474163363</v>
      </c>
      <c r="O62" s="102">
        <f t="shared" si="11"/>
        <v>1.0009164097404304</v>
      </c>
      <c r="P62" s="103">
        <v>-2177.1574030835309</v>
      </c>
      <c r="Q62" s="105">
        <f t="shared" si="12"/>
        <v>0.54156611202845162</v>
      </c>
      <c r="R62" s="105">
        <f t="shared" si="12"/>
        <v>0.55074991014266383</v>
      </c>
      <c r="S62" s="104">
        <v>1175</v>
      </c>
      <c r="T62" s="224">
        <v>31492</v>
      </c>
      <c r="U62" s="1">
        <v>26642.978003384094</v>
      </c>
      <c r="W62" s="101">
        <v>0</v>
      </c>
      <c r="X62" s="101">
        <f t="shared" si="13"/>
        <v>0</v>
      </c>
      <c r="Y62" s="1"/>
      <c r="Z62" s="1"/>
    </row>
    <row r="63" spans="1:26" x14ac:dyDescent="0.25">
      <c r="A63" s="98">
        <v>1816</v>
      </c>
      <c r="B63" s="98" t="s">
        <v>82</v>
      </c>
      <c r="C63" s="1">
        <v>18483</v>
      </c>
      <c r="D63" s="98">
        <f t="shared" si="3"/>
        <v>40006.493506493505</v>
      </c>
      <c r="E63" s="99">
        <f t="shared" si="4"/>
        <v>1.0039752273032434</v>
      </c>
      <c r="F63" s="221">
        <f t="shared" si="5"/>
        <v>-91.376948167449157</v>
      </c>
      <c r="G63" s="221">
        <f t="shared" si="0"/>
        <v>-42.21615005336151</v>
      </c>
      <c r="H63" s="221">
        <f t="shared" si="6"/>
        <v>0</v>
      </c>
      <c r="I63" s="100">
        <f t="shared" si="1"/>
        <v>0</v>
      </c>
      <c r="J63" s="221">
        <f t="shared" si="7"/>
        <v>-554.55197943762937</v>
      </c>
      <c r="K63" s="100">
        <f t="shared" si="2"/>
        <v>-256.20301450018479</v>
      </c>
      <c r="L63" s="101">
        <f t="shared" si="8"/>
        <v>-298.4191645535463</v>
      </c>
      <c r="M63" s="101">
        <f t="shared" si="9"/>
        <v>18184.580835446453</v>
      </c>
      <c r="N63" s="101">
        <f t="shared" si="10"/>
        <v>39360.564578888429</v>
      </c>
      <c r="O63" s="102">
        <f t="shared" si="11"/>
        <v>0.98776544271392874</v>
      </c>
      <c r="P63" s="103">
        <v>-835.46716614858701</v>
      </c>
      <c r="Q63" s="105">
        <f t="shared" si="12"/>
        <v>0.70240397899972373</v>
      </c>
      <c r="R63" s="105">
        <f t="shared" si="12"/>
        <v>0.71345855029192962</v>
      </c>
      <c r="S63" s="104">
        <v>462</v>
      </c>
      <c r="T63" s="224">
        <v>10857</v>
      </c>
      <c r="U63" s="1">
        <v>23348.387096774193</v>
      </c>
      <c r="W63" s="101">
        <v>0</v>
      </c>
      <c r="X63" s="101">
        <f t="shared" si="13"/>
        <v>0</v>
      </c>
      <c r="Y63" s="1"/>
      <c r="Z63" s="1"/>
    </row>
    <row r="64" spans="1:26" x14ac:dyDescent="0.25">
      <c r="A64" s="98">
        <v>1818</v>
      </c>
      <c r="B64" s="98" t="s">
        <v>55</v>
      </c>
      <c r="C64" s="1">
        <v>63900</v>
      </c>
      <c r="D64" s="98">
        <f t="shared" si="3"/>
        <v>35013.698630136983</v>
      </c>
      <c r="E64" s="99">
        <f t="shared" si="4"/>
        <v>0.87867950824566343</v>
      </c>
      <c r="F64" s="221">
        <f t="shared" si="5"/>
        <v>2904.299977646464</v>
      </c>
      <c r="G64" s="221">
        <f t="shared" si="0"/>
        <v>5300.3474592047969</v>
      </c>
      <c r="H64" s="221">
        <f t="shared" si="6"/>
        <v>299.27803620959963</v>
      </c>
      <c r="I64" s="100">
        <f t="shared" si="1"/>
        <v>546.18241608251935</v>
      </c>
      <c r="J64" s="221">
        <f t="shared" si="7"/>
        <v>-255.27394322802974</v>
      </c>
      <c r="K64" s="100">
        <f t="shared" si="2"/>
        <v>-465.87494639115425</v>
      </c>
      <c r="L64" s="101">
        <f t="shared" si="8"/>
        <v>4834.4725128136424</v>
      </c>
      <c r="M64" s="101">
        <f t="shared" si="9"/>
        <v>68734.472512813649</v>
      </c>
      <c r="N64" s="101">
        <f t="shared" si="10"/>
        <v>37662.724664555426</v>
      </c>
      <c r="O64" s="102">
        <f t="shared" si="11"/>
        <v>0.94515762921884405</v>
      </c>
      <c r="P64" s="103">
        <v>1900.8002058258426</v>
      </c>
      <c r="Q64" s="105">
        <f t="shared" si="12"/>
        <v>0.10318871605407179</v>
      </c>
      <c r="R64" s="105">
        <f t="shared" si="12"/>
        <v>8.3845133087644103E-2</v>
      </c>
      <c r="S64" s="104">
        <v>1825</v>
      </c>
      <c r="T64" s="224">
        <v>57923</v>
      </c>
      <c r="U64" s="1">
        <v>32305.075292805355</v>
      </c>
      <c r="W64" s="101">
        <v>0</v>
      </c>
      <c r="X64" s="101">
        <f t="shared" si="13"/>
        <v>0</v>
      </c>
      <c r="Y64" s="1"/>
      <c r="Z64" s="1"/>
    </row>
    <row r="65" spans="1:26" x14ac:dyDescent="0.25">
      <c r="A65" s="98">
        <v>1820</v>
      </c>
      <c r="B65" s="98" t="s">
        <v>83</v>
      </c>
      <c r="C65" s="1">
        <v>234918</v>
      </c>
      <c r="D65" s="98">
        <f t="shared" si="3"/>
        <v>32035.728896768036</v>
      </c>
      <c r="E65" s="99">
        <f t="shared" si="4"/>
        <v>0.80394644423754213</v>
      </c>
      <c r="F65" s="221">
        <f t="shared" si="5"/>
        <v>4691.0818176678322</v>
      </c>
      <c r="G65" s="221">
        <f t="shared" si="0"/>
        <v>34399.702968958212</v>
      </c>
      <c r="H65" s="221">
        <f t="shared" si="6"/>
        <v>1341.5674428887312</v>
      </c>
      <c r="I65" s="100">
        <f t="shared" si="1"/>
        <v>9837.7140587030644</v>
      </c>
      <c r="J65" s="221">
        <f t="shared" si="7"/>
        <v>787.01546345110182</v>
      </c>
      <c r="K65" s="100">
        <f t="shared" si="2"/>
        <v>5771.1843934869303</v>
      </c>
      <c r="L65" s="101">
        <f t="shared" si="8"/>
        <v>40170.887362445144</v>
      </c>
      <c r="M65" s="101">
        <f t="shared" si="9"/>
        <v>275088.88736244512</v>
      </c>
      <c r="N65" s="101">
        <f t="shared" si="10"/>
        <v>37513.826177886971</v>
      </c>
      <c r="O65" s="102">
        <f t="shared" si="11"/>
        <v>0.94142097601843777</v>
      </c>
      <c r="P65" s="103">
        <v>6395.3400051073331</v>
      </c>
      <c r="Q65" s="105">
        <f t="shared" si="12"/>
        <v>8.0962438398144695E-2</v>
      </c>
      <c r="R65" s="105">
        <f t="shared" si="12"/>
        <v>8.99544892289489E-2</v>
      </c>
      <c r="S65" s="104">
        <v>7333</v>
      </c>
      <c r="T65" s="224">
        <v>217323</v>
      </c>
      <c r="U65" s="1">
        <v>29391.804165539626</v>
      </c>
      <c r="W65" s="101">
        <v>0</v>
      </c>
      <c r="X65" s="101">
        <f t="shared" si="13"/>
        <v>0</v>
      </c>
      <c r="Y65" s="1"/>
      <c r="Z65" s="1"/>
    </row>
    <row r="66" spans="1:26" x14ac:dyDescent="0.25">
      <c r="A66" s="98">
        <v>1822</v>
      </c>
      <c r="B66" s="98" t="s">
        <v>84</v>
      </c>
      <c r="C66" s="1">
        <v>58817</v>
      </c>
      <c r="D66" s="98">
        <f t="shared" si="3"/>
        <v>26059.81391227293</v>
      </c>
      <c r="E66" s="99">
        <f t="shared" si="4"/>
        <v>0.65397902447530987</v>
      </c>
      <c r="F66" s="221">
        <f t="shared" si="5"/>
        <v>8276.6308083648964</v>
      </c>
      <c r="G66" s="221">
        <f t="shared" si="0"/>
        <v>18680.355734479574</v>
      </c>
      <c r="H66" s="221">
        <f t="shared" si="6"/>
        <v>3433.1376874620182</v>
      </c>
      <c r="I66" s="100">
        <f t="shared" si="1"/>
        <v>7748.5917606017747</v>
      </c>
      <c r="J66" s="221">
        <f t="shared" si="7"/>
        <v>2878.5857080243886</v>
      </c>
      <c r="K66" s="100">
        <f t="shared" si="2"/>
        <v>6496.9679430110455</v>
      </c>
      <c r="L66" s="101">
        <f t="shared" si="8"/>
        <v>25177.323677490618</v>
      </c>
      <c r="M66" s="101">
        <f t="shared" si="9"/>
        <v>83994.323677490611</v>
      </c>
      <c r="N66" s="101">
        <f t="shared" si="10"/>
        <v>37215.030428662212</v>
      </c>
      <c r="O66" s="102">
        <f t="shared" si="11"/>
        <v>0.93392260503032609</v>
      </c>
      <c r="P66" s="103">
        <v>4890.5131312596859</v>
      </c>
      <c r="Q66" s="105">
        <f t="shared" si="12"/>
        <v>5.4200347713870917E-2</v>
      </c>
      <c r="R66" s="105">
        <f t="shared" si="12"/>
        <v>6.4009035043065224E-2</v>
      </c>
      <c r="S66" s="104">
        <v>2257</v>
      </c>
      <c r="T66" s="224">
        <v>55793</v>
      </c>
      <c r="U66" s="1">
        <v>24492.09833187006</v>
      </c>
      <c r="W66" s="101">
        <v>0</v>
      </c>
      <c r="X66" s="101">
        <f t="shared" si="13"/>
        <v>0</v>
      </c>
      <c r="Y66" s="1"/>
      <c r="Z66" s="1"/>
    </row>
    <row r="67" spans="1:26" x14ac:dyDescent="0.25">
      <c r="A67" s="98">
        <v>1824</v>
      </c>
      <c r="B67" s="98" t="s">
        <v>85</v>
      </c>
      <c r="C67" s="1">
        <v>428603</v>
      </c>
      <c r="D67" s="98">
        <f t="shared" si="3"/>
        <v>32388.951862767321</v>
      </c>
      <c r="E67" s="99">
        <f t="shared" si="4"/>
        <v>0.81281068292720138</v>
      </c>
      <c r="F67" s="221">
        <f t="shared" si="5"/>
        <v>4479.1480380682615</v>
      </c>
      <c r="G67" s="221">
        <f t="shared" si="0"/>
        <v>59272.565987757305</v>
      </c>
      <c r="H67" s="221">
        <f t="shared" si="6"/>
        <v>1217.9394047889816</v>
      </c>
      <c r="I67" s="100">
        <f t="shared" si="1"/>
        <v>16116.992143572594</v>
      </c>
      <c r="J67" s="221">
        <f t="shared" si="7"/>
        <v>663.38742535135225</v>
      </c>
      <c r="K67" s="100">
        <f t="shared" si="2"/>
        <v>8778.6057996744439</v>
      </c>
      <c r="L67" s="101">
        <f t="shared" si="8"/>
        <v>68051.171787431755</v>
      </c>
      <c r="M67" s="101">
        <f t="shared" si="9"/>
        <v>496654.17178743175</v>
      </c>
      <c r="N67" s="101">
        <f t="shared" si="10"/>
        <v>37531.487326186943</v>
      </c>
      <c r="O67" s="102">
        <f t="shared" si="11"/>
        <v>0.94186418795292093</v>
      </c>
      <c r="P67" s="103">
        <v>8753.861903393692</v>
      </c>
      <c r="Q67" s="105">
        <f t="shared" si="12"/>
        <v>9.4765799408432147E-2</v>
      </c>
      <c r="R67" s="105">
        <f t="shared" si="12"/>
        <v>9.7661348639845602E-2</v>
      </c>
      <c r="S67" s="104">
        <v>13233</v>
      </c>
      <c r="T67" s="224">
        <v>391502</v>
      </c>
      <c r="U67" s="1">
        <v>29507.235453723242</v>
      </c>
      <c r="W67" s="101">
        <v>0</v>
      </c>
      <c r="X67" s="101">
        <f t="shared" si="13"/>
        <v>0</v>
      </c>
      <c r="Y67" s="1"/>
      <c r="Z67" s="1"/>
    </row>
    <row r="68" spans="1:26" x14ac:dyDescent="0.25">
      <c r="A68" s="98">
        <v>1825</v>
      </c>
      <c r="B68" s="98" t="s">
        <v>86</v>
      </c>
      <c r="C68" s="1">
        <v>42108</v>
      </c>
      <c r="D68" s="98">
        <f t="shared" si="3"/>
        <v>28821.355236139632</v>
      </c>
      <c r="E68" s="99">
        <f t="shared" si="4"/>
        <v>0.72328075115341428</v>
      </c>
      <c r="F68" s="221">
        <f t="shared" si="5"/>
        <v>6619.7060140448748</v>
      </c>
      <c r="G68" s="221">
        <f t="shared" si="0"/>
        <v>9671.3904865195618</v>
      </c>
      <c r="H68" s="221">
        <f t="shared" si="6"/>
        <v>2466.5982241086722</v>
      </c>
      <c r="I68" s="100">
        <f t="shared" si="1"/>
        <v>3603.7000054227701</v>
      </c>
      <c r="J68" s="221">
        <f t="shared" si="7"/>
        <v>1912.0462446710428</v>
      </c>
      <c r="K68" s="100">
        <f t="shared" si="2"/>
        <v>2793.4995634643933</v>
      </c>
      <c r="L68" s="101">
        <f t="shared" si="8"/>
        <v>12464.890049983955</v>
      </c>
      <c r="M68" s="101">
        <f t="shared" si="9"/>
        <v>54572.890049983951</v>
      </c>
      <c r="N68" s="101">
        <f t="shared" si="10"/>
        <v>37353.10749485554</v>
      </c>
      <c r="O68" s="102">
        <f t="shared" si="11"/>
        <v>0.93738769136423117</v>
      </c>
      <c r="P68" s="103">
        <v>945.28468532139595</v>
      </c>
      <c r="Q68" s="105">
        <f t="shared" si="12"/>
        <v>9.1785936527691347E-2</v>
      </c>
      <c r="R68" s="105">
        <f t="shared" si="12"/>
        <v>8.5807642556287173E-2</v>
      </c>
      <c r="S68" s="104">
        <v>1461</v>
      </c>
      <c r="T68" s="224">
        <v>38568</v>
      </c>
      <c r="U68" s="1">
        <v>26543.70268410186</v>
      </c>
      <c r="W68" s="101">
        <v>0</v>
      </c>
      <c r="X68" s="101">
        <f t="shared" si="13"/>
        <v>0</v>
      </c>
      <c r="Y68" s="1"/>
      <c r="Z68" s="1"/>
    </row>
    <row r="69" spans="1:26" x14ac:dyDescent="0.25">
      <c r="A69" s="98">
        <v>1826</v>
      </c>
      <c r="B69" s="98" t="s">
        <v>87</v>
      </c>
      <c r="C69" s="1">
        <v>32470</v>
      </c>
      <c r="D69" s="98">
        <f t="shared" si="3"/>
        <v>25506.677140612726</v>
      </c>
      <c r="E69" s="99">
        <f t="shared" si="4"/>
        <v>0.6400978875052028</v>
      </c>
      <c r="F69" s="221">
        <f t="shared" si="5"/>
        <v>8608.5128713610175</v>
      </c>
      <c r="G69" s="221">
        <f t="shared" si="0"/>
        <v>10958.636885242577</v>
      </c>
      <c r="H69" s="221">
        <f t="shared" si="6"/>
        <v>3626.7355575430893</v>
      </c>
      <c r="I69" s="100">
        <f t="shared" si="1"/>
        <v>4616.8343647523525</v>
      </c>
      <c r="J69" s="221">
        <f t="shared" si="7"/>
        <v>3072.1835781054597</v>
      </c>
      <c r="K69" s="100">
        <f t="shared" si="2"/>
        <v>3910.8896949282503</v>
      </c>
      <c r="L69" s="101">
        <f t="shared" si="8"/>
        <v>14869.526580170826</v>
      </c>
      <c r="M69" s="101">
        <f t="shared" si="9"/>
        <v>47339.52658017083</v>
      </c>
      <c r="N69" s="101">
        <f t="shared" si="10"/>
        <v>37187.373590079202</v>
      </c>
      <c r="O69" s="102">
        <f t="shared" si="11"/>
        <v>0.93322854818182077</v>
      </c>
      <c r="P69" s="103">
        <v>2416.0948011048204</v>
      </c>
      <c r="Q69" s="105">
        <f t="shared" si="12"/>
        <v>4.2810803866782286E-2</v>
      </c>
      <c r="R69" s="105">
        <f t="shared" si="12"/>
        <v>3.7895749017449375E-2</v>
      </c>
      <c r="S69" s="104">
        <v>1273</v>
      </c>
      <c r="T69" s="224">
        <v>31137</v>
      </c>
      <c r="U69" s="1">
        <v>24575.374901341755</v>
      </c>
      <c r="W69" s="101">
        <v>0</v>
      </c>
      <c r="X69" s="101">
        <f t="shared" si="13"/>
        <v>0</v>
      </c>
      <c r="Y69" s="1"/>
      <c r="Z69" s="1"/>
    </row>
    <row r="70" spans="1:26" x14ac:dyDescent="0.25">
      <c r="A70" s="98">
        <v>1827</v>
      </c>
      <c r="B70" s="98" t="s">
        <v>88</v>
      </c>
      <c r="C70" s="1">
        <v>57160</v>
      </c>
      <c r="D70" s="98">
        <f t="shared" si="3"/>
        <v>41753.104455807159</v>
      </c>
      <c r="E70" s="99">
        <f t="shared" si="4"/>
        <v>1.0478069648826163</v>
      </c>
      <c r="F70" s="221">
        <f t="shared" si="5"/>
        <v>-1139.3435177556414</v>
      </c>
      <c r="G70" s="221">
        <f t="shared" si="0"/>
        <v>-1559.7612758074731</v>
      </c>
      <c r="H70" s="221">
        <f t="shared" si="6"/>
        <v>0</v>
      </c>
      <c r="I70" s="100">
        <f t="shared" si="1"/>
        <v>0</v>
      </c>
      <c r="J70" s="221">
        <f t="shared" si="7"/>
        <v>-554.55197943762937</v>
      </c>
      <c r="K70" s="100">
        <f t="shared" si="2"/>
        <v>-759.18165985011456</v>
      </c>
      <c r="L70" s="101">
        <f t="shared" si="8"/>
        <v>-2318.9429356575874</v>
      </c>
      <c r="M70" s="101">
        <f t="shared" si="9"/>
        <v>54841.057064342414</v>
      </c>
      <c r="N70" s="101">
        <f t="shared" si="10"/>
        <v>40059.20895861389</v>
      </c>
      <c r="O70" s="102">
        <f t="shared" si="11"/>
        <v>1.005298137745678</v>
      </c>
      <c r="P70" s="103">
        <v>-1757.0254338905102</v>
      </c>
      <c r="Q70" s="105">
        <f t="shared" si="12"/>
        <v>0.47505870816237</v>
      </c>
      <c r="R70" s="105">
        <f t="shared" si="12"/>
        <v>0.47721365149058392</v>
      </c>
      <c r="S70" s="104">
        <v>1369</v>
      </c>
      <c r="T70" s="224">
        <v>38751</v>
      </c>
      <c r="U70" s="1">
        <v>28264.770240700218</v>
      </c>
      <c r="W70" s="101">
        <v>0</v>
      </c>
      <c r="X70" s="101">
        <f t="shared" si="13"/>
        <v>0</v>
      </c>
      <c r="Y70" s="1"/>
      <c r="Z70" s="1"/>
    </row>
    <row r="71" spans="1:26" x14ac:dyDescent="0.25">
      <c r="A71" s="98">
        <v>1828</v>
      </c>
      <c r="B71" s="98" t="s">
        <v>89</v>
      </c>
      <c r="C71" s="1">
        <v>49578</v>
      </c>
      <c r="D71" s="98">
        <f t="shared" si="3"/>
        <v>29197.879858657245</v>
      </c>
      <c r="E71" s="99">
        <f t="shared" si="4"/>
        <v>0.73272975206163016</v>
      </c>
      <c r="F71" s="221">
        <f t="shared" si="5"/>
        <v>6393.7912405343068</v>
      </c>
      <c r="G71" s="221">
        <f t="shared" ref="G71:G134" si="14">F71*S71/1000</f>
        <v>10856.657526427252</v>
      </c>
      <c r="H71" s="221">
        <f t="shared" si="6"/>
        <v>2334.8146062275082</v>
      </c>
      <c r="I71" s="100">
        <f t="shared" ref="I71:I134" si="15">H71*S71/1000</f>
        <v>3964.5152013743091</v>
      </c>
      <c r="J71" s="221">
        <f t="shared" si="7"/>
        <v>1780.2626267898788</v>
      </c>
      <c r="K71" s="100">
        <f t="shared" ref="K71:K134" si="16">J71*S71/1000</f>
        <v>3022.8859402892144</v>
      </c>
      <c r="L71" s="101">
        <f t="shared" si="8"/>
        <v>13879.543466716466</v>
      </c>
      <c r="M71" s="101">
        <f t="shared" si="9"/>
        <v>63457.543466716466</v>
      </c>
      <c r="N71" s="101">
        <f t="shared" si="10"/>
        <v>37371.933725981427</v>
      </c>
      <c r="O71" s="102">
        <f t="shared" si="11"/>
        <v>0.93786014140964213</v>
      </c>
      <c r="P71" s="103">
        <v>1718.9160819135723</v>
      </c>
      <c r="Q71" s="105">
        <f t="shared" si="12"/>
        <v>3.3736447039199334E-2</v>
      </c>
      <c r="R71" s="105">
        <f t="shared" si="12"/>
        <v>3.5562836521600756E-2</v>
      </c>
      <c r="S71" s="104">
        <v>1698</v>
      </c>
      <c r="T71" s="224">
        <v>47960</v>
      </c>
      <c r="U71" s="1">
        <v>28195.179306290418</v>
      </c>
      <c r="W71" s="101">
        <v>0</v>
      </c>
      <c r="X71" s="101">
        <f t="shared" si="13"/>
        <v>0</v>
      </c>
      <c r="Y71" s="1"/>
      <c r="Z71" s="1"/>
    </row>
    <row r="72" spans="1:26" x14ac:dyDescent="0.25">
      <c r="A72" s="98">
        <v>1832</v>
      </c>
      <c r="B72" s="98" t="s">
        <v>90</v>
      </c>
      <c r="C72" s="1">
        <v>148926</v>
      </c>
      <c r="D72" s="98">
        <f t="shared" ref="D72:D135" si="17">C72/S72*1000</f>
        <v>33693.665158371041</v>
      </c>
      <c r="E72" s="99">
        <f t="shared" ref="E72:E135" si="18">D72/D$364</f>
        <v>0.8455528633261582</v>
      </c>
      <c r="F72" s="221">
        <f t="shared" ref="F72:F135" si="19">($D$364+$X$364-D72-X72)*0.6</f>
        <v>3696.3200607060294</v>
      </c>
      <c r="G72" s="221">
        <f t="shared" si="14"/>
        <v>16337.734668320651</v>
      </c>
      <c r="H72" s="221">
        <f t="shared" ref="H72:H135" si="20">IF(D72&lt;(D$364+X$364)*0.9,((D$364+X$364)*0.9-D72-X72)*0.35,0)</f>
        <v>761.28975132767948</v>
      </c>
      <c r="I72" s="100">
        <f t="shared" si="15"/>
        <v>3364.9007008683434</v>
      </c>
      <c r="J72" s="221">
        <f t="shared" ref="J72:J135" si="21">H72+I$366</f>
        <v>206.73777189005011</v>
      </c>
      <c r="K72" s="100">
        <f t="shared" si="16"/>
        <v>913.78095175402143</v>
      </c>
      <c r="L72" s="101">
        <f t="shared" ref="L72:L135" si="22">+G72+K72</f>
        <v>17251.515620074671</v>
      </c>
      <c r="M72" s="101">
        <f t="shared" ref="M72:M135" si="23">C72+L72</f>
        <v>166177.51562007467</v>
      </c>
      <c r="N72" s="101">
        <f t="shared" ref="N72:N135" si="24">M72/S72*1000</f>
        <v>37596.722990967122</v>
      </c>
      <c r="O72" s="102">
        <f t="shared" ref="O72:O135" si="25">N72/N$364</f>
        <v>0.94350129697286866</v>
      </c>
      <c r="P72" s="103">
        <v>-14942.618679588923</v>
      </c>
      <c r="Q72" s="105">
        <f t="shared" ref="Q72:R135" si="26">(C72-T72)/T72</f>
        <v>4.0385622969716019E-2</v>
      </c>
      <c r="R72" s="105">
        <f t="shared" si="26"/>
        <v>4.2268673871018597E-2</v>
      </c>
      <c r="S72" s="104">
        <v>4420</v>
      </c>
      <c r="T72" s="224">
        <v>143145</v>
      </c>
      <c r="U72" s="1">
        <v>32327.235772357726</v>
      </c>
      <c r="W72" s="101">
        <v>0</v>
      </c>
      <c r="X72" s="101">
        <f t="shared" ref="X72:X135" si="27">W72*1000/S72</f>
        <v>0</v>
      </c>
      <c r="Y72" s="1"/>
      <c r="Z72" s="1"/>
    </row>
    <row r="73" spans="1:26" x14ac:dyDescent="0.25">
      <c r="A73" s="98">
        <v>1833</v>
      </c>
      <c r="B73" s="98" t="s">
        <v>91</v>
      </c>
      <c r="C73" s="1">
        <v>848551</v>
      </c>
      <c r="D73" s="98">
        <f t="shared" si="17"/>
        <v>32521.500843170321</v>
      </c>
      <c r="E73" s="99">
        <f t="shared" si="18"/>
        <v>0.8161370402523519</v>
      </c>
      <c r="F73" s="221">
        <f t="shared" si="19"/>
        <v>4399.6186498264615</v>
      </c>
      <c r="G73" s="221">
        <f t="shared" si="14"/>
        <v>114794.84981127204</v>
      </c>
      <c r="H73" s="221">
        <f t="shared" si="20"/>
        <v>1171.5472616479315</v>
      </c>
      <c r="I73" s="100">
        <f t="shared" si="15"/>
        <v>30568.011150917828</v>
      </c>
      <c r="J73" s="221">
        <f t="shared" si="21"/>
        <v>616.99528221030209</v>
      </c>
      <c r="K73" s="100">
        <f t="shared" si="16"/>
        <v>16098.640903431202</v>
      </c>
      <c r="L73" s="101">
        <f t="shared" si="22"/>
        <v>130893.49071470325</v>
      </c>
      <c r="M73" s="101">
        <f t="shared" si="23"/>
        <v>979444.49071470322</v>
      </c>
      <c r="N73" s="101">
        <f t="shared" si="24"/>
        <v>37538.114775207083</v>
      </c>
      <c r="O73" s="102">
        <f t="shared" si="25"/>
        <v>0.94203050581917824</v>
      </c>
      <c r="P73" s="103">
        <v>17499.713079675479</v>
      </c>
      <c r="Q73" s="105">
        <f t="shared" si="26"/>
        <v>5.2449386862599423E-2</v>
      </c>
      <c r="R73" s="105">
        <f t="shared" si="26"/>
        <v>5.2086362008936814E-2</v>
      </c>
      <c r="S73" s="104">
        <v>26092</v>
      </c>
      <c r="T73" s="224">
        <v>806263</v>
      </c>
      <c r="U73" s="1">
        <v>30911.436567879464</v>
      </c>
      <c r="W73" s="101">
        <v>0</v>
      </c>
      <c r="X73" s="101">
        <f t="shared" si="27"/>
        <v>0</v>
      </c>
      <c r="Y73" s="1"/>
      <c r="Z73" s="1"/>
    </row>
    <row r="74" spans="1:26" x14ac:dyDescent="0.25">
      <c r="A74" s="98">
        <v>1834</v>
      </c>
      <c r="B74" s="98" t="s">
        <v>92</v>
      </c>
      <c r="C74" s="1">
        <v>101215</v>
      </c>
      <c r="D74" s="98">
        <f t="shared" si="17"/>
        <v>54154.62814339219</v>
      </c>
      <c r="E74" s="99">
        <f t="shared" si="18"/>
        <v>1.3590270062273753</v>
      </c>
      <c r="F74" s="221">
        <f t="shared" si="19"/>
        <v>-8580.2577303066591</v>
      </c>
      <c r="G74" s="221">
        <f t="shared" si="14"/>
        <v>-16036.501697943146</v>
      </c>
      <c r="H74" s="221">
        <f t="shared" si="20"/>
        <v>0</v>
      </c>
      <c r="I74" s="100">
        <f t="shared" si="15"/>
        <v>0</v>
      </c>
      <c r="J74" s="221">
        <f t="shared" si="21"/>
        <v>-554.55197943762937</v>
      </c>
      <c r="K74" s="100">
        <f t="shared" si="16"/>
        <v>-1036.4576495689294</v>
      </c>
      <c r="L74" s="101">
        <f t="shared" si="22"/>
        <v>-17072.959347512075</v>
      </c>
      <c r="M74" s="101">
        <f t="shared" si="23"/>
        <v>84142.040652487922</v>
      </c>
      <c r="N74" s="101">
        <f t="shared" si="24"/>
        <v>45019.818433647895</v>
      </c>
      <c r="O74" s="102">
        <f t="shared" si="25"/>
        <v>1.1297861542835812</v>
      </c>
      <c r="P74" s="103">
        <v>-2715.8626266920091</v>
      </c>
      <c r="Q74" s="105">
        <f t="shared" si="26"/>
        <v>0.15501363672672913</v>
      </c>
      <c r="R74" s="105">
        <f t="shared" si="26"/>
        <v>0.1593395304972412</v>
      </c>
      <c r="S74" s="104">
        <v>1869</v>
      </c>
      <c r="T74" s="224">
        <v>87631</v>
      </c>
      <c r="U74" s="1">
        <v>46711.620469083158</v>
      </c>
      <c r="W74" s="101">
        <v>0</v>
      </c>
      <c r="X74" s="101">
        <f t="shared" si="27"/>
        <v>0</v>
      </c>
      <c r="Y74" s="1"/>
      <c r="Z74" s="1"/>
    </row>
    <row r="75" spans="1:26" x14ac:dyDescent="0.25">
      <c r="A75" s="98">
        <v>1835</v>
      </c>
      <c r="B75" s="98" t="s">
        <v>93</v>
      </c>
      <c r="C75" s="1">
        <v>14608</v>
      </c>
      <c r="D75" s="98">
        <f t="shared" si="17"/>
        <v>32462.222222222223</v>
      </c>
      <c r="E75" s="99">
        <f t="shared" si="18"/>
        <v>0.81464942507480764</v>
      </c>
      <c r="F75" s="221">
        <f t="shared" si="19"/>
        <v>4435.1858223953204</v>
      </c>
      <c r="G75" s="221">
        <f t="shared" si="14"/>
        <v>1995.8336200778942</v>
      </c>
      <c r="H75" s="221">
        <f t="shared" si="20"/>
        <v>1192.2947789797659</v>
      </c>
      <c r="I75" s="100">
        <f t="shared" si="15"/>
        <v>536.53265054089456</v>
      </c>
      <c r="J75" s="221">
        <f t="shared" si="21"/>
        <v>637.74279954213648</v>
      </c>
      <c r="K75" s="100">
        <f t="shared" si="16"/>
        <v>286.98425979396143</v>
      </c>
      <c r="L75" s="101">
        <f t="shared" si="22"/>
        <v>2282.8178798718554</v>
      </c>
      <c r="M75" s="101">
        <f t="shared" si="23"/>
        <v>16890.817879871855</v>
      </c>
      <c r="N75" s="101">
        <f t="shared" si="24"/>
        <v>37535.150844159674</v>
      </c>
      <c r="O75" s="102">
        <f t="shared" si="25"/>
        <v>0.94195612506030091</v>
      </c>
      <c r="P75" s="103">
        <v>1280.7842973269205</v>
      </c>
      <c r="Q75" s="105">
        <f t="shared" si="26"/>
        <v>-6.9340584636301836E-3</v>
      </c>
      <c r="R75" s="105">
        <f t="shared" si="26"/>
        <v>-2.4588564090943382E-2</v>
      </c>
      <c r="S75" s="104">
        <v>450</v>
      </c>
      <c r="T75" s="224">
        <v>14710</v>
      </c>
      <c r="U75" s="1">
        <v>33280.542986425338</v>
      </c>
      <c r="W75" s="101">
        <v>0</v>
      </c>
      <c r="X75" s="101">
        <f t="shared" si="27"/>
        <v>0</v>
      </c>
      <c r="Y75" s="1"/>
      <c r="Z75" s="1"/>
    </row>
    <row r="76" spans="1:26" x14ac:dyDescent="0.25">
      <c r="A76" s="98">
        <v>1836</v>
      </c>
      <c r="B76" s="98" t="s">
        <v>94</v>
      </c>
      <c r="C76" s="1">
        <v>33107</v>
      </c>
      <c r="D76" s="98">
        <f t="shared" si="17"/>
        <v>28713.79011274935</v>
      </c>
      <c r="E76" s="99">
        <f t="shared" si="18"/>
        <v>0.72058137138427425</v>
      </c>
      <c r="F76" s="221">
        <f t="shared" si="19"/>
        <v>6684.2450880790439</v>
      </c>
      <c r="G76" s="221">
        <f t="shared" si="14"/>
        <v>7706.9345865551377</v>
      </c>
      <c r="H76" s="221">
        <f t="shared" si="20"/>
        <v>2504.2460172952715</v>
      </c>
      <c r="I76" s="100">
        <f t="shared" si="15"/>
        <v>2887.395657941448</v>
      </c>
      <c r="J76" s="221">
        <f t="shared" si="21"/>
        <v>1949.6940378576421</v>
      </c>
      <c r="K76" s="100">
        <f t="shared" si="16"/>
        <v>2247.9972256498613</v>
      </c>
      <c r="L76" s="101">
        <f t="shared" si="22"/>
        <v>9954.931812204999</v>
      </c>
      <c r="M76" s="101">
        <f t="shared" si="23"/>
        <v>43061.931812205003</v>
      </c>
      <c r="N76" s="101">
        <f t="shared" si="24"/>
        <v>37347.729238686035</v>
      </c>
      <c r="O76" s="102">
        <f t="shared" si="25"/>
        <v>0.93725272237577439</v>
      </c>
      <c r="P76" s="103">
        <v>2927.652321817638</v>
      </c>
      <c r="Q76" s="105">
        <f t="shared" si="26"/>
        <v>-4.3288542118191012E-2</v>
      </c>
      <c r="R76" s="105">
        <f t="shared" si="26"/>
        <v>6.886541244246748E-4</v>
      </c>
      <c r="S76" s="104">
        <v>1153</v>
      </c>
      <c r="T76" s="224">
        <v>34605</v>
      </c>
      <c r="U76" s="1">
        <v>28694.029850746268</v>
      </c>
      <c r="W76" s="101">
        <v>0</v>
      </c>
      <c r="X76" s="101">
        <f t="shared" si="27"/>
        <v>0</v>
      </c>
      <c r="Y76" s="1"/>
      <c r="Z76" s="1"/>
    </row>
    <row r="77" spans="1:26" x14ac:dyDescent="0.25">
      <c r="A77" s="98">
        <v>1837</v>
      </c>
      <c r="B77" s="98" t="s">
        <v>95</v>
      </c>
      <c r="C77" s="1">
        <v>215028</v>
      </c>
      <c r="D77" s="98">
        <f t="shared" si="17"/>
        <v>34603.797875764401</v>
      </c>
      <c r="E77" s="99">
        <f t="shared" si="18"/>
        <v>0.86839292306977978</v>
      </c>
      <c r="F77" s="221">
        <f t="shared" si="19"/>
        <v>3150.2404302700129</v>
      </c>
      <c r="G77" s="221">
        <f t="shared" si="14"/>
        <v>19575.59403369786</v>
      </c>
      <c r="H77" s="221">
        <f t="shared" si="20"/>
        <v>442.74330024000335</v>
      </c>
      <c r="I77" s="100">
        <f t="shared" si="15"/>
        <v>2751.2068676913809</v>
      </c>
      <c r="J77" s="221">
        <f t="shared" si="21"/>
        <v>-111.80867919762602</v>
      </c>
      <c r="K77" s="100">
        <f t="shared" si="16"/>
        <v>-694.77913253404802</v>
      </c>
      <c r="L77" s="101">
        <f t="shared" si="22"/>
        <v>18880.814901163812</v>
      </c>
      <c r="M77" s="101">
        <f t="shared" si="23"/>
        <v>233908.8149011638</v>
      </c>
      <c r="N77" s="101">
        <f t="shared" si="24"/>
        <v>37642.229626836786</v>
      </c>
      <c r="O77" s="102">
        <f t="shared" si="25"/>
        <v>0.94464329996004959</v>
      </c>
      <c r="P77" s="103">
        <v>-2142.8886142455813</v>
      </c>
      <c r="Q77" s="105">
        <f t="shared" si="26"/>
        <v>7.4065934065934064E-2</v>
      </c>
      <c r="R77" s="105">
        <f t="shared" si="26"/>
        <v>7.9769856792708316E-2</v>
      </c>
      <c r="S77" s="104">
        <v>6214</v>
      </c>
      <c r="T77" s="224">
        <v>200200</v>
      </c>
      <c r="U77" s="1">
        <v>32047.382743716986</v>
      </c>
      <c r="W77" s="101">
        <v>0</v>
      </c>
      <c r="X77" s="101">
        <f t="shared" si="27"/>
        <v>0</v>
      </c>
      <c r="Y77" s="1"/>
      <c r="Z77" s="1"/>
    </row>
    <row r="78" spans="1:26" x14ac:dyDescent="0.25">
      <c r="A78" s="98">
        <v>1838</v>
      </c>
      <c r="B78" s="98" t="s">
        <v>96</v>
      </c>
      <c r="C78" s="1">
        <v>59968</v>
      </c>
      <c r="D78" s="98">
        <f t="shared" si="17"/>
        <v>31662.090813093982</v>
      </c>
      <c r="E78" s="99">
        <f t="shared" si="18"/>
        <v>0.79456988190710653</v>
      </c>
      <c r="F78" s="221">
        <f t="shared" si="19"/>
        <v>4915.264667872264</v>
      </c>
      <c r="G78" s="221">
        <f t="shared" si="14"/>
        <v>9309.5112809500679</v>
      </c>
      <c r="H78" s="221">
        <f t="shared" si="20"/>
        <v>1472.3407721746498</v>
      </c>
      <c r="I78" s="100">
        <f t="shared" si="15"/>
        <v>2788.6134224987868</v>
      </c>
      <c r="J78" s="221">
        <f t="shared" si="21"/>
        <v>917.78879273702046</v>
      </c>
      <c r="K78" s="100">
        <f t="shared" si="16"/>
        <v>1738.2919734439167</v>
      </c>
      <c r="L78" s="101">
        <f t="shared" si="22"/>
        <v>11047.803254393984</v>
      </c>
      <c r="M78" s="101">
        <f t="shared" si="23"/>
        <v>71015.803254393977</v>
      </c>
      <c r="N78" s="101">
        <f t="shared" si="24"/>
        <v>37495.144273703263</v>
      </c>
      <c r="O78" s="102">
        <f t="shared" si="25"/>
        <v>0.94095214790191584</v>
      </c>
      <c r="P78" s="103">
        <v>4276.5821314159648</v>
      </c>
      <c r="Q78" s="105">
        <f t="shared" si="26"/>
        <v>-3.7756133566534553E-2</v>
      </c>
      <c r="R78" s="105">
        <f t="shared" si="26"/>
        <v>-2.45468724644912E-2</v>
      </c>
      <c r="S78" s="104">
        <v>1894</v>
      </c>
      <c r="T78" s="224">
        <v>62321</v>
      </c>
      <c r="U78" s="1">
        <v>32458.854166666668</v>
      </c>
      <c r="W78" s="101">
        <v>0</v>
      </c>
      <c r="X78" s="101">
        <f t="shared" si="27"/>
        <v>0</v>
      </c>
      <c r="Y78" s="1"/>
      <c r="Z78" s="1"/>
    </row>
    <row r="79" spans="1:26" x14ac:dyDescent="0.25">
      <c r="A79" s="98">
        <v>1839</v>
      </c>
      <c r="B79" s="98" t="s">
        <v>97</v>
      </c>
      <c r="C79" s="1">
        <v>27978</v>
      </c>
      <c r="D79" s="98">
        <f t="shared" si="17"/>
        <v>27646.24505928854</v>
      </c>
      <c r="E79" s="99">
        <f t="shared" si="18"/>
        <v>0.69379100077779243</v>
      </c>
      <c r="F79" s="221">
        <f t="shared" si="19"/>
        <v>7324.7721201555296</v>
      </c>
      <c r="G79" s="221">
        <f t="shared" si="14"/>
        <v>7412.6693855973954</v>
      </c>
      <c r="H79" s="221">
        <f t="shared" si="20"/>
        <v>2877.8867860065548</v>
      </c>
      <c r="I79" s="100">
        <f t="shared" si="15"/>
        <v>2912.4214274386336</v>
      </c>
      <c r="J79" s="221">
        <f t="shared" si="21"/>
        <v>2323.3348065689252</v>
      </c>
      <c r="K79" s="100">
        <f t="shared" si="16"/>
        <v>2351.2148242477524</v>
      </c>
      <c r="L79" s="101">
        <f t="shared" si="22"/>
        <v>9763.8842098451478</v>
      </c>
      <c r="M79" s="101">
        <f t="shared" si="23"/>
        <v>37741.88420984515</v>
      </c>
      <c r="N79" s="101">
        <f t="shared" si="24"/>
        <v>37294.351986012989</v>
      </c>
      <c r="O79" s="102">
        <f t="shared" si="25"/>
        <v>0.93591320384545007</v>
      </c>
      <c r="P79" s="103">
        <v>3912.4849086552022</v>
      </c>
      <c r="Q79" s="105">
        <f t="shared" si="26"/>
        <v>-4.5705709802851491E-2</v>
      </c>
      <c r="R79" s="105">
        <f t="shared" si="26"/>
        <v>-5.7964430921984819E-2</v>
      </c>
      <c r="S79" s="104">
        <v>1012</v>
      </c>
      <c r="T79" s="224">
        <v>29318</v>
      </c>
      <c r="U79" s="1">
        <v>29347.34734734735</v>
      </c>
      <c r="W79" s="101">
        <v>0</v>
      </c>
      <c r="X79" s="101">
        <f t="shared" si="27"/>
        <v>0</v>
      </c>
      <c r="Y79" s="1"/>
      <c r="Z79" s="1"/>
    </row>
    <row r="80" spans="1:26" x14ac:dyDescent="0.25">
      <c r="A80" s="98">
        <v>1840</v>
      </c>
      <c r="B80" s="98" t="s">
        <v>98</v>
      </c>
      <c r="C80" s="1">
        <v>135256</v>
      </c>
      <c r="D80" s="98">
        <f t="shared" si="17"/>
        <v>29295.213341996965</v>
      </c>
      <c r="E80" s="99">
        <f t="shared" si="18"/>
        <v>0.73517236568494981</v>
      </c>
      <c r="F80" s="221">
        <f t="shared" si="19"/>
        <v>6335.391150530475</v>
      </c>
      <c r="G80" s="221">
        <f t="shared" si="14"/>
        <v>29250.500941999206</v>
      </c>
      <c r="H80" s="221">
        <f t="shared" si="20"/>
        <v>2300.747887058606</v>
      </c>
      <c r="I80" s="100">
        <f t="shared" si="15"/>
        <v>10622.552994549584</v>
      </c>
      <c r="J80" s="221">
        <f t="shared" si="21"/>
        <v>1746.1959076209766</v>
      </c>
      <c r="K80" s="100">
        <f t="shared" si="16"/>
        <v>8062.1865054860491</v>
      </c>
      <c r="L80" s="101">
        <f t="shared" si="22"/>
        <v>37312.687447485252</v>
      </c>
      <c r="M80" s="101">
        <f t="shared" si="23"/>
        <v>172568.68744748525</v>
      </c>
      <c r="N80" s="101">
        <f t="shared" si="24"/>
        <v>37376.800400148415</v>
      </c>
      <c r="O80" s="102">
        <f t="shared" si="25"/>
        <v>0.93798227209080809</v>
      </c>
      <c r="P80" s="103">
        <v>7643.4818905742068</v>
      </c>
      <c r="Q80" s="105">
        <f t="shared" si="26"/>
        <v>6.7344265399851638E-2</v>
      </c>
      <c r="R80" s="105">
        <f t="shared" si="26"/>
        <v>7.0811920583086982E-2</v>
      </c>
      <c r="S80" s="104">
        <v>4617</v>
      </c>
      <c r="T80" s="224">
        <v>126722</v>
      </c>
      <c r="U80" s="1">
        <v>27357.944732297063</v>
      </c>
      <c r="W80" s="101">
        <v>0</v>
      </c>
      <c r="X80" s="101">
        <f t="shared" si="27"/>
        <v>0</v>
      </c>
      <c r="Y80" s="1"/>
      <c r="Z80" s="1"/>
    </row>
    <row r="81" spans="1:28" x14ac:dyDescent="0.25">
      <c r="A81" s="98">
        <v>1841</v>
      </c>
      <c r="B81" s="98" t="s">
        <v>99</v>
      </c>
      <c r="C81" s="1">
        <v>308097</v>
      </c>
      <c r="D81" s="98">
        <f t="shared" si="17"/>
        <v>32083.411433926896</v>
      </c>
      <c r="E81" s="99">
        <f t="shared" si="18"/>
        <v>0.80514305213507487</v>
      </c>
      <c r="F81" s="221">
        <f t="shared" si="19"/>
        <v>4662.4722953725159</v>
      </c>
      <c r="G81" s="221">
        <f t="shared" si="14"/>
        <v>44773.721452462269</v>
      </c>
      <c r="H81" s="221">
        <f t="shared" si="20"/>
        <v>1324.8785548831302</v>
      </c>
      <c r="I81" s="100">
        <f t="shared" si="15"/>
        <v>12722.808762542698</v>
      </c>
      <c r="J81" s="221">
        <f t="shared" si="21"/>
        <v>770.32657544550079</v>
      </c>
      <c r="K81" s="100">
        <f t="shared" si="16"/>
        <v>7397.4461040031447</v>
      </c>
      <c r="L81" s="101">
        <f t="shared" si="22"/>
        <v>52171.167556465414</v>
      </c>
      <c r="M81" s="101">
        <f t="shared" si="23"/>
        <v>360268.16755646543</v>
      </c>
      <c r="N81" s="101">
        <f t="shared" si="24"/>
        <v>37516.21030474492</v>
      </c>
      <c r="O81" s="102">
        <f t="shared" si="25"/>
        <v>0.94148080641331455</v>
      </c>
      <c r="P81" s="103">
        <v>18470.051904956483</v>
      </c>
      <c r="Q81" s="102">
        <f t="shared" si="26"/>
        <v>4.6233725660651585E-2</v>
      </c>
      <c r="R81" s="102">
        <f t="shared" si="26"/>
        <v>5.0264825093062702E-2</v>
      </c>
      <c r="S81" s="104">
        <v>9603</v>
      </c>
      <c r="T81" s="224">
        <v>294482</v>
      </c>
      <c r="U81" s="1">
        <v>30547.925311203318</v>
      </c>
      <c r="W81" s="101">
        <v>0</v>
      </c>
      <c r="X81" s="101">
        <f t="shared" si="27"/>
        <v>0</v>
      </c>
      <c r="Y81" s="1"/>
      <c r="Z81" s="1"/>
    </row>
    <row r="82" spans="1:28" x14ac:dyDescent="0.25">
      <c r="A82" s="98">
        <v>1845</v>
      </c>
      <c r="B82" s="98" t="s">
        <v>100</v>
      </c>
      <c r="C82" s="1">
        <v>66513</v>
      </c>
      <c r="D82" s="98">
        <f t="shared" si="17"/>
        <v>35587.479935794538</v>
      </c>
      <c r="E82" s="99">
        <f t="shared" si="18"/>
        <v>0.89307872612954009</v>
      </c>
      <c r="F82" s="221">
        <f t="shared" si="19"/>
        <v>2560.0311942519315</v>
      </c>
      <c r="G82" s="221">
        <f t="shared" si="14"/>
        <v>4784.6983020568605</v>
      </c>
      <c r="H82" s="221">
        <f t="shared" si="20"/>
        <v>98.454579229455703</v>
      </c>
      <c r="I82" s="100">
        <f t="shared" si="15"/>
        <v>184.01160857985272</v>
      </c>
      <c r="J82" s="221">
        <f t="shared" si="21"/>
        <v>-456.09740020817367</v>
      </c>
      <c r="K82" s="100">
        <f t="shared" si="16"/>
        <v>-852.44604098907655</v>
      </c>
      <c r="L82" s="101">
        <f t="shared" si="22"/>
        <v>3932.2522610677838</v>
      </c>
      <c r="M82" s="101">
        <f t="shared" si="23"/>
        <v>70445.252261067784</v>
      </c>
      <c r="N82" s="101">
        <f t="shared" si="24"/>
        <v>37691.413729838299</v>
      </c>
      <c r="O82" s="102">
        <f t="shared" si="25"/>
        <v>0.94587759011303774</v>
      </c>
      <c r="P82" s="103">
        <v>1369.9489818878442</v>
      </c>
      <c r="Q82" s="102">
        <f t="shared" si="26"/>
        <v>3.0159998793600046E-3</v>
      </c>
      <c r="R82" s="102">
        <f t="shared" si="26"/>
        <v>2.6092344445872578E-2</v>
      </c>
      <c r="S82" s="104">
        <v>1869</v>
      </c>
      <c r="T82" s="224">
        <v>66313</v>
      </c>
      <c r="U82" s="1">
        <v>34682.531380753142</v>
      </c>
      <c r="W82" s="101">
        <v>0</v>
      </c>
      <c r="X82" s="101">
        <f t="shared" si="27"/>
        <v>0</v>
      </c>
      <c r="Y82" s="1"/>
      <c r="Z82" s="1"/>
    </row>
    <row r="83" spans="1:28" x14ac:dyDescent="0.25">
      <c r="A83" s="98">
        <v>1848</v>
      </c>
      <c r="B83" s="98" t="s">
        <v>101</v>
      </c>
      <c r="C83" s="1">
        <v>86664</v>
      </c>
      <c r="D83" s="98">
        <f t="shared" si="17"/>
        <v>33448.089540717869</v>
      </c>
      <c r="E83" s="99">
        <f t="shared" si="18"/>
        <v>0.8393900678661298</v>
      </c>
      <c r="F83" s="221">
        <f t="shared" si="19"/>
        <v>3843.6654312979326</v>
      </c>
      <c r="G83" s="221">
        <f t="shared" si="14"/>
        <v>9958.9371324929434</v>
      </c>
      <c r="H83" s="221">
        <f t="shared" si="20"/>
        <v>847.24121750628979</v>
      </c>
      <c r="I83" s="100">
        <f t="shared" si="15"/>
        <v>2195.2019945587967</v>
      </c>
      <c r="J83" s="221">
        <f t="shared" si="21"/>
        <v>292.68923806866042</v>
      </c>
      <c r="K83" s="100">
        <f t="shared" si="16"/>
        <v>758.35781583589915</v>
      </c>
      <c r="L83" s="101">
        <f t="shared" si="22"/>
        <v>10717.294948328843</v>
      </c>
      <c r="M83" s="101">
        <f t="shared" si="23"/>
        <v>97381.294948328839</v>
      </c>
      <c r="N83" s="101">
        <f t="shared" si="24"/>
        <v>37584.444210084461</v>
      </c>
      <c r="O83" s="102">
        <f t="shared" si="25"/>
        <v>0.94319315719986707</v>
      </c>
      <c r="P83" s="103">
        <v>2197.1930319423336</v>
      </c>
      <c r="Q83" s="102">
        <f t="shared" si="26"/>
        <v>0.13914666526459687</v>
      </c>
      <c r="R83" s="102">
        <f t="shared" si="26"/>
        <v>0.13694838918342242</v>
      </c>
      <c r="S83" s="104">
        <v>2591</v>
      </c>
      <c r="T83" s="224">
        <v>76078</v>
      </c>
      <c r="U83" s="1">
        <v>29419.180201082752</v>
      </c>
      <c r="W83" s="101">
        <v>0</v>
      </c>
      <c r="X83" s="101">
        <f t="shared" si="27"/>
        <v>0</v>
      </c>
      <c r="Y83" s="1"/>
      <c r="Z83" s="1"/>
    </row>
    <row r="84" spans="1:28" x14ac:dyDescent="0.25">
      <c r="A84" s="98">
        <v>1851</v>
      </c>
      <c r="B84" s="98" t="s">
        <v>102</v>
      </c>
      <c r="C84" s="1">
        <v>63039</v>
      </c>
      <c r="D84" s="98">
        <f t="shared" si="17"/>
        <v>31902.327935222671</v>
      </c>
      <c r="E84" s="99">
        <f t="shared" si="18"/>
        <v>0.80059870618426243</v>
      </c>
      <c r="F84" s="221">
        <f t="shared" si="19"/>
        <v>4771.1223945950514</v>
      </c>
      <c r="G84" s="221">
        <f t="shared" si="14"/>
        <v>9427.7378517198213</v>
      </c>
      <c r="H84" s="221">
        <f t="shared" si="20"/>
        <v>1388.2577794296089</v>
      </c>
      <c r="I84" s="100">
        <f t="shared" si="15"/>
        <v>2743.1973721529075</v>
      </c>
      <c r="J84" s="221">
        <f t="shared" si="21"/>
        <v>833.70579999197957</v>
      </c>
      <c r="K84" s="100">
        <f t="shared" si="16"/>
        <v>1647.4026607841517</v>
      </c>
      <c r="L84" s="101">
        <f t="shared" si="22"/>
        <v>11075.140512503973</v>
      </c>
      <c r="M84" s="101">
        <f t="shared" si="23"/>
        <v>74114.140512503975</v>
      </c>
      <c r="N84" s="101">
        <f t="shared" si="24"/>
        <v>37507.1561298097</v>
      </c>
      <c r="O84" s="102">
        <f t="shared" si="25"/>
        <v>0.94125358911577373</v>
      </c>
      <c r="P84" s="103">
        <v>3596.5128255955424</v>
      </c>
      <c r="Q84" s="102">
        <f t="shared" si="26"/>
        <v>5.7009674877177688E-2</v>
      </c>
      <c r="R84" s="102">
        <f t="shared" si="26"/>
        <v>7.1452620839568326E-2</v>
      </c>
      <c r="S84" s="104">
        <v>1976</v>
      </c>
      <c r="T84" s="224">
        <v>59639</v>
      </c>
      <c r="U84" s="1">
        <v>29774.83774338492</v>
      </c>
      <c r="W84" s="101">
        <v>0</v>
      </c>
      <c r="X84" s="101">
        <f t="shared" si="27"/>
        <v>0</v>
      </c>
      <c r="Y84" s="1"/>
      <c r="Z84" s="1"/>
    </row>
    <row r="85" spans="1:28" x14ac:dyDescent="0.25">
      <c r="A85" s="98">
        <v>1853</v>
      </c>
      <c r="B85" s="98" t="s">
        <v>103</v>
      </c>
      <c r="C85" s="1">
        <v>36787</v>
      </c>
      <c r="D85" s="98">
        <f t="shared" si="17"/>
        <v>27576.461769115442</v>
      </c>
      <c r="E85" s="99">
        <f t="shared" si="18"/>
        <v>0.69203976770353826</v>
      </c>
      <c r="F85" s="221">
        <f t="shared" si="19"/>
        <v>7366.6420942593886</v>
      </c>
      <c r="G85" s="221">
        <f t="shared" si="14"/>
        <v>9827.1005537420242</v>
      </c>
      <c r="H85" s="221">
        <f t="shared" si="20"/>
        <v>2902.3109375671393</v>
      </c>
      <c r="I85" s="100">
        <f t="shared" si="15"/>
        <v>3871.6827907145639</v>
      </c>
      <c r="J85" s="221">
        <f t="shared" si="21"/>
        <v>2347.7589581295097</v>
      </c>
      <c r="K85" s="100">
        <f t="shared" si="16"/>
        <v>3131.9104501447659</v>
      </c>
      <c r="L85" s="101">
        <f t="shared" si="22"/>
        <v>12959.01100388679</v>
      </c>
      <c r="M85" s="101">
        <f t="shared" si="23"/>
        <v>49746.011003886786</v>
      </c>
      <c r="N85" s="101">
        <f t="shared" si="24"/>
        <v>37290.862821504343</v>
      </c>
      <c r="O85" s="102">
        <f t="shared" si="25"/>
        <v>0.93582564219173758</v>
      </c>
      <c r="P85" s="103">
        <v>3089.950561409134</v>
      </c>
      <c r="Q85" s="102">
        <f t="shared" si="26"/>
        <v>0.10111047921218833</v>
      </c>
      <c r="R85" s="102">
        <f t="shared" si="26"/>
        <v>9.2856277718843611E-2</v>
      </c>
      <c r="S85" s="104">
        <v>1334</v>
      </c>
      <c r="T85" s="224">
        <v>33409</v>
      </c>
      <c r="U85" s="1">
        <v>25233.383685800603</v>
      </c>
      <c r="W85" s="101">
        <v>0</v>
      </c>
      <c r="X85" s="101">
        <f t="shared" si="27"/>
        <v>0</v>
      </c>
      <c r="Y85" s="1"/>
      <c r="Z85" s="1"/>
    </row>
    <row r="86" spans="1:28" x14ac:dyDescent="0.25">
      <c r="A86" s="98">
        <v>1856</v>
      </c>
      <c r="B86" s="98" t="s">
        <v>104</v>
      </c>
      <c r="C86" s="1">
        <v>16915</v>
      </c>
      <c r="D86" s="98">
        <f t="shared" si="17"/>
        <v>36066.098081023454</v>
      </c>
      <c r="E86" s="99">
        <f t="shared" si="18"/>
        <v>0.90508979530933875</v>
      </c>
      <c r="F86" s="221">
        <f t="shared" si="19"/>
        <v>2272.8603071145812</v>
      </c>
      <c r="G86" s="221">
        <f t="shared" si="14"/>
        <v>1065.9714840367385</v>
      </c>
      <c r="H86" s="221">
        <f t="shared" si="20"/>
        <v>0</v>
      </c>
      <c r="I86" s="100">
        <f t="shared" si="15"/>
        <v>0</v>
      </c>
      <c r="J86" s="221">
        <f t="shared" si="21"/>
        <v>-554.55197943762937</v>
      </c>
      <c r="K86" s="100">
        <f t="shared" si="16"/>
        <v>-260.08487835624817</v>
      </c>
      <c r="L86" s="101">
        <f t="shared" si="22"/>
        <v>805.88660568049033</v>
      </c>
      <c r="M86" s="101">
        <f t="shared" si="23"/>
        <v>17720.886605680491</v>
      </c>
      <c r="N86" s="101">
        <f t="shared" si="24"/>
        <v>37784.406408700408</v>
      </c>
      <c r="O86" s="102">
        <f t="shared" si="25"/>
        <v>0.94821126991636695</v>
      </c>
      <c r="P86" s="103">
        <v>839.60151315219127</v>
      </c>
      <c r="Q86" s="102">
        <f t="shared" si="26"/>
        <v>-0.11726333368124413</v>
      </c>
      <c r="R86" s="102">
        <f t="shared" si="26"/>
        <v>-8.1502146772808287E-2</v>
      </c>
      <c r="S86" s="104">
        <v>469</v>
      </c>
      <c r="T86" s="224">
        <v>19162</v>
      </c>
      <c r="U86" s="1">
        <v>39266.393442622946</v>
      </c>
      <c r="W86" s="101">
        <v>0</v>
      </c>
      <c r="X86" s="101">
        <f t="shared" si="27"/>
        <v>0</v>
      </c>
      <c r="Y86" s="1"/>
      <c r="Z86" s="1"/>
    </row>
    <row r="87" spans="1:28" x14ac:dyDescent="0.25">
      <c r="A87" s="98">
        <v>1857</v>
      </c>
      <c r="B87" s="98" t="s">
        <v>105</v>
      </c>
      <c r="C87" s="1">
        <v>24051</v>
      </c>
      <c r="D87" s="98">
        <f t="shared" si="17"/>
        <v>35473.451327433628</v>
      </c>
      <c r="E87" s="99">
        <f t="shared" si="18"/>
        <v>0.89021714322226442</v>
      </c>
      <c r="F87" s="221">
        <f t="shared" si="19"/>
        <v>2628.4483592684774</v>
      </c>
      <c r="G87" s="221">
        <f t="shared" si="14"/>
        <v>1782.0879875840276</v>
      </c>
      <c r="H87" s="221">
        <f t="shared" si="20"/>
        <v>138.36459215577415</v>
      </c>
      <c r="I87" s="100">
        <f t="shared" si="15"/>
        <v>93.811193481614865</v>
      </c>
      <c r="J87" s="221">
        <f t="shared" si="21"/>
        <v>-416.18738728185519</v>
      </c>
      <c r="K87" s="100">
        <f t="shared" si="16"/>
        <v>-282.17504857709781</v>
      </c>
      <c r="L87" s="101">
        <f t="shared" si="22"/>
        <v>1499.9129390069297</v>
      </c>
      <c r="M87" s="101">
        <f t="shared" si="23"/>
        <v>25550.912939006928</v>
      </c>
      <c r="N87" s="101">
        <f t="shared" si="24"/>
        <v>37685.712299420244</v>
      </c>
      <c r="O87" s="102">
        <f t="shared" si="25"/>
        <v>0.94573451096767369</v>
      </c>
      <c r="P87" s="103">
        <v>1023.1775600427786</v>
      </c>
      <c r="Q87" s="102">
        <f t="shared" si="26"/>
        <v>-7.8505747126436778E-2</v>
      </c>
      <c r="R87" s="102">
        <f t="shared" si="26"/>
        <v>-5.1323025802732854E-2</v>
      </c>
      <c r="S87" s="104">
        <v>678</v>
      </c>
      <c r="T87" s="224">
        <v>26100</v>
      </c>
      <c r="U87" s="1">
        <v>37392.550143266475</v>
      </c>
      <c r="W87" s="101">
        <v>0</v>
      </c>
      <c r="X87" s="101">
        <f t="shared" si="27"/>
        <v>0</v>
      </c>
      <c r="Y87" s="1"/>
      <c r="Z87" s="1"/>
    </row>
    <row r="88" spans="1:28" x14ac:dyDescent="0.25">
      <c r="A88" s="98">
        <v>1859</v>
      </c>
      <c r="B88" s="98" t="s">
        <v>106</v>
      </c>
      <c r="C88" s="1">
        <v>39611</v>
      </c>
      <c r="D88" s="98">
        <f t="shared" si="17"/>
        <v>32574.835526315786</v>
      </c>
      <c r="E88" s="99">
        <f t="shared" si="18"/>
        <v>0.81747549048732249</v>
      </c>
      <c r="F88" s="221">
        <f t="shared" si="19"/>
        <v>4367.617839939182</v>
      </c>
      <c r="G88" s="221">
        <f t="shared" si="14"/>
        <v>5311.0232933660454</v>
      </c>
      <c r="H88" s="221">
        <f t="shared" si="20"/>
        <v>1152.8801225470186</v>
      </c>
      <c r="I88" s="100">
        <f t="shared" si="15"/>
        <v>1401.9022290171745</v>
      </c>
      <c r="J88" s="221">
        <f t="shared" si="21"/>
        <v>598.3281431093892</v>
      </c>
      <c r="K88" s="100">
        <f t="shared" si="16"/>
        <v>727.56702202101724</v>
      </c>
      <c r="L88" s="101">
        <f t="shared" si="22"/>
        <v>6038.5903153870622</v>
      </c>
      <c r="M88" s="101">
        <f t="shared" si="23"/>
        <v>45649.59031538706</v>
      </c>
      <c r="N88" s="101">
        <f t="shared" si="24"/>
        <v>37540.781509364358</v>
      </c>
      <c r="O88" s="102">
        <f t="shared" si="25"/>
        <v>0.9420974283309268</v>
      </c>
      <c r="P88" s="103">
        <v>3470.5271234434094</v>
      </c>
      <c r="Q88" s="102">
        <f t="shared" si="26"/>
        <v>1.4080540692762602E-2</v>
      </c>
      <c r="R88" s="102">
        <f t="shared" si="26"/>
        <v>3.2427392580296088E-2</v>
      </c>
      <c r="S88" s="104">
        <v>1216</v>
      </c>
      <c r="T88" s="224">
        <v>39061</v>
      </c>
      <c r="U88" s="1">
        <v>31551.696284329562</v>
      </c>
      <c r="W88" s="101">
        <v>0</v>
      </c>
      <c r="X88" s="101">
        <f t="shared" si="27"/>
        <v>0</v>
      </c>
      <c r="Y88" s="1"/>
      <c r="Z88" s="1"/>
    </row>
    <row r="89" spans="1:28" x14ac:dyDescent="0.25">
      <c r="A89" s="98">
        <v>1860</v>
      </c>
      <c r="B89" s="98" t="s">
        <v>107</v>
      </c>
      <c r="C89" s="1">
        <v>370874</v>
      </c>
      <c r="D89" s="98">
        <f t="shared" si="17"/>
        <v>32065.882759813248</v>
      </c>
      <c r="E89" s="99">
        <f t="shared" si="18"/>
        <v>0.8047031646809365</v>
      </c>
      <c r="F89" s="221">
        <f t="shared" si="19"/>
        <v>4672.9894998407044</v>
      </c>
      <c r="G89" s="221">
        <f t="shared" si="14"/>
        <v>54047.796555157583</v>
      </c>
      <c r="H89" s="221">
        <f t="shared" si="20"/>
        <v>1331.0135908229067</v>
      </c>
      <c r="I89" s="100">
        <f t="shared" si="15"/>
        <v>15394.503191457739</v>
      </c>
      <c r="J89" s="221">
        <f t="shared" si="21"/>
        <v>776.46161138527737</v>
      </c>
      <c r="K89" s="100">
        <f t="shared" si="16"/>
        <v>8980.5549972821173</v>
      </c>
      <c r="L89" s="101">
        <f t="shared" si="22"/>
        <v>63028.351552439701</v>
      </c>
      <c r="M89" s="101">
        <f t="shared" si="23"/>
        <v>433902.35155243968</v>
      </c>
      <c r="N89" s="101">
        <f t="shared" si="24"/>
        <v>37515.333871039227</v>
      </c>
      <c r="O89" s="102">
        <f t="shared" si="25"/>
        <v>0.94145881204060744</v>
      </c>
      <c r="P89" s="103">
        <v>16417.565961962522</v>
      </c>
      <c r="Q89" s="102">
        <f t="shared" si="26"/>
        <v>0.13027233274819583</v>
      </c>
      <c r="R89" s="102">
        <f t="shared" si="26"/>
        <v>0.12587476617603024</v>
      </c>
      <c r="S89" s="104">
        <v>11566</v>
      </c>
      <c r="T89" s="224">
        <v>328128</v>
      </c>
      <c r="U89" s="1">
        <v>28480.861036368369</v>
      </c>
      <c r="W89" s="101">
        <v>0</v>
      </c>
      <c r="X89" s="101">
        <f t="shared" si="27"/>
        <v>0</v>
      </c>
      <c r="Y89" s="1"/>
      <c r="Z89" s="1"/>
    </row>
    <row r="90" spans="1:28" x14ac:dyDescent="0.25">
      <c r="A90" s="98">
        <v>1865</v>
      </c>
      <c r="B90" s="98" t="s">
        <v>108</v>
      </c>
      <c r="C90" s="1">
        <v>366219</v>
      </c>
      <c r="D90" s="98">
        <f t="shared" si="17"/>
        <v>37661.353352529819</v>
      </c>
      <c r="E90" s="99">
        <f t="shared" si="18"/>
        <v>0.94512321572288593</v>
      </c>
      <c r="F90" s="221">
        <f t="shared" si="19"/>
        <v>1315.7071442107626</v>
      </c>
      <c r="G90" s="221">
        <f t="shared" si="14"/>
        <v>12793.936270305456</v>
      </c>
      <c r="H90" s="221">
        <f t="shared" si="20"/>
        <v>0</v>
      </c>
      <c r="I90" s="100">
        <f t="shared" si="15"/>
        <v>0</v>
      </c>
      <c r="J90" s="221">
        <f t="shared" si="21"/>
        <v>-554.55197943762937</v>
      </c>
      <c r="K90" s="100">
        <f t="shared" si="16"/>
        <v>-5392.4634480515078</v>
      </c>
      <c r="L90" s="101">
        <f t="shared" si="22"/>
        <v>7401.4728222539479</v>
      </c>
      <c r="M90" s="101">
        <f t="shared" si="23"/>
        <v>373620.47282225394</v>
      </c>
      <c r="N90" s="101">
        <f t="shared" si="24"/>
        <v>38422.508517302958</v>
      </c>
      <c r="O90" s="102">
        <f t="shared" si="25"/>
        <v>0.96422463808178593</v>
      </c>
      <c r="P90" s="103">
        <v>-3747.708925603577</v>
      </c>
      <c r="Q90" s="102">
        <f t="shared" si="26"/>
        <v>0.22317226729369641</v>
      </c>
      <c r="R90" s="102">
        <f t="shared" si="26"/>
        <v>0.21637966111991383</v>
      </c>
      <c r="S90" s="104">
        <v>9724</v>
      </c>
      <c r="T90" s="224">
        <v>299401</v>
      </c>
      <c r="U90" s="1">
        <v>30961.84074457084</v>
      </c>
      <c r="W90" s="101">
        <v>0</v>
      </c>
      <c r="X90" s="101">
        <f t="shared" si="27"/>
        <v>0</v>
      </c>
      <c r="Y90" s="1"/>
      <c r="Z90" s="1"/>
    </row>
    <row r="91" spans="1:28" x14ac:dyDescent="0.25">
      <c r="A91" s="98">
        <v>1866</v>
      </c>
      <c r="B91" s="98" t="s">
        <v>109</v>
      </c>
      <c r="C91" s="1">
        <v>335894</v>
      </c>
      <c r="D91" s="98">
        <f t="shared" si="17"/>
        <v>41432.589120513134</v>
      </c>
      <c r="E91" s="99">
        <f t="shared" si="18"/>
        <v>1.0397635342191975</v>
      </c>
      <c r="F91" s="221">
        <f t="shared" si="19"/>
        <v>-947.03431657922624</v>
      </c>
      <c r="G91" s="221">
        <f t="shared" si="14"/>
        <v>-7677.6072045077872</v>
      </c>
      <c r="H91" s="221">
        <f t="shared" si="20"/>
        <v>0</v>
      </c>
      <c r="I91" s="100">
        <f t="shared" si="15"/>
        <v>0</v>
      </c>
      <c r="J91" s="221">
        <f t="shared" si="21"/>
        <v>-554.55197943762937</v>
      </c>
      <c r="K91" s="100">
        <f t="shared" si="16"/>
        <v>-4495.7528973008612</v>
      </c>
      <c r="L91" s="101">
        <f t="shared" si="22"/>
        <v>-12173.360101808648</v>
      </c>
      <c r="M91" s="101">
        <f t="shared" si="23"/>
        <v>323720.63989819132</v>
      </c>
      <c r="N91" s="101">
        <f t="shared" si="24"/>
        <v>39931.002824496274</v>
      </c>
      <c r="O91" s="102">
        <f t="shared" si="25"/>
        <v>1.0020807654803103</v>
      </c>
      <c r="P91" s="103">
        <v>-9091.5738440835376</v>
      </c>
      <c r="Q91" s="102">
        <f t="shared" si="26"/>
        <v>0.2918552819325485</v>
      </c>
      <c r="R91" s="102">
        <f t="shared" si="26"/>
        <v>0.28516255689971665</v>
      </c>
      <c r="S91" s="104">
        <v>8107</v>
      </c>
      <c r="T91" s="224">
        <v>260009</v>
      </c>
      <c r="U91" s="1">
        <v>32239.181649101054</v>
      </c>
      <c r="W91" s="101">
        <v>0</v>
      </c>
      <c r="X91" s="101">
        <f t="shared" si="27"/>
        <v>0</v>
      </c>
      <c r="Y91" s="1"/>
      <c r="Z91" s="1"/>
    </row>
    <row r="92" spans="1:28" x14ac:dyDescent="0.25">
      <c r="A92" s="98">
        <v>1867</v>
      </c>
      <c r="B92" s="98" t="s">
        <v>440</v>
      </c>
      <c r="C92" s="1">
        <v>134179</v>
      </c>
      <c r="D92" s="98">
        <f t="shared" si="17"/>
        <v>52311.500974658869</v>
      </c>
      <c r="E92" s="99">
        <f t="shared" si="18"/>
        <v>1.3127731645134679</v>
      </c>
      <c r="F92" s="221">
        <f>($D$364+$X$364-D92-X92)*0.6</f>
        <v>-15228.767393978947</v>
      </c>
      <c r="G92" s="221">
        <f t="shared" si="14"/>
        <v>-39061.788365556</v>
      </c>
      <c r="H92" s="221">
        <f t="shared" si="20"/>
        <v>0</v>
      </c>
      <c r="I92" s="100">
        <f t="shared" si="15"/>
        <v>0</v>
      </c>
      <c r="J92" s="221">
        <f t="shared" si="21"/>
        <v>-554.55197943762937</v>
      </c>
      <c r="K92" s="100">
        <f t="shared" si="16"/>
        <v>-1422.4258272575194</v>
      </c>
      <c r="L92" s="101">
        <f t="shared" si="22"/>
        <v>-40484.214192813517</v>
      </c>
      <c r="M92" s="101">
        <f t="shared" si="23"/>
        <v>93694.785807186476</v>
      </c>
      <c r="N92" s="101">
        <f t="shared" si="24"/>
        <v>36528.181601242286</v>
      </c>
      <c r="O92" s="102">
        <f t="shared" si="25"/>
        <v>0.91668592300219587</v>
      </c>
      <c r="P92" s="103">
        <v>-5522.1767990717053</v>
      </c>
      <c r="Q92" s="102">
        <f t="shared" si="26"/>
        <v>0.48947105511461397</v>
      </c>
      <c r="R92" s="102">
        <f t="shared" si="26"/>
        <v>0.49585865028274689</v>
      </c>
      <c r="S92" s="104">
        <v>2565</v>
      </c>
      <c r="T92" s="224">
        <v>90085</v>
      </c>
      <c r="U92" s="1">
        <v>34970.885093167701</v>
      </c>
      <c r="W92" s="101">
        <v>33150</v>
      </c>
      <c r="X92" s="101">
        <f t="shared" si="27"/>
        <v>12923.976608187135</v>
      </c>
      <c r="Y92" s="1"/>
      <c r="Z92" s="1"/>
    </row>
    <row r="93" spans="1:28" x14ac:dyDescent="0.25">
      <c r="A93" s="98">
        <v>1868</v>
      </c>
      <c r="B93" s="98" t="s">
        <v>110</v>
      </c>
      <c r="C93" s="1">
        <v>150767</v>
      </c>
      <c r="D93" s="98">
        <f t="shared" si="17"/>
        <v>33819.425751458053</v>
      </c>
      <c r="E93" s="99">
        <f t="shared" si="18"/>
        <v>0.84870886398914636</v>
      </c>
      <c r="F93" s="221">
        <f t="shared" si="19"/>
        <v>3620.8637048538221</v>
      </c>
      <c r="G93" s="221">
        <f t="shared" si="14"/>
        <v>16141.810396238337</v>
      </c>
      <c r="H93" s="221">
        <f t="shared" si="20"/>
        <v>717.27354374722518</v>
      </c>
      <c r="I93" s="100">
        <f t="shared" si="15"/>
        <v>3197.6054580251298</v>
      </c>
      <c r="J93" s="221">
        <f t="shared" si="21"/>
        <v>162.72156430959581</v>
      </c>
      <c r="K93" s="100">
        <f t="shared" si="16"/>
        <v>725.41273369217811</v>
      </c>
      <c r="L93" s="101">
        <f t="shared" si="22"/>
        <v>16867.223129930517</v>
      </c>
      <c r="M93" s="101">
        <f t="shared" si="23"/>
        <v>167634.22312993053</v>
      </c>
      <c r="N93" s="101">
        <f t="shared" si="24"/>
        <v>37603.011020621474</v>
      </c>
      <c r="O93" s="102">
        <f t="shared" si="25"/>
        <v>0.94365909700601802</v>
      </c>
      <c r="P93" s="103">
        <v>5713.5931055186848</v>
      </c>
      <c r="Q93" s="102">
        <f t="shared" si="26"/>
        <v>0.1197953029605312</v>
      </c>
      <c r="R93" s="102">
        <f t="shared" si="26"/>
        <v>0.10924541450733644</v>
      </c>
      <c r="S93" s="104">
        <v>4458</v>
      </c>
      <c r="T93" s="224">
        <v>134638</v>
      </c>
      <c r="U93" s="1">
        <v>30488.677536231884</v>
      </c>
      <c r="W93" s="101">
        <v>0</v>
      </c>
      <c r="X93" s="101">
        <f t="shared" si="27"/>
        <v>0</v>
      </c>
      <c r="Y93" s="1"/>
      <c r="Z93" s="1"/>
    </row>
    <row r="94" spans="1:28" x14ac:dyDescent="0.25">
      <c r="A94" s="98">
        <v>1870</v>
      </c>
      <c r="B94" s="98" t="s">
        <v>111</v>
      </c>
      <c r="C94" s="1">
        <v>377445</v>
      </c>
      <c r="D94" s="98">
        <f t="shared" si="17"/>
        <v>36057.030951471148</v>
      </c>
      <c r="E94" s="99">
        <f t="shared" si="18"/>
        <v>0.90486225291170796</v>
      </c>
      <c r="F94" s="221">
        <f t="shared" si="19"/>
        <v>2278.3005848459652</v>
      </c>
      <c r="G94" s="221">
        <f t="shared" si="14"/>
        <v>23849.250522167564</v>
      </c>
      <c r="H94" s="221">
        <f t="shared" si="20"/>
        <v>0</v>
      </c>
      <c r="I94" s="100">
        <f t="shared" si="15"/>
        <v>0</v>
      </c>
      <c r="J94" s="221">
        <f t="shared" si="21"/>
        <v>-554.55197943762937</v>
      </c>
      <c r="K94" s="100">
        <f t="shared" si="16"/>
        <v>-5805.0501207531042</v>
      </c>
      <c r="L94" s="101">
        <f t="shared" si="22"/>
        <v>18044.200401414459</v>
      </c>
      <c r="M94" s="101">
        <f t="shared" si="23"/>
        <v>395489.20040141448</v>
      </c>
      <c r="N94" s="101">
        <f t="shared" si="24"/>
        <v>37780.77955687949</v>
      </c>
      <c r="O94" s="102">
        <f t="shared" si="25"/>
        <v>0.94812025295731472</v>
      </c>
      <c r="P94" s="103">
        <v>-4053.7692476530574</v>
      </c>
      <c r="Q94" s="102">
        <f t="shared" si="26"/>
        <v>0.17526630277403263</v>
      </c>
      <c r="R94" s="102">
        <f t="shared" si="26"/>
        <v>0.18043082798683391</v>
      </c>
      <c r="S94" s="104">
        <v>10468</v>
      </c>
      <c r="T94" s="224">
        <v>321157</v>
      </c>
      <c r="U94" s="1">
        <v>30545.653414494962</v>
      </c>
      <c r="W94" s="101">
        <v>0</v>
      </c>
      <c r="X94" s="101">
        <f t="shared" si="27"/>
        <v>0</v>
      </c>
      <c r="Y94" s="1"/>
      <c r="Z94" s="1"/>
      <c r="AA94" s="1"/>
      <c r="AB94" s="1"/>
    </row>
    <row r="95" spans="1:28" x14ac:dyDescent="0.25">
      <c r="A95" s="98">
        <v>1871</v>
      </c>
      <c r="B95" s="98" t="s">
        <v>112</v>
      </c>
      <c r="C95" s="1">
        <v>156177</v>
      </c>
      <c r="D95" s="98">
        <f t="shared" si="17"/>
        <v>34159.448818897639</v>
      </c>
      <c r="E95" s="99">
        <f t="shared" si="18"/>
        <v>0.8572418471751283</v>
      </c>
      <c r="F95" s="221">
        <f t="shared" si="19"/>
        <v>3416.8498643900703</v>
      </c>
      <c r="G95" s="221">
        <f t="shared" si="14"/>
        <v>15621.837579991403</v>
      </c>
      <c r="H95" s="221">
        <f t="shared" si="20"/>
        <v>598.26547014337007</v>
      </c>
      <c r="I95" s="100">
        <f t="shared" si="15"/>
        <v>2735.2697294954883</v>
      </c>
      <c r="J95" s="221">
        <f t="shared" si="21"/>
        <v>43.713490705740696</v>
      </c>
      <c r="K95" s="100">
        <f t="shared" si="16"/>
        <v>199.85807950664648</v>
      </c>
      <c r="L95" s="101">
        <f t="shared" si="22"/>
        <v>15821.695659498049</v>
      </c>
      <c r="M95" s="101">
        <f t="shared" si="23"/>
        <v>171998.69565949804</v>
      </c>
      <c r="N95" s="101">
        <f t="shared" si="24"/>
        <v>37620.012173993448</v>
      </c>
      <c r="O95" s="102">
        <f t="shared" si="25"/>
        <v>0.94408574616531704</v>
      </c>
      <c r="P95" s="103">
        <v>1601.1784608414982</v>
      </c>
      <c r="Q95" s="102">
        <f t="shared" si="26"/>
        <v>0.10342805465669996</v>
      </c>
      <c r="R95" s="102">
        <f t="shared" si="26"/>
        <v>0.10728957015856083</v>
      </c>
      <c r="S95" s="104">
        <v>4572</v>
      </c>
      <c r="T95" s="224">
        <v>141538</v>
      </c>
      <c r="U95" s="1">
        <v>30849.607672188315</v>
      </c>
      <c r="W95" s="101">
        <v>0</v>
      </c>
      <c r="X95" s="101">
        <f t="shared" si="27"/>
        <v>0</v>
      </c>
      <c r="Y95" s="1"/>
      <c r="Z95" s="1"/>
    </row>
    <row r="96" spans="1:28" x14ac:dyDescent="0.25">
      <c r="A96" s="98">
        <v>1874</v>
      </c>
      <c r="B96" s="98" t="s">
        <v>113</v>
      </c>
      <c r="C96" s="1">
        <v>39941</v>
      </c>
      <c r="D96" s="98">
        <f t="shared" si="17"/>
        <v>40673.116089613031</v>
      </c>
      <c r="E96" s="99">
        <f t="shared" si="18"/>
        <v>1.0207043255258674</v>
      </c>
      <c r="F96" s="221">
        <f t="shared" si="19"/>
        <v>-491.35049803916479</v>
      </c>
      <c r="G96" s="221">
        <f t="shared" si="14"/>
        <v>-482.50618907445983</v>
      </c>
      <c r="H96" s="221">
        <f t="shared" si="20"/>
        <v>0</v>
      </c>
      <c r="I96" s="100">
        <f t="shared" si="15"/>
        <v>0</v>
      </c>
      <c r="J96" s="221">
        <f t="shared" si="21"/>
        <v>-554.55197943762937</v>
      </c>
      <c r="K96" s="100">
        <f t="shared" si="16"/>
        <v>-544.57004380775209</v>
      </c>
      <c r="L96" s="101">
        <f t="shared" si="22"/>
        <v>-1027.076232882212</v>
      </c>
      <c r="M96" s="101">
        <f t="shared" si="23"/>
        <v>38913.923767117791</v>
      </c>
      <c r="N96" s="101">
        <f t="shared" si="24"/>
        <v>39627.213612136242</v>
      </c>
      <c r="O96" s="102">
        <f t="shared" si="25"/>
        <v>0.99445708200297844</v>
      </c>
      <c r="P96" s="103">
        <v>-138.5938466621476</v>
      </c>
      <c r="Q96" s="102">
        <f t="shared" si="26"/>
        <v>0.18193116917704849</v>
      </c>
      <c r="R96" s="102">
        <f t="shared" si="26"/>
        <v>0.19035634044409469</v>
      </c>
      <c r="S96" s="104">
        <v>982</v>
      </c>
      <c r="T96" s="224">
        <v>33793</v>
      </c>
      <c r="U96" s="1">
        <v>34168.857431749238</v>
      </c>
      <c r="W96" s="101">
        <v>0</v>
      </c>
      <c r="X96" s="101">
        <f t="shared" si="27"/>
        <v>0</v>
      </c>
      <c r="Y96" s="1"/>
      <c r="Z96" s="1"/>
    </row>
    <row r="97" spans="1:26" x14ac:dyDescent="0.25">
      <c r="A97" s="98">
        <v>1875</v>
      </c>
      <c r="B97" s="98" t="s">
        <v>114</v>
      </c>
      <c r="C97" s="1">
        <v>85054</v>
      </c>
      <c r="D97" s="98">
        <f t="shared" si="17"/>
        <v>31408.419497784344</v>
      </c>
      <c r="E97" s="99">
        <f t="shared" si="18"/>
        <v>0.78820392243087878</v>
      </c>
      <c r="F97" s="221">
        <f t="shared" si="19"/>
        <v>5067.4674570580473</v>
      </c>
      <c r="G97" s="221">
        <f t="shared" si="14"/>
        <v>13722.701873713191</v>
      </c>
      <c r="H97" s="221">
        <f t="shared" si="20"/>
        <v>1561.1257325330234</v>
      </c>
      <c r="I97" s="100">
        <f t="shared" si="15"/>
        <v>4227.5284836994279</v>
      </c>
      <c r="J97" s="221">
        <f t="shared" si="21"/>
        <v>1006.5737530953941</v>
      </c>
      <c r="K97" s="100">
        <f t="shared" si="16"/>
        <v>2725.8017233823271</v>
      </c>
      <c r="L97" s="101">
        <f t="shared" si="22"/>
        <v>16448.503597095518</v>
      </c>
      <c r="M97" s="101">
        <f t="shared" si="23"/>
        <v>101502.50359709552</v>
      </c>
      <c r="N97" s="101">
        <f t="shared" si="24"/>
        <v>37482.460707937782</v>
      </c>
      <c r="O97" s="102">
        <f t="shared" si="25"/>
        <v>0.9406338499281045</v>
      </c>
      <c r="P97" s="103">
        <v>2371.8319492473238</v>
      </c>
      <c r="Q97" s="102">
        <f t="shared" si="26"/>
        <v>8.5994458560502557E-2</v>
      </c>
      <c r="R97" s="102">
        <f t="shared" si="26"/>
        <v>8.3187235070870599E-2</v>
      </c>
      <c r="S97" s="104">
        <v>2708</v>
      </c>
      <c r="T97" s="224">
        <v>78319</v>
      </c>
      <c r="U97" s="1">
        <v>28996.297667530544</v>
      </c>
      <c r="V97" s="1"/>
      <c r="W97" s="101">
        <v>0</v>
      </c>
      <c r="X97" s="101">
        <f t="shared" si="27"/>
        <v>0</v>
      </c>
    </row>
    <row r="98" spans="1:26" ht="29.1" customHeight="1" x14ac:dyDescent="0.25">
      <c r="A98" s="98">
        <v>3001</v>
      </c>
      <c r="B98" s="98" t="s">
        <v>115</v>
      </c>
      <c r="C98" s="1">
        <v>943861</v>
      </c>
      <c r="D98" s="98">
        <f t="shared" si="17"/>
        <v>30017.205190179367</v>
      </c>
      <c r="E98" s="99">
        <f t="shared" si="18"/>
        <v>0.75329097259990885</v>
      </c>
      <c r="F98" s="221">
        <f t="shared" si="19"/>
        <v>5902.1960416210331</v>
      </c>
      <c r="G98" s="221">
        <f t="shared" si="14"/>
        <v>185588.65233273176</v>
      </c>
      <c r="H98" s="221">
        <f t="shared" si="20"/>
        <v>2048.0507401947652</v>
      </c>
      <c r="I98" s="100">
        <f t="shared" si="15"/>
        <v>64398.907474684202</v>
      </c>
      <c r="J98" s="221">
        <f t="shared" si="21"/>
        <v>1493.4987607571359</v>
      </c>
      <c r="K98" s="100">
        <f t="shared" si="16"/>
        <v>46961.575033247384</v>
      </c>
      <c r="L98" s="101">
        <f t="shared" si="22"/>
        <v>232550.22736597914</v>
      </c>
      <c r="M98" s="101">
        <f t="shared" si="23"/>
        <v>1176411.2273659792</v>
      </c>
      <c r="N98" s="101">
        <f t="shared" si="24"/>
        <v>37412.899992557541</v>
      </c>
      <c r="O98" s="102">
        <f t="shared" si="25"/>
        <v>0.93888820243655624</v>
      </c>
      <c r="P98" s="103">
        <v>47955.11765588366</v>
      </c>
      <c r="Q98" s="102">
        <f t="shared" si="26"/>
        <v>9.3617731266431303E-2</v>
      </c>
      <c r="R98" s="102">
        <f t="shared" si="26"/>
        <v>9.1635279584641793E-2</v>
      </c>
      <c r="S98" s="104">
        <v>31444</v>
      </c>
      <c r="T98" s="224">
        <v>863063</v>
      </c>
      <c r="U98" s="1">
        <v>27497.467104215124</v>
      </c>
      <c r="W98" s="101">
        <v>0</v>
      </c>
      <c r="X98" s="101">
        <f t="shared" si="27"/>
        <v>0</v>
      </c>
      <c r="Y98" s="1"/>
      <c r="Z98" s="1"/>
    </row>
    <row r="99" spans="1:26" x14ac:dyDescent="0.25">
      <c r="A99" s="98">
        <v>3002</v>
      </c>
      <c r="B99" s="98" t="s">
        <v>116</v>
      </c>
      <c r="C99" s="1">
        <v>1909415</v>
      </c>
      <c r="D99" s="98">
        <f t="shared" si="17"/>
        <v>37968.085106382976</v>
      </c>
      <c r="E99" s="99">
        <f t="shared" si="18"/>
        <v>0.95282074318166865</v>
      </c>
      <c r="F99" s="221">
        <f t="shared" si="19"/>
        <v>1131.6680918988684</v>
      </c>
      <c r="G99" s="221">
        <f t="shared" si="14"/>
        <v>56911.588341594092</v>
      </c>
      <c r="H99" s="221">
        <f t="shared" si="20"/>
        <v>0</v>
      </c>
      <c r="I99" s="100">
        <f t="shared" si="15"/>
        <v>0</v>
      </c>
      <c r="J99" s="221">
        <f t="shared" si="21"/>
        <v>-554.55197943762937</v>
      </c>
      <c r="K99" s="100">
        <f t="shared" si="16"/>
        <v>-27888.419045918381</v>
      </c>
      <c r="L99" s="101">
        <f t="shared" si="22"/>
        <v>29023.169295675711</v>
      </c>
      <c r="M99" s="101">
        <f t="shared" si="23"/>
        <v>1938438.1692956758</v>
      </c>
      <c r="N99" s="101">
        <f t="shared" si="24"/>
        <v>38545.201218844217</v>
      </c>
      <c r="O99" s="102">
        <f t="shared" si="25"/>
        <v>0.96730364906529887</v>
      </c>
      <c r="P99" s="103">
        <v>-23384.216851975019</v>
      </c>
      <c r="Q99" s="102">
        <f t="shared" si="26"/>
        <v>0.19877285900121044</v>
      </c>
      <c r="R99" s="102">
        <f t="shared" si="26"/>
        <v>0.18394611972304847</v>
      </c>
      <c r="S99" s="104">
        <v>50290</v>
      </c>
      <c r="T99" s="224">
        <v>1592808</v>
      </c>
      <c r="U99" s="1">
        <v>32069.098816139169</v>
      </c>
      <c r="W99" s="101">
        <v>0</v>
      </c>
      <c r="X99" s="101">
        <f t="shared" si="27"/>
        <v>0</v>
      </c>
      <c r="Y99" s="1"/>
      <c r="Z99" s="1"/>
    </row>
    <row r="100" spans="1:26" x14ac:dyDescent="0.25">
      <c r="A100" s="98">
        <v>3003</v>
      </c>
      <c r="B100" s="98" t="s">
        <v>117</v>
      </c>
      <c r="C100" s="1">
        <v>1787172</v>
      </c>
      <c r="D100" s="98">
        <f t="shared" si="17"/>
        <v>30716.922759616376</v>
      </c>
      <c r="E100" s="99">
        <f t="shared" si="18"/>
        <v>0.77085059965669078</v>
      </c>
      <c r="F100" s="221">
        <f t="shared" si="19"/>
        <v>5482.365499958828</v>
      </c>
      <c r="G100" s="221">
        <f t="shared" si="14"/>
        <v>318974.98951860453</v>
      </c>
      <c r="H100" s="221">
        <f t="shared" si="20"/>
        <v>1803.1495908918121</v>
      </c>
      <c r="I100" s="100">
        <f t="shared" si="15"/>
        <v>104910.84949726741</v>
      </c>
      <c r="J100" s="221">
        <f t="shared" si="21"/>
        <v>1248.5976114541827</v>
      </c>
      <c r="K100" s="100">
        <f t="shared" si="16"/>
        <v>72645.906229627246</v>
      </c>
      <c r="L100" s="101">
        <f t="shared" si="22"/>
        <v>391620.89574823179</v>
      </c>
      <c r="M100" s="101">
        <f t="shared" si="23"/>
        <v>2178792.8957482316</v>
      </c>
      <c r="N100" s="101">
        <f t="shared" si="24"/>
        <v>37447.885871029386</v>
      </c>
      <c r="O100" s="102">
        <f t="shared" si="25"/>
        <v>0.93976618378939514</v>
      </c>
      <c r="P100" s="103">
        <v>106093.43108238844</v>
      </c>
      <c r="Q100" s="102">
        <f t="shared" si="26"/>
        <v>0.10617790729053965</v>
      </c>
      <c r="R100" s="102">
        <f t="shared" si="26"/>
        <v>9.0777884862549257E-2</v>
      </c>
      <c r="S100" s="104">
        <v>58182</v>
      </c>
      <c r="T100" s="224">
        <v>1615628</v>
      </c>
      <c r="U100" s="1">
        <v>28160.566129819425</v>
      </c>
      <c r="W100" s="101">
        <v>0</v>
      </c>
      <c r="X100" s="101">
        <f t="shared" si="27"/>
        <v>0</v>
      </c>
      <c r="Y100" s="1"/>
      <c r="Z100" s="1"/>
    </row>
    <row r="101" spans="1:26" x14ac:dyDescent="0.25">
      <c r="A101" s="98">
        <v>3004</v>
      </c>
      <c r="B101" s="98" t="s">
        <v>118</v>
      </c>
      <c r="C101" s="1">
        <v>2808928</v>
      </c>
      <c r="D101" s="98">
        <f t="shared" si="17"/>
        <v>33482.668192437901</v>
      </c>
      <c r="E101" s="99">
        <f t="shared" si="18"/>
        <v>0.84025782973870733</v>
      </c>
      <c r="F101" s="221">
        <f t="shared" si="19"/>
        <v>3822.9182402659135</v>
      </c>
      <c r="G101" s="221">
        <f t="shared" si="14"/>
        <v>320712.25701238797</v>
      </c>
      <c r="H101" s="221">
        <f t="shared" si="20"/>
        <v>835.13868940427847</v>
      </c>
      <c r="I101" s="100">
        <f t="shared" si="15"/>
        <v>70061.454931503729</v>
      </c>
      <c r="J101" s="221">
        <f t="shared" si="21"/>
        <v>280.5867099666491</v>
      </c>
      <c r="K101" s="100">
        <f t="shared" si="16"/>
        <v>23538.980272522127</v>
      </c>
      <c r="L101" s="101">
        <f t="shared" si="22"/>
        <v>344251.23728491011</v>
      </c>
      <c r="M101" s="101">
        <f t="shared" si="23"/>
        <v>3153179.2372849099</v>
      </c>
      <c r="N101" s="101">
        <f t="shared" si="24"/>
        <v>37586.173142670457</v>
      </c>
      <c r="O101" s="102">
        <f t="shared" si="25"/>
        <v>0.94323654529349588</v>
      </c>
      <c r="P101" s="103">
        <v>69246.557269666111</v>
      </c>
      <c r="Q101" s="102">
        <f t="shared" si="26"/>
        <v>0.13519835563778446</v>
      </c>
      <c r="R101" s="102">
        <f t="shared" si="26"/>
        <v>0.12573972250720233</v>
      </c>
      <c r="S101" s="104">
        <v>83892</v>
      </c>
      <c r="T101" s="224">
        <v>2474394</v>
      </c>
      <c r="U101" s="1">
        <v>29742.814900292091</v>
      </c>
      <c r="W101" s="101">
        <v>0</v>
      </c>
      <c r="X101" s="101">
        <f t="shared" si="27"/>
        <v>0</v>
      </c>
      <c r="Y101" s="1"/>
      <c r="Z101" s="1"/>
    </row>
    <row r="102" spans="1:26" x14ac:dyDescent="0.25">
      <c r="A102" s="98">
        <v>3005</v>
      </c>
      <c r="B102" s="98" t="s">
        <v>119</v>
      </c>
      <c r="C102" s="1">
        <v>3733084</v>
      </c>
      <c r="D102" s="98">
        <f t="shared" si="17"/>
        <v>36501.168441328598</v>
      </c>
      <c r="E102" s="99">
        <f t="shared" si="18"/>
        <v>0.91600801946735855</v>
      </c>
      <c r="F102" s="221">
        <f t="shared" si="19"/>
        <v>2011.8180909314949</v>
      </c>
      <c r="G102" s="221">
        <f t="shared" si="14"/>
        <v>205754.67161383678</v>
      </c>
      <c r="H102" s="221">
        <f t="shared" si="20"/>
        <v>0</v>
      </c>
      <c r="I102" s="100">
        <f t="shared" si="15"/>
        <v>0</v>
      </c>
      <c r="J102" s="221">
        <f t="shared" si="21"/>
        <v>-554.55197943762937</v>
      </c>
      <c r="K102" s="100">
        <f t="shared" si="16"/>
        <v>-56715.694593024673</v>
      </c>
      <c r="L102" s="101">
        <f t="shared" si="22"/>
        <v>149038.9770208121</v>
      </c>
      <c r="M102" s="101">
        <f t="shared" si="23"/>
        <v>3882122.9770208122</v>
      </c>
      <c r="N102" s="101">
        <f t="shared" si="24"/>
        <v>37958.434552822466</v>
      </c>
      <c r="O102" s="102">
        <f t="shared" si="25"/>
        <v>0.95257855957957482</v>
      </c>
      <c r="P102" s="103">
        <v>35041.09116122406</v>
      </c>
      <c r="Q102" s="102">
        <f t="shared" si="26"/>
        <v>0.11860613964013635</v>
      </c>
      <c r="R102" s="102">
        <f t="shared" si="26"/>
        <v>0.11407803406182124</v>
      </c>
      <c r="S102" s="104">
        <v>102273</v>
      </c>
      <c r="T102" s="224">
        <v>3337264</v>
      </c>
      <c r="U102" s="1">
        <v>32763.565320688402</v>
      </c>
      <c r="W102" s="101">
        <v>0</v>
      </c>
      <c r="X102" s="101">
        <f t="shared" si="27"/>
        <v>0</v>
      </c>
      <c r="Y102" s="1"/>
      <c r="Z102" s="1"/>
    </row>
    <row r="103" spans="1:26" x14ac:dyDescent="0.25">
      <c r="A103" s="98">
        <v>3006</v>
      </c>
      <c r="B103" s="98" t="s">
        <v>120</v>
      </c>
      <c r="C103" s="1">
        <v>1092659</v>
      </c>
      <c r="D103" s="98">
        <f t="shared" si="17"/>
        <v>39192.905053983282</v>
      </c>
      <c r="E103" s="99">
        <f t="shared" si="18"/>
        <v>0.98355797550366586</v>
      </c>
      <c r="F103" s="221">
        <f t="shared" si="19"/>
        <v>396.77612333868456</v>
      </c>
      <c r="G103" s="221">
        <f t="shared" si="14"/>
        <v>11061.721542559186</v>
      </c>
      <c r="H103" s="221">
        <f t="shared" si="20"/>
        <v>0</v>
      </c>
      <c r="I103" s="100">
        <f t="shared" si="15"/>
        <v>0</v>
      </c>
      <c r="J103" s="221">
        <f t="shared" si="21"/>
        <v>-554.55197943762937</v>
      </c>
      <c r="K103" s="100">
        <f t="shared" si="16"/>
        <v>-15460.354634741669</v>
      </c>
      <c r="L103" s="101">
        <f t="shared" si="22"/>
        <v>-4398.6330921824829</v>
      </c>
      <c r="M103" s="101">
        <f t="shared" si="23"/>
        <v>1088260.3669078175</v>
      </c>
      <c r="N103" s="101">
        <f t="shared" si="24"/>
        <v>39035.129197884336</v>
      </c>
      <c r="O103" s="102">
        <f t="shared" si="25"/>
        <v>0.97959854199409768</v>
      </c>
      <c r="P103" s="103">
        <v>-966.24139622609982</v>
      </c>
      <c r="Q103" s="102">
        <f t="shared" si="26"/>
        <v>9.9528856294125695E-2</v>
      </c>
      <c r="R103" s="102">
        <f t="shared" si="26"/>
        <v>9.2232581735697497E-2</v>
      </c>
      <c r="S103" s="104">
        <v>27879</v>
      </c>
      <c r="T103" s="224">
        <v>993752</v>
      </c>
      <c r="U103" s="1">
        <v>35883.296020798734</v>
      </c>
      <c r="W103" s="101">
        <v>0</v>
      </c>
      <c r="X103" s="101">
        <f t="shared" si="27"/>
        <v>0</v>
      </c>
      <c r="Y103" s="1"/>
      <c r="Z103" s="1"/>
    </row>
    <row r="104" spans="1:26" x14ac:dyDescent="0.25">
      <c r="A104" s="98">
        <v>3007</v>
      </c>
      <c r="B104" s="98" t="s">
        <v>121</v>
      </c>
      <c r="C104" s="1">
        <v>1090368</v>
      </c>
      <c r="D104" s="98">
        <f t="shared" si="17"/>
        <v>35160.684918254818</v>
      </c>
      <c r="E104" s="99">
        <f t="shared" si="18"/>
        <v>0.88236817423683844</v>
      </c>
      <c r="F104" s="221">
        <f t="shared" si="19"/>
        <v>2816.1082047757632</v>
      </c>
      <c r="G104" s="221">
        <f t="shared" si="14"/>
        <v>87330.33153830118</v>
      </c>
      <c r="H104" s="221">
        <f t="shared" si="20"/>
        <v>247.83283536835768</v>
      </c>
      <c r="I104" s="100">
        <f t="shared" si="15"/>
        <v>7685.5440576081401</v>
      </c>
      <c r="J104" s="221">
        <f t="shared" si="21"/>
        <v>-306.71914406927169</v>
      </c>
      <c r="K104" s="100">
        <f t="shared" si="16"/>
        <v>-9511.6673767321845</v>
      </c>
      <c r="L104" s="101">
        <f t="shared" si="22"/>
        <v>77818.664161569002</v>
      </c>
      <c r="M104" s="101">
        <f t="shared" si="23"/>
        <v>1168186.664161569</v>
      </c>
      <c r="N104" s="101">
        <f t="shared" si="24"/>
        <v>37670.073978961307</v>
      </c>
      <c r="O104" s="102">
        <f t="shared" si="25"/>
        <v>0.94534206251840247</v>
      </c>
      <c r="P104" s="103">
        <v>13460.020209788949</v>
      </c>
      <c r="Q104" s="102">
        <f t="shared" si="26"/>
        <v>0.12604330395593183</v>
      </c>
      <c r="R104" s="102">
        <f t="shared" si="26"/>
        <v>0.11965255159398801</v>
      </c>
      <c r="S104" s="104">
        <v>31011</v>
      </c>
      <c r="T104" s="224">
        <v>968318</v>
      </c>
      <c r="U104" s="1">
        <v>31403.210637262851</v>
      </c>
      <c r="W104" s="101">
        <v>0</v>
      </c>
      <c r="X104" s="101">
        <f t="shared" si="27"/>
        <v>0</v>
      </c>
      <c r="Y104" s="1"/>
      <c r="Z104" s="1"/>
    </row>
    <row r="105" spans="1:26" x14ac:dyDescent="0.25">
      <c r="A105" s="98">
        <v>3011</v>
      </c>
      <c r="B105" s="98" t="s">
        <v>122</v>
      </c>
      <c r="C105" s="1">
        <v>204882</v>
      </c>
      <c r="D105" s="98">
        <f t="shared" si="17"/>
        <v>43214.933558321027</v>
      </c>
      <c r="E105" s="99">
        <f t="shared" si="18"/>
        <v>1.0844920146542651</v>
      </c>
      <c r="F105" s="221">
        <f t="shared" si="19"/>
        <v>-2016.4409792639619</v>
      </c>
      <c r="G105" s="221">
        <f t="shared" si="14"/>
        <v>-9559.9466826904427</v>
      </c>
      <c r="H105" s="221">
        <f t="shared" si="20"/>
        <v>0</v>
      </c>
      <c r="I105" s="100">
        <f t="shared" si="15"/>
        <v>0</v>
      </c>
      <c r="J105" s="221">
        <f t="shared" si="21"/>
        <v>-554.55197943762937</v>
      </c>
      <c r="K105" s="100">
        <f t="shared" si="16"/>
        <v>-2629.1309345138006</v>
      </c>
      <c r="L105" s="101">
        <f t="shared" si="22"/>
        <v>-12189.077617204242</v>
      </c>
      <c r="M105" s="101">
        <f t="shared" si="23"/>
        <v>192692.92238279575</v>
      </c>
      <c r="N105" s="101">
        <f t="shared" si="24"/>
        <v>40643.940599619433</v>
      </c>
      <c r="O105" s="102">
        <f t="shared" si="25"/>
        <v>1.0199721576543372</v>
      </c>
      <c r="P105" s="103">
        <v>-2676.9130621438399</v>
      </c>
      <c r="Q105" s="102">
        <f t="shared" si="26"/>
        <v>0.10627429805615551</v>
      </c>
      <c r="R105" s="102">
        <f t="shared" si="26"/>
        <v>9.5307225284875161E-2</v>
      </c>
      <c r="S105" s="104">
        <v>4741</v>
      </c>
      <c r="T105" s="224">
        <v>185200</v>
      </c>
      <c r="U105" s="1">
        <v>39454.622922880277</v>
      </c>
      <c r="W105" s="101">
        <v>0</v>
      </c>
      <c r="X105" s="101">
        <f t="shared" si="27"/>
        <v>0</v>
      </c>
      <c r="Y105" s="1"/>
      <c r="Z105" s="1"/>
    </row>
    <row r="106" spans="1:26" x14ac:dyDescent="0.25">
      <c r="A106" s="98">
        <v>3012</v>
      </c>
      <c r="B106" s="98" t="s">
        <v>123</v>
      </c>
      <c r="C106" s="1">
        <v>41017</v>
      </c>
      <c r="D106" s="98">
        <f t="shared" si="17"/>
        <v>31191.634980988591</v>
      </c>
      <c r="E106" s="99">
        <f t="shared" si="18"/>
        <v>0.78276364847908853</v>
      </c>
      <c r="F106" s="221">
        <f t="shared" si="19"/>
        <v>5197.5381671354999</v>
      </c>
      <c r="G106" s="221">
        <f t="shared" si="14"/>
        <v>6834.7626897831824</v>
      </c>
      <c r="H106" s="221">
        <f t="shared" si="20"/>
        <v>1637.000313411537</v>
      </c>
      <c r="I106" s="100">
        <f t="shared" si="15"/>
        <v>2152.655412136171</v>
      </c>
      <c r="J106" s="221">
        <f t="shared" si="21"/>
        <v>1082.4483339739077</v>
      </c>
      <c r="K106" s="100">
        <f t="shared" si="16"/>
        <v>1423.4195591756886</v>
      </c>
      <c r="L106" s="101">
        <f t="shared" si="22"/>
        <v>8258.1822489588703</v>
      </c>
      <c r="M106" s="101">
        <f t="shared" si="23"/>
        <v>49275.182248958867</v>
      </c>
      <c r="N106" s="101">
        <f t="shared" si="24"/>
        <v>37471.621482097995</v>
      </c>
      <c r="O106" s="102">
        <f t="shared" si="25"/>
        <v>0.94036183623051506</v>
      </c>
      <c r="P106" s="103">
        <v>1093.344668855334</v>
      </c>
      <c r="Q106" s="102">
        <f t="shared" si="26"/>
        <v>0.10504337518185247</v>
      </c>
      <c r="R106" s="102">
        <f t="shared" si="26"/>
        <v>0.11344674685623912</v>
      </c>
      <c r="S106" s="104">
        <v>1315</v>
      </c>
      <c r="T106" s="224">
        <v>37118</v>
      </c>
      <c r="U106" s="1">
        <v>28013.584905660377</v>
      </c>
      <c r="W106" s="101">
        <v>0</v>
      </c>
      <c r="X106" s="101">
        <f t="shared" si="27"/>
        <v>0</v>
      </c>
      <c r="Y106" s="1"/>
      <c r="Z106" s="1"/>
    </row>
    <row r="107" spans="1:26" x14ac:dyDescent="0.25">
      <c r="A107" s="98">
        <v>3013</v>
      </c>
      <c r="B107" s="98" t="s">
        <v>124</v>
      </c>
      <c r="C107" s="1">
        <v>113775</v>
      </c>
      <c r="D107" s="98">
        <f t="shared" si="17"/>
        <v>31798.490776970375</v>
      </c>
      <c r="E107" s="99">
        <f t="shared" si="18"/>
        <v>0.79799288084388476</v>
      </c>
      <c r="F107" s="221">
        <f t="shared" si="19"/>
        <v>4833.4246895464285</v>
      </c>
      <c r="G107" s="221">
        <f t="shared" si="14"/>
        <v>17293.993539197119</v>
      </c>
      <c r="H107" s="221">
        <f t="shared" si="20"/>
        <v>1424.6007848179124</v>
      </c>
      <c r="I107" s="100">
        <f t="shared" si="15"/>
        <v>5097.221608078491</v>
      </c>
      <c r="J107" s="221">
        <f t="shared" si="21"/>
        <v>870.04880538028306</v>
      </c>
      <c r="K107" s="100">
        <f t="shared" si="16"/>
        <v>3113.0346256506527</v>
      </c>
      <c r="L107" s="101">
        <f t="shared" si="22"/>
        <v>20407.028164847772</v>
      </c>
      <c r="M107" s="101">
        <f t="shared" si="23"/>
        <v>134182.02816484778</v>
      </c>
      <c r="N107" s="101">
        <f t="shared" si="24"/>
        <v>37501.964271897086</v>
      </c>
      <c r="O107" s="102">
        <f t="shared" si="25"/>
        <v>0.94112329784875492</v>
      </c>
      <c r="P107" s="103">
        <v>4091.8149240793646</v>
      </c>
      <c r="Q107" s="102">
        <f t="shared" si="26"/>
        <v>0.11045501571375588</v>
      </c>
      <c r="R107" s="102">
        <f t="shared" si="26"/>
        <v>0.1175932117342748</v>
      </c>
      <c r="S107" s="104">
        <v>3578</v>
      </c>
      <c r="T107" s="224">
        <v>102458</v>
      </c>
      <c r="U107" s="1">
        <v>28452.652041099693</v>
      </c>
      <c r="W107" s="101">
        <v>0</v>
      </c>
      <c r="X107" s="101">
        <f t="shared" si="27"/>
        <v>0</v>
      </c>
      <c r="Y107" s="1"/>
      <c r="Z107" s="1"/>
    </row>
    <row r="108" spans="1:26" x14ac:dyDescent="0.25">
      <c r="A108" s="98">
        <v>3014</v>
      </c>
      <c r="B108" s="98" t="s">
        <v>125</v>
      </c>
      <c r="C108" s="1">
        <v>1520601</v>
      </c>
      <c r="D108" s="98">
        <f t="shared" si="17"/>
        <v>33340.663918610771</v>
      </c>
      <c r="E108" s="99">
        <f t="shared" si="18"/>
        <v>0.83669418892448599</v>
      </c>
      <c r="F108" s="221">
        <f t="shared" si="19"/>
        <v>3908.1208045621911</v>
      </c>
      <c r="G108" s="221">
        <f t="shared" si="14"/>
        <v>178241.57365447242</v>
      </c>
      <c r="H108" s="221">
        <f t="shared" si="20"/>
        <v>884.84018524377382</v>
      </c>
      <c r="I108" s="100">
        <f t="shared" si="15"/>
        <v>40355.791168598036</v>
      </c>
      <c r="J108" s="221">
        <f t="shared" si="21"/>
        <v>330.28820580614445</v>
      </c>
      <c r="K108" s="100">
        <f t="shared" si="16"/>
        <v>15063.784490406637</v>
      </c>
      <c r="L108" s="101">
        <f t="shared" si="22"/>
        <v>193305.35814487905</v>
      </c>
      <c r="M108" s="101">
        <f t="shared" si="23"/>
        <v>1713906.3581448791</v>
      </c>
      <c r="N108" s="101">
        <f t="shared" si="24"/>
        <v>37579.072928979105</v>
      </c>
      <c r="O108" s="102">
        <f t="shared" si="25"/>
        <v>0.94305836325278491</v>
      </c>
      <c r="P108" s="103">
        <v>19597.068294413679</v>
      </c>
      <c r="Q108" s="102">
        <f t="shared" si="26"/>
        <v>0.1486532830945784</v>
      </c>
      <c r="R108" s="102">
        <f t="shared" si="26"/>
        <v>0.13840284706976935</v>
      </c>
      <c r="S108" s="104">
        <v>45608</v>
      </c>
      <c r="T108" s="224">
        <v>1323812</v>
      </c>
      <c r="U108" s="1">
        <v>29287.228158669055</v>
      </c>
      <c r="W108" s="101">
        <v>0</v>
      </c>
      <c r="X108" s="101">
        <f t="shared" si="27"/>
        <v>0</v>
      </c>
      <c r="Y108" s="1"/>
      <c r="Z108" s="1"/>
    </row>
    <row r="109" spans="1:26" x14ac:dyDescent="0.25">
      <c r="A109" s="98">
        <v>3015</v>
      </c>
      <c r="B109" s="98" t="s">
        <v>126</v>
      </c>
      <c r="C109" s="1">
        <v>118770</v>
      </c>
      <c r="D109" s="98">
        <f t="shared" si="17"/>
        <v>30881.435257410296</v>
      </c>
      <c r="E109" s="99">
        <f t="shared" si="18"/>
        <v>0.77497909125618736</v>
      </c>
      <c r="F109" s="221">
        <f t="shared" si="19"/>
        <v>5383.6580012824761</v>
      </c>
      <c r="G109" s="221">
        <f t="shared" si="14"/>
        <v>20705.5486729324</v>
      </c>
      <c r="H109" s="221">
        <f t="shared" si="20"/>
        <v>1745.5702166639403</v>
      </c>
      <c r="I109" s="100">
        <f t="shared" si="15"/>
        <v>6713.4630532895144</v>
      </c>
      <c r="J109" s="221">
        <f t="shared" si="21"/>
        <v>1191.0182372263109</v>
      </c>
      <c r="K109" s="100">
        <f t="shared" si="16"/>
        <v>4580.6561403723917</v>
      </c>
      <c r="L109" s="101">
        <f t="shared" si="22"/>
        <v>25286.204813304794</v>
      </c>
      <c r="M109" s="101">
        <f t="shared" si="23"/>
        <v>144056.20481330479</v>
      </c>
      <c r="N109" s="101">
        <f t="shared" si="24"/>
        <v>37456.111495919082</v>
      </c>
      <c r="O109" s="102">
        <f t="shared" si="25"/>
        <v>0.93997260836937002</v>
      </c>
      <c r="P109" s="103">
        <v>5898.5164611540713</v>
      </c>
      <c r="Q109" s="102">
        <f t="shared" si="26"/>
        <v>9.2469439002179965E-2</v>
      </c>
      <c r="R109" s="102">
        <f t="shared" si="26"/>
        <v>8.6504317260358468E-2</v>
      </c>
      <c r="S109" s="104">
        <v>3846</v>
      </c>
      <c r="T109" s="224">
        <v>108717</v>
      </c>
      <c r="U109" s="1">
        <v>28422.745098039213</v>
      </c>
      <c r="W109" s="101">
        <v>0</v>
      </c>
      <c r="X109" s="101">
        <f t="shared" si="27"/>
        <v>0</v>
      </c>
      <c r="Y109" s="1"/>
      <c r="Z109" s="1"/>
    </row>
    <row r="110" spans="1:26" x14ac:dyDescent="0.25">
      <c r="A110" s="98">
        <v>3016</v>
      </c>
      <c r="B110" s="98" t="s">
        <v>127</v>
      </c>
      <c r="C110" s="1">
        <v>254080</v>
      </c>
      <c r="D110" s="98">
        <f t="shared" si="17"/>
        <v>30567.853705486043</v>
      </c>
      <c r="E110" s="99">
        <f t="shared" si="18"/>
        <v>0.76710966601350383</v>
      </c>
      <c r="F110" s="221">
        <f t="shared" si="19"/>
        <v>5571.8069324370281</v>
      </c>
      <c r="G110" s="221">
        <f t="shared" si="14"/>
        <v>46312.859222416577</v>
      </c>
      <c r="H110" s="221">
        <f t="shared" si="20"/>
        <v>1855.3237598374287</v>
      </c>
      <c r="I110" s="100">
        <f t="shared" si="15"/>
        <v>15421.451091768708</v>
      </c>
      <c r="J110" s="221">
        <f t="shared" si="21"/>
        <v>1300.7717803997994</v>
      </c>
      <c r="K110" s="100">
        <f t="shared" si="16"/>
        <v>10812.015038683132</v>
      </c>
      <c r="L110" s="101">
        <f t="shared" si="22"/>
        <v>57124.874261099707</v>
      </c>
      <c r="M110" s="101">
        <f t="shared" si="23"/>
        <v>311204.87426109973</v>
      </c>
      <c r="N110" s="101">
        <f t="shared" si="24"/>
        <v>37440.432418322875</v>
      </c>
      <c r="O110" s="102">
        <f t="shared" si="25"/>
        <v>0.93957913710723595</v>
      </c>
      <c r="P110" s="103">
        <v>17091.235731958579</v>
      </c>
      <c r="Q110" s="102">
        <f t="shared" si="26"/>
        <v>0.11444461989227503</v>
      </c>
      <c r="R110" s="102">
        <f t="shared" si="26"/>
        <v>0.10237772675099673</v>
      </c>
      <c r="S110" s="104">
        <v>8312</v>
      </c>
      <c r="T110" s="224">
        <v>227988</v>
      </c>
      <c r="U110" s="1">
        <v>27729.019703235223</v>
      </c>
      <c r="W110" s="101">
        <v>0</v>
      </c>
      <c r="X110" s="101">
        <f t="shared" si="27"/>
        <v>0</v>
      </c>
      <c r="Y110" s="1"/>
      <c r="Z110" s="1"/>
    </row>
    <row r="111" spans="1:26" x14ac:dyDescent="0.25">
      <c r="A111" s="98">
        <v>3017</v>
      </c>
      <c r="B111" s="98" t="s">
        <v>128</v>
      </c>
      <c r="C111" s="1">
        <v>259125</v>
      </c>
      <c r="D111" s="98">
        <f t="shared" si="17"/>
        <v>33947.988995152627</v>
      </c>
      <c r="E111" s="99">
        <f t="shared" si="18"/>
        <v>0.85193519802889806</v>
      </c>
      <c r="F111" s="221">
        <f t="shared" si="19"/>
        <v>3543.7257586370774</v>
      </c>
      <c r="G111" s="221">
        <f t="shared" si="14"/>
        <v>27049.25871567681</v>
      </c>
      <c r="H111" s="221">
        <f t="shared" si="20"/>
        <v>672.27640845412418</v>
      </c>
      <c r="I111" s="100">
        <f t="shared" si="15"/>
        <v>5131.4858257303304</v>
      </c>
      <c r="J111" s="221">
        <f t="shared" si="21"/>
        <v>117.72442901649481</v>
      </c>
      <c r="K111" s="100">
        <f t="shared" si="16"/>
        <v>898.59056668290486</v>
      </c>
      <c r="L111" s="101">
        <f t="shared" si="22"/>
        <v>27947.849282359715</v>
      </c>
      <c r="M111" s="101">
        <f t="shared" si="23"/>
        <v>287072.8492823597</v>
      </c>
      <c r="N111" s="101">
        <f t="shared" si="24"/>
        <v>37609.4391828062</v>
      </c>
      <c r="O111" s="102">
        <f t="shared" si="25"/>
        <v>0.94382041370800551</v>
      </c>
      <c r="P111" s="103">
        <v>3680.9962033252996</v>
      </c>
      <c r="Q111" s="102">
        <f t="shared" si="26"/>
        <v>0.10330277651226459</v>
      </c>
      <c r="R111" s="102">
        <f t="shared" si="26"/>
        <v>9.39074299285758E-2</v>
      </c>
      <c r="S111" s="104">
        <v>7633</v>
      </c>
      <c r="T111" s="224">
        <v>234863</v>
      </c>
      <c r="U111" s="1">
        <v>31033.694503171246</v>
      </c>
      <c r="W111" s="101">
        <v>0</v>
      </c>
      <c r="X111" s="101">
        <f t="shared" si="27"/>
        <v>0</v>
      </c>
      <c r="Y111" s="1"/>
      <c r="Z111" s="1"/>
    </row>
    <row r="112" spans="1:26" x14ac:dyDescent="0.25">
      <c r="A112" s="98">
        <v>3018</v>
      </c>
      <c r="B112" s="98" t="s">
        <v>129</v>
      </c>
      <c r="C112" s="1">
        <v>186720</v>
      </c>
      <c r="D112" s="98">
        <f t="shared" si="17"/>
        <v>31577.879249112128</v>
      </c>
      <c r="E112" s="99">
        <f t="shared" si="18"/>
        <v>0.79245656687547239</v>
      </c>
      <c r="F112" s="221">
        <f t="shared" si="19"/>
        <v>4965.7916062613776</v>
      </c>
      <c r="G112" s="221">
        <f t="shared" si="14"/>
        <v>29362.725767823526</v>
      </c>
      <c r="H112" s="221">
        <f t="shared" si="20"/>
        <v>1501.8148195682991</v>
      </c>
      <c r="I112" s="100">
        <f t="shared" si="15"/>
        <v>8880.2310281073533</v>
      </c>
      <c r="J112" s="221">
        <f t="shared" si="21"/>
        <v>947.2628401306697</v>
      </c>
      <c r="K112" s="100">
        <f t="shared" si="16"/>
        <v>5601.1651736926506</v>
      </c>
      <c r="L112" s="101">
        <f t="shared" si="22"/>
        <v>34963.890941516176</v>
      </c>
      <c r="M112" s="101">
        <f t="shared" si="23"/>
        <v>221683.89094151618</v>
      </c>
      <c r="N112" s="101">
        <f t="shared" si="24"/>
        <v>37490.933695504173</v>
      </c>
      <c r="O112" s="102">
        <f t="shared" si="25"/>
        <v>0.94084648215033417</v>
      </c>
      <c r="P112" s="103">
        <v>7259.870666875715</v>
      </c>
      <c r="Q112" s="102">
        <f t="shared" si="26"/>
        <v>7.5086798058487211E-2</v>
      </c>
      <c r="R112" s="102">
        <f t="shared" si="26"/>
        <v>5.5450509509473861E-2</v>
      </c>
      <c r="S112" s="104">
        <v>5913</v>
      </c>
      <c r="T112" s="224">
        <v>173679</v>
      </c>
      <c r="U112" s="1">
        <v>29918.863049095606</v>
      </c>
      <c r="W112" s="101">
        <v>0</v>
      </c>
      <c r="X112" s="101">
        <f t="shared" si="27"/>
        <v>0</v>
      </c>
      <c r="Y112" s="1"/>
      <c r="Z112" s="1"/>
    </row>
    <row r="113" spans="1:26" x14ac:dyDescent="0.25">
      <c r="A113" s="98">
        <v>3019</v>
      </c>
      <c r="B113" s="98" t="s">
        <v>130</v>
      </c>
      <c r="C113" s="1">
        <v>695668</v>
      </c>
      <c r="D113" s="98">
        <f t="shared" si="17"/>
        <v>37203.486817476871</v>
      </c>
      <c r="E113" s="99">
        <f t="shared" si="18"/>
        <v>0.93363291456640685</v>
      </c>
      <c r="F113" s="221">
        <f t="shared" si="19"/>
        <v>1590.4270652425314</v>
      </c>
      <c r="G113" s="221">
        <f t="shared" si="14"/>
        <v>29739.395692970094</v>
      </c>
      <c r="H113" s="221">
        <f t="shared" si="20"/>
        <v>0</v>
      </c>
      <c r="I113" s="100">
        <f t="shared" si="15"/>
        <v>0</v>
      </c>
      <c r="J113" s="221">
        <f t="shared" si="21"/>
        <v>-554.55197943762937</v>
      </c>
      <c r="K113" s="100">
        <f t="shared" si="16"/>
        <v>-10369.567463504232</v>
      </c>
      <c r="L113" s="101">
        <f t="shared" si="22"/>
        <v>19369.828229465864</v>
      </c>
      <c r="M113" s="101">
        <f t="shared" si="23"/>
        <v>715037.82822946587</v>
      </c>
      <c r="N113" s="101">
        <f t="shared" si="24"/>
        <v>38239.361903281773</v>
      </c>
      <c r="O113" s="102">
        <f t="shared" si="25"/>
        <v>0.9596285176191941</v>
      </c>
      <c r="P113" s="103">
        <v>7825.8334636094423</v>
      </c>
      <c r="Q113" s="102">
        <f t="shared" si="26"/>
        <v>0.10158586890255972</v>
      </c>
      <c r="R113" s="102">
        <f t="shared" si="26"/>
        <v>7.7491071299418013E-2</v>
      </c>
      <c r="S113" s="104">
        <v>18699</v>
      </c>
      <c r="T113" s="224">
        <v>631515</v>
      </c>
      <c r="U113" s="1">
        <v>34527.884089666484</v>
      </c>
      <c r="W113" s="101">
        <v>0</v>
      </c>
      <c r="X113" s="101">
        <f t="shared" si="27"/>
        <v>0</v>
      </c>
      <c r="Y113" s="1"/>
      <c r="Z113" s="1"/>
    </row>
    <row r="114" spans="1:26" x14ac:dyDescent="0.25">
      <c r="A114" s="98">
        <v>3020</v>
      </c>
      <c r="B114" s="98" t="s">
        <v>131</v>
      </c>
      <c r="C114" s="1">
        <v>2649265</v>
      </c>
      <c r="D114" s="98">
        <f t="shared" si="17"/>
        <v>43407.802464281034</v>
      </c>
      <c r="E114" s="99">
        <f t="shared" si="18"/>
        <v>1.0893321190155607</v>
      </c>
      <c r="F114" s="221">
        <f t="shared" si="19"/>
        <v>-2132.1623228399662</v>
      </c>
      <c r="G114" s="221">
        <f t="shared" si="14"/>
        <v>-130130.13088756881</v>
      </c>
      <c r="H114" s="221">
        <f t="shared" si="20"/>
        <v>0</v>
      </c>
      <c r="I114" s="100">
        <f t="shared" si="15"/>
        <v>0</v>
      </c>
      <c r="J114" s="221">
        <f t="shared" si="21"/>
        <v>-554.55197943762937</v>
      </c>
      <c r="K114" s="100">
        <f t="shared" si="16"/>
        <v>-33845.416409037396</v>
      </c>
      <c r="L114" s="101">
        <f t="shared" si="22"/>
        <v>-163975.54729660621</v>
      </c>
      <c r="M114" s="101">
        <f t="shared" si="23"/>
        <v>2485289.452703394</v>
      </c>
      <c r="N114" s="101">
        <f t="shared" si="24"/>
        <v>40721.088162003442</v>
      </c>
      <c r="O114" s="102">
        <f t="shared" si="25"/>
        <v>1.0219081993988557</v>
      </c>
      <c r="P114" s="103">
        <v>-27539.480702122615</v>
      </c>
      <c r="Q114" s="105">
        <f t="shared" si="26"/>
        <v>0.11209735104675295</v>
      </c>
      <c r="R114" s="106">
        <f t="shared" si="26"/>
        <v>9.3912248865198097E-2</v>
      </c>
      <c r="S114" s="104">
        <v>61032</v>
      </c>
      <c r="T114" s="224">
        <v>2382224</v>
      </c>
      <c r="U114" s="1">
        <v>39681.247293200518</v>
      </c>
      <c r="V114" s="55"/>
      <c r="W114" s="101">
        <v>0</v>
      </c>
      <c r="X114" s="101">
        <f t="shared" si="27"/>
        <v>0</v>
      </c>
      <c r="Y114" s="1"/>
      <c r="Z114" s="1"/>
    </row>
    <row r="115" spans="1:26" x14ac:dyDescent="0.25">
      <c r="A115" s="98">
        <v>3021</v>
      </c>
      <c r="B115" s="98" t="s">
        <v>132</v>
      </c>
      <c r="C115" s="1">
        <v>755771</v>
      </c>
      <c r="D115" s="98">
        <f t="shared" si="17"/>
        <v>36370.115495668913</v>
      </c>
      <c r="E115" s="99">
        <f t="shared" si="18"/>
        <v>0.91271920559302877</v>
      </c>
      <c r="F115" s="221">
        <f t="shared" si="19"/>
        <v>2090.4498583273057</v>
      </c>
      <c r="G115" s="221">
        <f t="shared" si="14"/>
        <v>43439.548056041414</v>
      </c>
      <c r="H115" s="221">
        <f t="shared" si="20"/>
        <v>0</v>
      </c>
      <c r="I115" s="100">
        <f t="shared" si="15"/>
        <v>0</v>
      </c>
      <c r="J115" s="221">
        <f t="shared" si="21"/>
        <v>-554.55197943762937</v>
      </c>
      <c r="K115" s="100">
        <f t="shared" si="16"/>
        <v>-11523.590132713938</v>
      </c>
      <c r="L115" s="101">
        <f t="shared" si="22"/>
        <v>31915.957923327478</v>
      </c>
      <c r="M115" s="101">
        <f t="shared" si="23"/>
        <v>787686.95792332746</v>
      </c>
      <c r="N115" s="101">
        <f t="shared" si="24"/>
        <v>37906.013374558592</v>
      </c>
      <c r="O115" s="102">
        <f t="shared" si="25"/>
        <v>0.95126303402984291</v>
      </c>
      <c r="P115" s="103">
        <v>5809.6222671695941</v>
      </c>
      <c r="Q115" s="105">
        <f t="shared" si="26"/>
        <v>0.12728956851701589</v>
      </c>
      <c r="R115" s="106">
        <f t="shared" si="26"/>
        <v>0.10879073584789657</v>
      </c>
      <c r="S115" s="104">
        <v>20780</v>
      </c>
      <c r="T115" s="224">
        <v>670432</v>
      </c>
      <c r="U115" s="1">
        <v>32801.604775184693</v>
      </c>
      <c r="V115" s="55"/>
      <c r="W115" s="101">
        <v>0</v>
      </c>
      <c r="X115" s="101">
        <f t="shared" si="27"/>
        <v>0</v>
      </c>
      <c r="Y115" s="1"/>
      <c r="Z115" s="1"/>
    </row>
    <row r="116" spans="1:26" x14ac:dyDescent="0.25">
      <c r="A116" s="98">
        <v>3022</v>
      </c>
      <c r="B116" s="98" t="s">
        <v>133</v>
      </c>
      <c r="C116" s="1">
        <v>778366</v>
      </c>
      <c r="D116" s="98">
        <f t="shared" si="17"/>
        <v>48393.80751056951</v>
      </c>
      <c r="E116" s="99">
        <f t="shared" si="18"/>
        <v>1.2144574452046728</v>
      </c>
      <c r="F116" s="221">
        <f t="shared" si="19"/>
        <v>-5123.7653506130519</v>
      </c>
      <c r="G116" s="221">
        <f t="shared" si="14"/>
        <v>-82410.641899260329</v>
      </c>
      <c r="H116" s="221">
        <f t="shared" si="20"/>
        <v>0</v>
      </c>
      <c r="I116" s="100">
        <f t="shared" si="15"/>
        <v>0</v>
      </c>
      <c r="J116" s="221">
        <f t="shared" si="21"/>
        <v>-554.55197943762937</v>
      </c>
      <c r="K116" s="100">
        <f t="shared" si="16"/>
        <v>-8919.4140372748298</v>
      </c>
      <c r="L116" s="101">
        <f t="shared" si="22"/>
        <v>-91330.055936535151</v>
      </c>
      <c r="M116" s="101">
        <f t="shared" si="23"/>
        <v>687035.94406346488</v>
      </c>
      <c r="N116" s="101">
        <f t="shared" si="24"/>
        <v>42715.490180518835</v>
      </c>
      <c r="O116" s="102">
        <f t="shared" si="25"/>
        <v>1.0719583298745006</v>
      </c>
      <c r="P116" s="103">
        <v>-21547.566018038749</v>
      </c>
      <c r="Q116" s="105">
        <f t="shared" si="26"/>
        <v>0.16254540457869329</v>
      </c>
      <c r="R116" s="105">
        <f t="shared" si="26"/>
        <v>0.15307677438721065</v>
      </c>
      <c r="S116" s="104">
        <v>16084</v>
      </c>
      <c r="T116" s="224">
        <v>669536</v>
      </c>
      <c r="U116" s="1">
        <v>41969.28477402369</v>
      </c>
      <c r="W116" s="101">
        <v>0</v>
      </c>
      <c r="X116" s="101">
        <f t="shared" si="27"/>
        <v>0</v>
      </c>
      <c r="Y116" s="1"/>
      <c r="Z116" s="1"/>
    </row>
    <row r="117" spans="1:26" x14ac:dyDescent="0.25">
      <c r="A117" s="98">
        <v>3023</v>
      </c>
      <c r="B117" s="98" t="s">
        <v>134</v>
      </c>
      <c r="C117" s="1">
        <v>834156</v>
      </c>
      <c r="D117" s="98">
        <f t="shared" si="17"/>
        <v>41835.397963789561</v>
      </c>
      <c r="E117" s="99">
        <f t="shared" si="18"/>
        <v>1.0498721457105438</v>
      </c>
      <c r="F117" s="221">
        <f t="shared" si="19"/>
        <v>-1188.7196225450825</v>
      </c>
      <c r="G117" s="221">
        <f t="shared" si="14"/>
        <v>-23701.880553926399</v>
      </c>
      <c r="H117" s="221">
        <f t="shared" si="20"/>
        <v>0</v>
      </c>
      <c r="I117" s="100">
        <f t="shared" si="15"/>
        <v>0</v>
      </c>
      <c r="J117" s="221">
        <f t="shared" si="21"/>
        <v>-554.55197943762937</v>
      </c>
      <c r="K117" s="100">
        <f t="shared" si="16"/>
        <v>-11057.211918006891</v>
      </c>
      <c r="L117" s="101">
        <f t="shared" si="22"/>
        <v>-34759.092471933291</v>
      </c>
      <c r="M117" s="101">
        <f t="shared" si="23"/>
        <v>799396.90752806666</v>
      </c>
      <c r="N117" s="101">
        <f t="shared" si="24"/>
        <v>40092.126361806841</v>
      </c>
      <c r="O117" s="102">
        <f t="shared" si="25"/>
        <v>1.0061242100768486</v>
      </c>
      <c r="P117" s="103">
        <v>-7886.3147745382958</v>
      </c>
      <c r="Q117" s="105">
        <f t="shared" si="26"/>
        <v>0.10827878229051935</v>
      </c>
      <c r="R117" s="105">
        <f t="shared" si="26"/>
        <v>0.10083059748551768</v>
      </c>
      <c r="S117" s="104">
        <v>19939</v>
      </c>
      <c r="T117" s="224">
        <v>752659</v>
      </c>
      <c r="U117" s="1">
        <v>38003.483968694774</v>
      </c>
      <c r="W117" s="101">
        <v>0</v>
      </c>
      <c r="X117" s="101">
        <f t="shared" si="27"/>
        <v>0</v>
      </c>
      <c r="Y117" s="1"/>
      <c r="Z117" s="1"/>
    </row>
    <row r="118" spans="1:26" x14ac:dyDescent="0.25">
      <c r="A118" s="98">
        <v>3024</v>
      </c>
      <c r="B118" s="98" t="s">
        <v>135</v>
      </c>
      <c r="C118" s="1">
        <v>8808808</v>
      </c>
      <c r="D118" s="98">
        <f t="shared" si="17"/>
        <v>68294.862849079727</v>
      </c>
      <c r="E118" s="99">
        <f t="shared" si="18"/>
        <v>1.7138805339543084</v>
      </c>
      <c r="F118" s="221">
        <f t="shared" si="19"/>
        <v>-17064.39855371918</v>
      </c>
      <c r="G118" s="221">
        <f t="shared" si="14"/>
        <v>-2201000.2542558075</v>
      </c>
      <c r="H118" s="221">
        <f t="shared" si="20"/>
        <v>0</v>
      </c>
      <c r="I118" s="100">
        <f t="shared" si="15"/>
        <v>0</v>
      </c>
      <c r="J118" s="221">
        <f t="shared" si="21"/>
        <v>-554.55197943762937</v>
      </c>
      <c r="K118" s="100">
        <f t="shared" si="16"/>
        <v>-71527.223411824321</v>
      </c>
      <c r="L118" s="101">
        <f t="shared" si="22"/>
        <v>-2272527.4776676316</v>
      </c>
      <c r="M118" s="101">
        <f t="shared" si="23"/>
        <v>6536280.5223323684</v>
      </c>
      <c r="N118" s="101">
        <f t="shared" si="24"/>
        <v>50675.912315922906</v>
      </c>
      <c r="O118" s="102">
        <f t="shared" si="25"/>
        <v>1.2717275653743543</v>
      </c>
      <c r="P118" s="103">
        <v>-473836.11520384718</v>
      </c>
      <c r="Q118" s="105">
        <f t="shared" si="26"/>
        <v>0.19332374390760337</v>
      </c>
      <c r="R118" s="105">
        <f t="shared" si="26"/>
        <v>0.18639409880838967</v>
      </c>
      <c r="S118" s="104">
        <v>128982</v>
      </c>
      <c r="T118" s="224">
        <v>7381742</v>
      </c>
      <c r="U118" s="1">
        <v>57565.072953139992</v>
      </c>
      <c r="W118" s="101">
        <v>0</v>
      </c>
      <c r="X118" s="101">
        <f t="shared" si="27"/>
        <v>0</v>
      </c>
      <c r="Y118" s="1"/>
      <c r="Z118" s="1"/>
    </row>
    <row r="119" spans="1:26" x14ac:dyDescent="0.25">
      <c r="A119" s="98">
        <v>3025</v>
      </c>
      <c r="B119" s="98" t="s">
        <v>136</v>
      </c>
      <c r="C119" s="1">
        <v>5165419</v>
      </c>
      <c r="D119" s="98">
        <f t="shared" si="17"/>
        <v>53757.170510365497</v>
      </c>
      <c r="E119" s="99">
        <f t="shared" si="18"/>
        <v>1.3490526849988325</v>
      </c>
      <c r="F119" s="221">
        <f t="shared" si="19"/>
        <v>-8341.7831504906444</v>
      </c>
      <c r="G119" s="221">
        <f t="shared" si="14"/>
        <v>-801545.25936434511</v>
      </c>
      <c r="H119" s="221">
        <f t="shared" si="20"/>
        <v>0</v>
      </c>
      <c r="I119" s="100">
        <f t="shared" si="15"/>
        <v>0</v>
      </c>
      <c r="J119" s="221">
        <f t="shared" si="21"/>
        <v>-554.55197943762937</v>
      </c>
      <c r="K119" s="100">
        <f t="shared" si="16"/>
        <v>-53285.790600202934</v>
      </c>
      <c r="L119" s="101">
        <f t="shared" si="22"/>
        <v>-854831.04996454809</v>
      </c>
      <c r="M119" s="101">
        <f t="shared" si="23"/>
        <v>4310587.9500354519</v>
      </c>
      <c r="N119" s="101">
        <f t="shared" si="24"/>
        <v>44860.835380437224</v>
      </c>
      <c r="O119" s="102">
        <f t="shared" si="25"/>
        <v>1.1257964257921642</v>
      </c>
      <c r="P119" s="103">
        <v>-152250.73476382124</v>
      </c>
      <c r="Q119" s="105">
        <f t="shared" si="26"/>
        <v>0.14475791054414916</v>
      </c>
      <c r="R119" s="105">
        <f t="shared" si="26"/>
        <v>0.13078320996688372</v>
      </c>
      <c r="S119" s="104">
        <v>96088</v>
      </c>
      <c r="T119" s="224">
        <v>4512237</v>
      </c>
      <c r="U119" s="1">
        <v>47539.767160090603</v>
      </c>
      <c r="W119" s="101">
        <v>0</v>
      </c>
      <c r="X119" s="101">
        <f t="shared" si="27"/>
        <v>0</v>
      </c>
      <c r="Y119" s="1"/>
      <c r="Z119" s="1"/>
    </row>
    <row r="120" spans="1:26" x14ac:dyDescent="0.25">
      <c r="A120" s="98">
        <v>3026</v>
      </c>
      <c r="B120" s="98" t="s">
        <v>137</v>
      </c>
      <c r="C120" s="1">
        <v>543065</v>
      </c>
      <c r="D120" s="98">
        <f t="shared" si="17"/>
        <v>30588.318125492846</v>
      </c>
      <c r="E120" s="99">
        <f t="shared" si="18"/>
        <v>0.76762322691142715</v>
      </c>
      <c r="F120" s="221">
        <f t="shared" si="19"/>
        <v>5559.5282804329463</v>
      </c>
      <c r="G120" s="221">
        <f t="shared" si="14"/>
        <v>98703.865090806532</v>
      </c>
      <c r="H120" s="221">
        <f t="shared" si="20"/>
        <v>1848.1612128350478</v>
      </c>
      <c r="I120" s="100">
        <f t="shared" si="15"/>
        <v>32812.254172673434</v>
      </c>
      <c r="J120" s="221">
        <f t="shared" si="21"/>
        <v>1293.6092333974184</v>
      </c>
      <c r="K120" s="100">
        <f t="shared" si="16"/>
        <v>22966.738329737767</v>
      </c>
      <c r="L120" s="101">
        <f t="shared" si="22"/>
        <v>121670.6034205443</v>
      </c>
      <c r="M120" s="101">
        <f t="shared" si="23"/>
        <v>664735.6034205443</v>
      </c>
      <c r="N120" s="101">
        <f t="shared" si="24"/>
        <v>37441.455639323212</v>
      </c>
      <c r="O120" s="102">
        <f t="shared" si="25"/>
        <v>0.93960481515213201</v>
      </c>
      <c r="P120" s="103">
        <v>32431.429810538088</v>
      </c>
      <c r="Q120" s="105">
        <f t="shared" si="26"/>
        <v>8.6816868260740782E-2</v>
      </c>
      <c r="R120" s="105">
        <f t="shared" si="26"/>
        <v>7.6838770393978295E-2</v>
      </c>
      <c r="S120" s="104">
        <v>17754</v>
      </c>
      <c r="T120" s="224">
        <v>499684</v>
      </c>
      <c r="U120" s="1">
        <v>28405.661986242965</v>
      </c>
      <c r="W120" s="101">
        <v>0</v>
      </c>
      <c r="X120" s="101">
        <f t="shared" si="27"/>
        <v>0</v>
      </c>
      <c r="Y120" s="1"/>
      <c r="Z120" s="1"/>
    </row>
    <row r="121" spans="1:26" x14ac:dyDescent="0.25">
      <c r="A121" s="98">
        <v>3027</v>
      </c>
      <c r="B121" s="98" t="s">
        <v>138</v>
      </c>
      <c r="C121" s="1">
        <v>720004</v>
      </c>
      <c r="D121" s="98">
        <f t="shared" si="17"/>
        <v>37847.140454163156</v>
      </c>
      <c r="E121" s="99">
        <f t="shared" si="18"/>
        <v>0.94978560003212475</v>
      </c>
      <c r="F121" s="221">
        <f t="shared" si="19"/>
        <v>1204.23488323076</v>
      </c>
      <c r="G121" s="221">
        <f t="shared" si="14"/>
        <v>22909.364418581976</v>
      </c>
      <c r="H121" s="221">
        <f t="shared" si="20"/>
        <v>0</v>
      </c>
      <c r="I121" s="100">
        <f t="shared" si="15"/>
        <v>0</v>
      </c>
      <c r="J121" s="221">
        <f t="shared" si="21"/>
        <v>-554.55197943762937</v>
      </c>
      <c r="K121" s="100">
        <f t="shared" si="16"/>
        <v>-10549.79685682146</v>
      </c>
      <c r="L121" s="101">
        <f t="shared" si="22"/>
        <v>12359.567561760516</v>
      </c>
      <c r="M121" s="101">
        <f t="shared" si="23"/>
        <v>732363.56756176054</v>
      </c>
      <c r="N121" s="101">
        <f t="shared" si="24"/>
        <v>38496.823357956295</v>
      </c>
      <c r="O121" s="102">
        <f t="shared" si="25"/>
        <v>0.96608959180548148</v>
      </c>
      <c r="P121" s="103">
        <v>9819.8792882885318</v>
      </c>
      <c r="Q121" s="105">
        <f t="shared" si="26"/>
        <v>7.9395062394684607E-2</v>
      </c>
      <c r="R121" s="105">
        <f t="shared" si="26"/>
        <v>6.2713914983832969E-2</v>
      </c>
      <c r="S121" s="104">
        <v>19024</v>
      </c>
      <c r="T121" s="224">
        <v>667044</v>
      </c>
      <c r="U121" s="1">
        <v>35613.667912439938</v>
      </c>
      <c r="W121" s="101">
        <v>0</v>
      </c>
      <c r="X121" s="101">
        <f t="shared" si="27"/>
        <v>0</v>
      </c>
      <c r="Y121" s="1"/>
      <c r="Z121" s="1"/>
    </row>
    <row r="122" spans="1:26" x14ac:dyDescent="0.25">
      <c r="A122" s="98">
        <v>3028</v>
      </c>
      <c r="B122" s="98" t="s">
        <v>139</v>
      </c>
      <c r="C122" s="1">
        <v>366077</v>
      </c>
      <c r="D122" s="98">
        <f t="shared" si="17"/>
        <v>32543.070495155127</v>
      </c>
      <c r="E122" s="99">
        <f t="shared" si="18"/>
        <v>0.8166783372858144</v>
      </c>
      <c r="F122" s="221">
        <f t="shared" si="19"/>
        <v>4386.6768586355774</v>
      </c>
      <c r="G122" s="221">
        <f t="shared" si="14"/>
        <v>49345.727982791614</v>
      </c>
      <c r="H122" s="221">
        <f t="shared" si="20"/>
        <v>1163.9978834532494</v>
      </c>
      <c r="I122" s="100">
        <f t="shared" si="15"/>
        <v>13093.812190965602</v>
      </c>
      <c r="J122" s="221">
        <f t="shared" si="21"/>
        <v>609.44590401562004</v>
      </c>
      <c r="K122" s="100">
        <f t="shared" si="16"/>
        <v>6855.6569742717102</v>
      </c>
      <c r="L122" s="101">
        <f t="shared" si="22"/>
        <v>56201.384957063325</v>
      </c>
      <c r="M122" s="101">
        <f t="shared" si="23"/>
        <v>422278.3849570633</v>
      </c>
      <c r="N122" s="101">
        <f t="shared" si="24"/>
        <v>37539.193257806321</v>
      </c>
      <c r="O122" s="102">
        <f t="shared" si="25"/>
        <v>0.94205757067085127</v>
      </c>
      <c r="P122" s="103">
        <v>11415.472912512254</v>
      </c>
      <c r="Q122" s="105">
        <f t="shared" si="26"/>
        <v>9.965725546033205E-2</v>
      </c>
      <c r="R122" s="105">
        <f t="shared" si="26"/>
        <v>8.1670151272875344E-2</v>
      </c>
      <c r="S122" s="104">
        <v>11249</v>
      </c>
      <c r="T122" s="224">
        <v>332901</v>
      </c>
      <c r="U122" s="1">
        <v>30085.946678716675</v>
      </c>
      <c r="W122" s="101">
        <v>0</v>
      </c>
      <c r="X122" s="101">
        <f t="shared" si="27"/>
        <v>0</v>
      </c>
      <c r="Y122" s="1"/>
      <c r="Z122" s="1"/>
    </row>
    <row r="123" spans="1:26" x14ac:dyDescent="0.25">
      <c r="A123" s="98">
        <v>3029</v>
      </c>
      <c r="B123" s="98" t="s">
        <v>140</v>
      </c>
      <c r="C123" s="1">
        <v>1777624</v>
      </c>
      <c r="D123" s="98">
        <f t="shared" si="17"/>
        <v>39774.103327142955</v>
      </c>
      <c r="E123" s="99">
        <f t="shared" si="18"/>
        <v>0.99814332446230492</v>
      </c>
      <c r="F123" s="221">
        <f t="shared" si="19"/>
        <v>48.057159442880945</v>
      </c>
      <c r="G123" s="221">
        <f t="shared" si="14"/>
        <v>2147.8186269806783</v>
      </c>
      <c r="H123" s="221">
        <f t="shared" si="20"/>
        <v>0</v>
      </c>
      <c r="I123" s="100">
        <f t="shared" si="15"/>
        <v>0</v>
      </c>
      <c r="J123" s="221">
        <f t="shared" si="21"/>
        <v>-554.55197943762937</v>
      </c>
      <c r="K123" s="100">
        <f t="shared" si="16"/>
        <v>-24784.591617005972</v>
      </c>
      <c r="L123" s="101">
        <f t="shared" si="22"/>
        <v>-22636.772990025293</v>
      </c>
      <c r="M123" s="101">
        <f t="shared" si="23"/>
        <v>1754987.2270099747</v>
      </c>
      <c r="N123" s="101">
        <f t="shared" si="24"/>
        <v>39267.608507148201</v>
      </c>
      <c r="O123" s="102">
        <f t="shared" si="25"/>
        <v>0.98543268157755315</v>
      </c>
      <c r="P123" s="103">
        <v>-7076.4737157550426</v>
      </c>
      <c r="Q123" s="105">
        <f t="shared" si="26"/>
        <v>0.15021579195972745</v>
      </c>
      <c r="R123" s="105">
        <f t="shared" si="26"/>
        <v>9.9953526242560486E-2</v>
      </c>
      <c r="S123" s="104">
        <v>44693</v>
      </c>
      <c r="T123" s="224">
        <v>1545470</v>
      </c>
      <c r="U123" s="1">
        <v>36159.803462798314</v>
      </c>
      <c r="W123" s="101">
        <v>0</v>
      </c>
      <c r="X123" s="101">
        <f t="shared" si="27"/>
        <v>0</v>
      </c>
      <c r="Y123" s="1"/>
      <c r="Z123" s="1"/>
    </row>
    <row r="124" spans="1:26" x14ac:dyDescent="0.25">
      <c r="A124" s="98">
        <v>3030</v>
      </c>
      <c r="B124" s="98" t="s">
        <v>141</v>
      </c>
      <c r="C124" s="1">
        <v>3426858</v>
      </c>
      <c r="D124" s="98">
        <f t="shared" si="17"/>
        <v>38462.966496436384</v>
      </c>
      <c r="E124" s="99">
        <f t="shared" si="18"/>
        <v>0.96523994347939956</v>
      </c>
      <c r="F124" s="221">
        <f t="shared" si="19"/>
        <v>834.73925786682378</v>
      </c>
      <c r="G124" s="221">
        <f t="shared" si="14"/>
        <v>74371.094179644657</v>
      </c>
      <c r="H124" s="221">
        <f t="shared" si="20"/>
        <v>0</v>
      </c>
      <c r="I124" s="100">
        <f t="shared" si="15"/>
        <v>0</v>
      </c>
      <c r="J124" s="221">
        <f t="shared" si="21"/>
        <v>-554.55197943762937</v>
      </c>
      <c r="K124" s="100">
        <f t="shared" si="16"/>
        <v>-49407.80860799559</v>
      </c>
      <c r="L124" s="101">
        <f t="shared" si="22"/>
        <v>24963.285571649067</v>
      </c>
      <c r="M124" s="101">
        <f t="shared" si="23"/>
        <v>3451821.2855716492</v>
      </c>
      <c r="N124" s="101">
        <f t="shared" si="24"/>
        <v>38743.153774865583</v>
      </c>
      <c r="O124" s="102">
        <f t="shared" si="25"/>
        <v>0.9722713291843913</v>
      </c>
      <c r="P124" s="103">
        <v>7917.2546147008106</v>
      </c>
      <c r="Q124" s="105">
        <f t="shared" si="26"/>
        <v>0.10014035637420833</v>
      </c>
      <c r="R124" s="105">
        <f t="shared" si="26"/>
        <v>7.3691053457618408E-2</v>
      </c>
      <c r="S124" s="104">
        <v>89095</v>
      </c>
      <c r="T124" s="224">
        <v>3114928</v>
      </c>
      <c r="U124" s="1">
        <v>35823.122836474882</v>
      </c>
      <c r="V124" s="55"/>
      <c r="W124" s="101">
        <v>0</v>
      </c>
      <c r="X124" s="101">
        <f t="shared" si="27"/>
        <v>0</v>
      </c>
      <c r="Y124" s="1"/>
      <c r="Z124" s="1"/>
    </row>
    <row r="125" spans="1:26" x14ac:dyDescent="0.25">
      <c r="A125" s="98">
        <v>3031</v>
      </c>
      <c r="B125" s="98" t="s">
        <v>142</v>
      </c>
      <c r="C125" s="1">
        <v>1002687</v>
      </c>
      <c r="D125" s="98">
        <f t="shared" si="17"/>
        <v>40192.688499619195</v>
      </c>
      <c r="E125" s="99">
        <f t="shared" si="18"/>
        <v>1.0086478477746115</v>
      </c>
      <c r="F125" s="221">
        <f t="shared" si="19"/>
        <v>-203.09394404286286</v>
      </c>
      <c r="G125" s="221">
        <f t="shared" si="14"/>
        <v>-5066.5846220372996</v>
      </c>
      <c r="H125" s="221">
        <f t="shared" si="20"/>
        <v>0</v>
      </c>
      <c r="I125" s="100">
        <f t="shared" si="15"/>
        <v>0</v>
      </c>
      <c r="J125" s="221">
        <f t="shared" si="21"/>
        <v>-554.55197943762937</v>
      </c>
      <c r="K125" s="100">
        <f t="shared" si="16"/>
        <v>-13834.40823103054</v>
      </c>
      <c r="L125" s="101">
        <f t="shared" si="22"/>
        <v>-18900.992853067841</v>
      </c>
      <c r="M125" s="101">
        <f t="shared" si="23"/>
        <v>983786.00714693218</v>
      </c>
      <c r="N125" s="101">
        <f t="shared" si="24"/>
        <v>39435.042576138701</v>
      </c>
      <c r="O125" s="102">
        <f t="shared" si="25"/>
        <v>0.98963449090247591</v>
      </c>
      <c r="P125" s="103">
        <v>-406.7224976381367</v>
      </c>
      <c r="Q125" s="105">
        <f t="shared" si="26"/>
        <v>8.5992390264824414E-2</v>
      </c>
      <c r="R125" s="105">
        <f t="shared" si="26"/>
        <v>6.453112244101554E-2</v>
      </c>
      <c r="S125" s="104">
        <v>24947</v>
      </c>
      <c r="T125" s="224">
        <v>923291</v>
      </c>
      <c r="U125" s="1">
        <v>37756.236198576924</v>
      </c>
      <c r="V125" s="1"/>
      <c r="W125" s="101">
        <v>0</v>
      </c>
      <c r="X125" s="101">
        <f t="shared" si="27"/>
        <v>0</v>
      </c>
      <c r="Y125" s="1"/>
    </row>
    <row r="126" spans="1:26" x14ac:dyDescent="0.25">
      <c r="A126" s="98">
        <v>3032</v>
      </c>
      <c r="B126" s="98" t="s">
        <v>143</v>
      </c>
      <c r="C126" s="1">
        <v>288629</v>
      </c>
      <c r="D126" s="98">
        <f t="shared" si="17"/>
        <v>41297.610530834172</v>
      </c>
      <c r="E126" s="99">
        <f t="shared" si="18"/>
        <v>1.0363762051039376</v>
      </c>
      <c r="F126" s="221">
        <f t="shared" si="19"/>
        <v>-866.04716277184923</v>
      </c>
      <c r="G126" s="221">
        <f t="shared" si="14"/>
        <v>-6052.8036206124543</v>
      </c>
      <c r="H126" s="221">
        <f t="shared" si="20"/>
        <v>0</v>
      </c>
      <c r="I126" s="100">
        <f t="shared" si="15"/>
        <v>0</v>
      </c>
      <c r="J126" s="221">
        <f t="shared" si="21"/>
        <v>-554.55197943762937</v>
      </c>
      <c r="K126" s="100">
        <f t="shared" si="16"/>
        <v>-3875.7637842895915</v>
      </c>
      <c r="L126" s="101">
        <f t="shared" si="22"/>
        <v>-9928.5674049020454</v>
      </c>
      <c r="M126" s="101">
        <f t="shared" si="23"/>
        <v>278700.43259509793</v>
      </c>
      <c r="N126" s="101">
        <f t="shared" si="24"/>
        <v>39877.011388624691</v>
      </c>
      <c r="O126" s="102">
        <f t="shared" si="25"/>
        <v>1.0007258338342062</v>
      </c>
      <c r="P126" s="103">
        <v>-880.77148097943063</v>
      </c>
      <c r="Q126" s="105">
        <f t="shared" si="26"/>
        <v>7.6672572973981168E-2</v>
      </c>
      <c r="R126" s="105">
        <f t="shared" si="26"/>
        <v>8.4991405273393911E-2</v>
      </c>
      <c r="S126" s="104">
        <v>6989</v>
      </c>
      <c r="T126" s="224">
        <v>268075</v>
      </c>
      <c r="U126" s="1">
        <v>38062.615362771547</v>
      </c>
      <c r="V126" s="1"/>
      <c r="W126" s="101">
        <v>0</v>
      </c>
      <c r="X126" s="101">
        <f t="shared" si="27"/>
        <v>0</v>
      </c>
      <c r="Y126" s="1"/>
    </row>
    <row r="127" spans="1:26" x14ac:dyDescent="0.25">
      <c r="A127" s="98">
        <v>3033</v>
      </c>
      <c r="B127" s="98" t="s">
        <v>144</v>
      </c>
      <c r="C127" s="1">
        <v>1478348</v>
      </c>
      <c r="D127" s="98">
        <f t="shared" si="17"/>
        <v>35567.135811379761</v>
      </c>
      <c r="E127" s="99">
        <f t="shared" si="18"/>
        <v>0.89256818408640159</v>
      </c>
      <c r="F127" s="221">
        <f t="shared" si="19"/>
        <v>2572.237668900797</v>
      </c>
      <c r="G127" s="221">
        <f t="shared" si="14"/>
        <v>106915.05870786164</v>
      </c>
      <c r="H127" s="221">
        <f t="shared" si="20"/>
        <v>105.57502277462736</v>
      </c>
      <c r="I127" s="100">
        <f t="shared" si="15"/>
        <v>4388.2258216273858</v>
      </c>
      <c r="J127" s="221">
        <f t="shared" si="21"/>
        <v>-448.976956663002</v>
      </c>
      <c r="K127" s="100">
        <f t="shared" si="16"/>
        <v>-18661.727203697679</v>
      </c>
      <c r="L127" s="101">
        <f t="shared" si="22"/>
        <v>88253.331504163958</v>
      </c>
      <c r="M127" s="101">
        <f t="shared" si="23"/>
        <v>1566601.331504164</v>
      </c>
      <c r="N127" s="101">
        <f t="shared" si="24"/>
        <v>37690.396523617565</v>
      </c>
      <c r="O127" s="102">
        <f t="shared" si="25"/>
        <v>0.94585206301088098</v>
      </c>
      <c r="P127" s="103">
        <v>13387.101263096774</v>
      </c>
      <c r="Q127" s="105">
        <f t="shared" si="26"/>
        <v>0.12833249122657048</v>
      </c>
      <c r="R127" s="105">
        <f t="shared" si="26"/>
        <v>9.8308775713600596E-2</v>
      </c>
      <c r="S127" s="104">
        <v>41565</v>
      </c>
      <c r="T127" s="224">
        <v>1310206</v>
      </c>
      <c r="U127" s="1">
        <v>32383.548777775031</v>
      </c>
      <c r="V127" s="1"/>
      <c r="W127" s="101">
        <v>0</v>
      </c>
      <c r="X127" s="101">
        <f t="shared" si="27"/>
        <v>0</v>
      </c>
      <c r="Y127" s="1"/>
    </row>
    <row r="128" spans="1:26" x14ac:dyDescent="0.25">
      <c r="A128" s="98">
        <v>3034</v>
      </c>
      <c r="B128" s="98" t="s">
        <v>145</v>
      </c>
      <c r="C128" s="1">
        <v>768430</v>
      </c>
      <c r="D128" s="98">
        <f t="shared" si="17"/>
        <v>32154.573604485733</v>
      </c>
      <c r="E128" s="99">
        <f t="shared" si="18"/>
        <v>0.80692888863560708</v>
      </c>
      <c r="F128" s="221">
        <f t="shared" si="19"/>
        <v>4619.7749930372138</v>
      </c>
      <c r="G128" s="221">
        <f t="shared" si="14"/>
        <v>110403.38278360335</v>
      </c>
      <c r="H128" s="221">
        <f t="shared" si="20"/>
        <v>1299.9717951875373</v>
      </c>
      <c r="I128" s="100">
        <f t="shared" si="15"/>
        <v>31066.725961391767</v>
      </c>
      <c r="J128" s="221">
        <f t="shared" si="21"/>
        <v>745.41981574990791</v>
      </c>
      <c r="K128" s="100">
        <f t="shared" si="16"/>
        <v>17814.042756791299</v>
      </c>
      <c r="L128" s="101">
        <f t="shared" si="22"/>
        <v>128217.42554039464</v>
      </c>
      <c r="M128" s="101">
        <f t="shared" si="23"/>
        <v>896647.42554039462</v>
      </c>
      <c r="N128" s="101">
        <f t="shared" si="24"/>
        <v>37519.768413272846</v>
      </c>
      <c r="O128" s="102">
        <f t="shared" si="25"/>
        <v>0.94157009823834081</v>
      </c>
      <c r="P128" s="103">
        <v>24693.624750041548</v>
      </c>
      <c r="Q128" s="105">
        <f t="shared" si="26"/>
        <v>9.5612871950610953E-2</v>
      </c>
      <c r="R128" s="106">
        <f t="shared" si="26"/>
        <v>7.3790471454816819E-2</v>
      </c>
      <c r="S128" s="104">
        <v>23898</v>
      </c>
      <c r="T128" s="224">
        <v>701370</v>
      </c>
      <c r="U128" s="1">
        <v>29944.923576125009</v>
      </c>
      <c r="V128" s="55"/>
      <c r="W128" s="101">
        <v>0</v>
      </c>
      <c r="X128" s="101">
        <f t="shared" si="27"/>
        <v>0</v>
      </c>
      <c r="Y128" s="1"/>
    </row>
    <row r="129" spans="1:24" x14ac:dyDescent="0.25">
      <c r="A129" s="98">
        <v>3035</v>
      </c>
      <c r="B129" s="98" t="s">
        <v>146</v>
      </c>
      <c r="C129" s="1">
        <v>836966</v>
      </c>
      <c r="D129" s="98">
        <f t="shared" si="17"/>
        <v>31328.26770474622</v>
      </c>
      <c r="E129" s="99">
        <f t="shared" si="18"/>
        <v>0.78619248859649005</v>
      </c>
      <c r="F129" s="221">
        <f t="shared" si="19"/>
        <v>5115.558532880922</v>
      </c>
      <c r="G129" s="221">
        <f t="shared" si="14"/>
        <v>136667.26176444671</v>
      </c>
      <c r="H129" s="221">
        <f t="shared" si="20"/>
        <v>1589.1788600963666</v>
      </c>
      <c r="I129" s="100">
        <f t="shared" si="15"/>
        <v>42456.502426334533</v>
      </c>
      <c r="J129" s="221">
        <f t="shared" si="21"/>
        <v>1034.6268806587373</v>
      </c>
      <c r="K129" s="100">
        <f t="shared" si="16"/>
        <v>27641.091743678822</v>
      </c>
      <c r="L129" s="101">
        <f t="shared" si="22"/>
        <v>164308.35350812552</v>
      </c>
      <c r="M129" s="101">
        <f t="shared" si="23"/>
        <v>1001274.3535081255</v>
      </c>
      <c r="N129" s="101">
        <f t="shared" si="24"/>
        <v>37478.453118285877</v>
      </c>
      <c r="O129" s="102">
        <f t="shared" si="25"/>
        <v>0.94053327823638511</v>
      </c>
      <c r="P129" s="103">
        <v>31130.403971968859</v>
      </c>
      <c r="Q129" s="102">
        <f t="shared" si="26"/>
        <v>0.11299262230118245</v>
      </c>
      <c r="R129" s="102">
        <f t="shared" si="26"/>
        <v>8.4455418143512526E-2</v>
      </c>
      <c r="S129" s="104">
        <v>26716</v>
      </c>
      <c r="T129" s="224">
        <v>751996</v>
      </c>
      <c r="U129" s="1">
        <v>28888.479121047982</v>
      </c>
      <c r="W129" s="101">
        <v>0</v>
      </c>
      <c r="X129" s="101">
        <f t="shared" si="27"/>
        <v>0</v>
      </c>
    </row>
    <row r="130" spans="1:24" x14ac:dyDescent="0.25">
      <c r="A130" s="98">
        <v>3036</v>
      </c>
      <c r="B130" s="98" t="s">
        <v>147</v>
      </c>
      <c r="C130" s="1">
        <v>476255</v>
      </c>
      <c r="D130" s="98">
        <f t="shared" si="17"/>
        <v>31594.467294679584</v>
      </c>
      <c r="E130" s="99">
        <f t="shared" si="18"/>
        <v>0.79287284896768828</v>
      </c>
      <c r="F130" s="221">
        <f t="shared" si="19"/>
        <v>4955.8387789209037</v>
      </c>
      <c r="G130" s="221">
        <f t="shared" si="14"/>
        <v>74704.313753453695</v>
      </c>
      <c r="H130" s="221">
        <f t="shared" si="20"/>
        <v>1496.0090036196896</v>
      </c>
      <c r="I130" s="100">
        <f t="shared" si="15"/>
        <v>22550.839720563199</v>
      </c>
      <c r="J130" s="221">
        <f t="shared" si="21"/>
        <v>941.4570241820602</v>
      </c>
      <c r="K130" s="100">
        <f t="shared" si="16"/>
        <v>14191.523182520375</v>
      </c>
      <c r="L130" s="101">
        <f t="shared" si="22"/>
        <v>88895.836935974075</v>
      </c>
      <c r="M130" s="101">
        <f t="shared" si="23"/>
        <v>565150.83693597408</v>
      </c>
      <c r="N130" s="101">
        <f t="shared" si="24"/>
        <v>37491.763097782547</v>
      </c>
      <c r="O130" s="102">
        <f t="shared" si="25"/>
        <v>0.94086729625494503</v>
      </c>
      <c r="P130" s="103">
        <v>23960.364439791047</v>
      </c>
      <c r="Q130" s="102">
        <f t="shared" si="26"/>
        <v>0.11616946379899083</v>
      </c>
      <c r="R130" s="102">
        <f t="shared" si="26"/>
        <v>8.3811360065399396E-2</v>
      </c>
      <c r="S130" s="104">
        <v>15074</v>
      </c>
      <c r="T130" s="224">
        <v>426687</v>
      </c>
      <c r="U130" s="1">
        <v>29151.26050420168</v>
      </c>
      <c r="W130" s="101">
        <v>0</v>
      </c>
      <c r="X130" s="101">
        <f t="shared" si="27"/>
        <v>0</v>
      </c>
    </row>
    <row r="131" spans="1:24" x14ac:dyDescent="0.25">
      <c r="A131" s="98">
        <v>3037</v>
      </c>
      <c r="B131" s="98" t="s">
        <v>148</v>
      </c>
      <c r="C131" s="1">
        <v>81730</v>
      </c>
      <c r="D131" s="98">
        <f t="shared" si="17"/>
        <v>28134.251290877797</v>
      </c>
      <c r="E131" s="99">
        <f t="shared" si="18"/>
        <v>0.70603766686477909</v>
      </c>
      <c r="F131" s="221">
        <f t="shared" si="19"/>
        <v>7031.9683812019757</v>
      </c>
      <c r="G131" s="221">
        <f t="shared" si="14"/>
        <v>20427.868147391739</v>
      </c>
      <c r="H131" s="221">
        <f t="shared" si="20"/>
        <v>2707.0846049503148</v>
      </c>
      <c r="I131" s="100">
        <f t="shared" si="15"/>
        <v>7864.0807773806646</v>
      </c>
      <c r="J131" s="221">
        <f t="shared" si="21"/>
        <v>2152.5326255126856</v>
      </c>
      <c r="K131" s="100">
        <f t="shared" si="16"/>
        <v>6253.1072771143527</v>
      </c>
      <c r="L131" s="101">
        <f t="shared" si="22"/>
        <v>26680.97542450609</v>
      </c>
      <c r="M131" s="101">
        <f t="shared" si="23"/>
        <v>108410.97542450609</v>
      </c>
      <c r="N131" s="101">
        <f t="shared" si="24"/>
        <v>37318.752297592458</v>
      </c>
      <c r="O131" s="102">
        <f t="shared" si="25"/>
        <v>0.93652553714979958</v>
      </c>
      <c r="P131" s="103">
        <v>5279.6325194104429</v>
      </c>
      <c r="Q131" s="102">
        <f t="shared" si="26"/>
        <v>9.4153714339263964E-2</v>
      </c>
      <c r="R131" s="102">
        <f t="shared" si="26"/>
        <v>6.891849958513975E-2</v>
      </c>
      <c r="S131" s="104">
        <v>2905</v>
      </c>
      <c r="T131" s="224">
        <v>74697</v>
      </c>
      <c r="U131" s="1">
        <v>26320.295983086682</v>
      </c>
      <c r="W131" s="101">
        <v>0</v>
      </c>
      <c r="X131" s="101">
        <f t="shared" si="27"/>
        <v>0</v>
      </c>
    </row>
    <row r="132" spans="1:24" x14ac:dyDescent="0.25">
      <c r="A132" s="98">
        <v>3038</v>
      </c>
      <c r="B132" s="98" t="s">
        <v>149</v>
      </c>
      <c r="C132" s="1">
        <v>306031</v>
      </c>
      <c r="D132" s="98">
        <f t="shared" si="17"/>
        <v>44617.43694416096</v>
      </c>
      <c r="E132" s="99">
        <f t="shared" si="18"/>
        <v>1.1196882673666821</v>
      </c>
      <c r="F132" s="221">
        <f t="shared" si="19"/>
        <v>-2857.9430107679218</v>
      </c>
      <c r="G132" s="221">
        <f t="shared" si="14"/>
        <v>-19602.631110857175</v>
      </c>
      <c r="H132" s="221">
        <f t="shared" si="20"/>
        <v>0</v>
      </c>
      <c r="I132" s="100">
        <f t="shared" si="15"/>
        <v>0</v>
      </c>
      <c r="J132" s="221">
        <f t="shared" si="21"/>
        <v>-554.55197943762937</v>
      </c>
      <c r="K132" s="100">
        <f t="shared" si="16"/>
        <v>-3803.6720269626999</v>
      </c>
      <c r="L132" s="101">
        <f t="shared" si="22"/>
        <v>-23406.303137819876</v>
      </c>
      <c r="M132" s="101">
        <f t="shared" si="23"/>
        <v>282624.69686218014</v>
      </c>
      <c r="N132" s="101">
        <f t="shared" si="24"/>
        <v>41204.941953955407</v>
      </c>
      <c r="O132" s="102">
        <f t="shared" si="25"/>
        <v>1.0340506587393041</v>
      </c>
      <c r="P132" s="103">
        <v>-6746.5898108510046</v>
      </c>
      <c r="Q132" s="102">
        <f t="shared" si="26"/>
        <v>0.18125849184782608</v>
      </c>
      <c r="R132" s="102">
        <f t="shared" si="26"/>
        <v>0.17299192126775689</v>
      </c>
      <c r="S132" s="104">
        <v>6859</v>
      </c>
      <c r="T132" s="224">
        <v>259072</v>
      </c>
      <c r="U132" s="1">
        <v>38037.29261488768</v>
      </c>
      <c r="W132" s="101">
        <v>0</v>
      </c>
      <c r="X132" s="101">
        <f t="shared" si="27"/>
        <v>0</v>
      </c>
    </row>
    <row r="133" spans="1:24" x14ac:dyDescent="0.25">
      <c r="A133" s="98">
        <v>3039</v>
      </c>
      <c r="B133" s="98" t="s">
        <v>150</v>
      </c>
      <c r="C133" s="1">
        <v>45952</v>
      </c>
      <c r="D133" s="98">
        <f t="shared" si="17"/>
        <v>43473.982970671714</v>
      </c>
      <c r="E133" s="99">
        <f t="shared" si="18"/>
        <v>1.0909929391255722</v>
      </c>
      <c r="F133" s="221">
        <f t="shared" si="19"/>
        <v>-2171.8706266743743</v>
      </c>
      <c r="G133" s="221">
        <f t="shared" si="14"/>
        <v>-2295.6672523948137</v>
      </c>
      <c r="H133" s="221">
        <f t="shared" si="20"/>
        <v>0</v>
      </c>
      <c r="I133" s="100">
        <f t="shared" si="15"/>
        <v>0</v>
      </c>
      <c r="J133" s="221">
        <f t="shared" si="21"/>
        <v>-554.55197943762937</v>
      </c>
      <c r="K133" s="100">
        <f t="shared" si="16"/>
        <v>-586.16144226557424</v>
      </c>
      <c r="L133" s="101">
        <f t="shared" si="22"/>
        <v>-2881.828694660388</v>
      </c>
      <c r="M133" s="101">
        <f t="shared" si="23"/>
        <v>43070.171305339609</v>
      </c>
      <c r="N133" s="101">
        <f t="shared" si="24"/>
        <v>40747.5603645597</v>
      </c>
      <c r="O133" s="102">
        <f t="shared" si="25"/>
        <v>1.0225725274428599</v>
      </c>
      <c r="P133" s="103">
        <v>-1054.2294255823738</v>
      </c>
      <c r="Q133" s="102">
        <f t="shared" si="26"/>
        <v>0.12420795107033639</v>
      </c>
      <c r="R133" s="102">
        <f t="shared" si="26"/>
        <v>0.11569928162041901</v>
      </c>
      <c r="S133" s="104">
        <v>1057</v>
      </c>
      <c r="T133" s="224">
        <v>40875</v>
      </c>
      <c r="U133" s="1">
        <v>38965.681601525263</v>
      </c>
      <c r="W133" s="101">
        <v>0</v>
      </c>
      <c r="X133" s="101">
        <f t="shared" si="27"/>
        <v>0</v>
      </c>
    </row>
    <row r="134" spans="1:24" x14ac:dyDescent="0.25">
      <c r="A134" s="98">
        <v>3040</v>
      </c>
      <c r="B134" s="98" t="s">
        <v>151</v>
      </c>
      <c r="C134" s="1">
        <v>137264</v>
      </c>
      <c r="D134" s="98">
        <f t="shared" si="17"/>
        <v>41938.282920867707</v>
      </c>
      <c r="E134" s="99">
        <f t="shared" si="18"/>
        <v>1.0524540752703502</v>
      </c>
      <c r="F134" s="221">
        <f t="shared" si="19"/>
        <v>-1250.4505967919699</v>
      </c>
      <c r="G134" s="221">
        <f t="shared" si="14"/>
        <v>-4092.7248033001174</v>
      </c>
      <c r="H134" s="221">
        <f t="shared" si="20"/>
        <v>0</v>
      </c>
      <c r="I134" s="100">
        <f t="shared" si="15"/>
        <v>0</v>
      </c>
      <c r="J134" s="221">
        <f t="shared" si="21"/>
        <v>-554.55197943762937</v>
      </c>
      <c r="K134" s="100">
        <f t="shared" si="16"/>
        <v>-1815.048628699361</v>
      </c>
      <c r="L134" s="101">
        <f t="shared" si="22"/>
        <v>-5907.7734319994779</v>
      </c>
      <c r="M134" s="101">
        <f t="shared" si="23"/>
        <v>131356.22656800051</v>
      </c>
      <c r="N134" s="101">
        <f t="shared" si="24"/>
        <v>40133.2803446381</v>
      </c>
      <c r="O134" s="102">
        <f t="shared" si="25"/>
        <v>1.0071569819007713</v>
      </c>
      <c r="P134" s="103">
        <v>-1582.7446640786347</v>
      </c>
      <c r="Q134" s="102">
        <f t="shared" si="26"/>
        <v>0.18056248387374216</v>
      </c>
      <c r="R134" s="102">
        <f t="shared" si="26"/>
        <v>0.17659481283108674</v>
      </c>
      <c r="S134" s="104">
        <v>3273</v>
      </c>
      <c r="T134" s="224">
        <v>116270</v>
      </c>
      <c r="U134" s="1">
        <v>35643.776824034336</v>
      </c>
      <c r="W134" s="101">
        <v>0</v>
      </c>
      <c r="X134" s="101">
        <f t="shared" si="27"/>
        <v>0</v>
      </c>
    </row>
    <row r="135" spans="1:24" x14ac:dyDescent="0.25">
      <c r="A135" s="98">
        <v>3041</v>
      </c>
      <c r="B135" s="98" t="s">
        <v>152</v>
      </c>
      <c r="C135" s="1">
        <v>179129</v>
      </c>
      <c r="D135" s="98">
        <f t="shared" si="17"/>
        <v>38382.044139704303</v>
      </c>
      <c r="E135" s="99">
        <f t="shared" si="18"/>
        <v>0.96320917211272583</v>
      </c>
      <c r="F135" s="221">
        <f t="shared" si="19"/>
        <v>883.29267190607209</v>
      </c>
      <c r="G135" s="221">
        <f t="shared" ref="G135:G198" si="28">F135*S135/1000</f>
        <v>4122.3268997856385</v>
      </c>
      <c r="H135" s="221">
        <f t="shared" si="20"/>
        <v>0</v>
      </c>
      <c r="I135" s="100">
        <f t="shared" ref="I135:I198" si="29">H135*S135/1000</f>
        <v>0</v>
      </c>
      <c r="J135" s="221">
        <f t="shared" si="21"/>
        <v>-554.55197943762937</v>
      </c>
      <c r="K135" s="100">
        <f t="shared" ref="K135:K198" si="30">J135*S135/1000</f>
        <v>-2588.0940880354165</v>
      </c>
      <c r="L135" s="101">
        <f t="shared" si="22"/>
        <v>1534.232811750222</v>
      </c>
      <c r="M135" s="101">
        <f t="shared" si="23"/>
        <v>180663.23281175023</v>
      </c>
      <c r="N135" s="101">
        <f t="shared" si="24"/>
        <v>38710.784832172751</v>
      </c>
      <c r="O135" s="102">
        <f t="shared" si="25"/>
        <v>0.97145902063772183</v>
      </c>
      <c r="P135" s="103">
        <v>2411.018042390795</v>
      </c>
      <c r="Q135" s="102">
        <f t="shared" si="26"/>
        <v>0.13778932391574988</v>
      </c>
      <c r="R135" s="102">
        <f t="shared" si="26"/>
        <v>0.13023169180917418</v>
      </c>
      <c r="S135" s="104">
        <v>4667</v>
      </c>
      <c r="T135" s="224">
        <v>157436</v>
      </c>
      <c r="U135" s="1">
        <v>33959.447799827438</v>
      </c>
      <c r="W135" s="101">
        <v>0</v>
      </c>
      <c r="X135" s="101">
        <f t="shared" si="27"/>
        <v>0</v>
      </c>
    </row>
    <row r="136" spans="1:24" x14ac:dyDescent="0.25">
      <c r="A136" s="98">
        <v>3042</v>
      </c>
      <c r="B136" s="98" t="s">
        <v>153</v>
      </c>
      <c r="C136" s="1">
        <v>127475</v>
      </c>
      <c r="D136" s="98">
        <f t="shared" ref="D136:D199" si="31">C136/S136*1000</f>
        <v>48822.290310225966</v>
      </c>
      <c r="E136" s="99">
        <f t="shared" ref="E136:E199" si="32">D136/D$364</f>
        <v>1.2252103525073534</v>
      </c>
      <c r="F136" s="221">
        <f t="shared" ref="F136:F199" si="33">($D$364+$X$364-D136-X136)*0.6</f>
        <v>-5380.8550304069258</v>
      </c>
      <c r="G136" s="221">
        <f t="shared" si="28"/>
        <v>-14049.412484392482</v>
      </c>
      <c r="H136" s="221">
        <f t="shared" ref="H136:H199" si="34">IF(D136&lt;(D$364+X$364)*0.9,((D$364+X$364)*0.9-D136-X136)*0.35,0)</f>
        <v>0</v>
      </c>
      <c r="I136" s="100">
        <f t="shared" si="29"/>
        <v>0</v>
      </c>
      <c r="J136" s="221">
        <f t="shared" ref="J136:J199" si="35">H136+I$366</f>
        <v>-554.55197943762937</v>
      </c>
      <c r="K136" s="100">
        <f t="shared" si="30"/>
        <v>-1447.9352183116503</v>
      </c>
      <c r="L136" s="101">
        <f t="shared" ref="L136:L199" si="36">+G136+K136</f>
        <v>-15497.347702704132</v>
      </c>
      <c r="M136" s="101">
        <f t="shared" ref="M136:M199" si="37">C136+L136</f>
        <v>111977.65229729586</v>
      </c>
      <c r="N136" s="101">
        <f t="shared" ref="N136:N199" si="38">M136/S136*1000</f>
        <v>42886.883300381414</v>
      </c>
      <c r="O136" s="102">
        <f t="shared" ref="O136:O199" si="39">N136/N$364</f>
        <v>1.0762594927955729</v>
      </c>
      <c r="P136" s="103">
        <v>-3254.1826208094426</v>
      </c>
      <c r="Q136" s="102">
        <f t="shared" ref="Q136:R199" si="40">(C136-T136)/T136</f>
        <v>0.23572577987165319</v>
      </c>
      <c r="R136" s="102">
        <f t="shared" si="40"/>
        <v>0.20496278650066213</v>
      </c>
      <c r="S136" s="104">
        <v>2611</v>
      </c>
      <c r="T136" s="224">
        <v>103158</v>
      </c>
      <c r="U136" s="1">
        <v>40517.674783974864</v>
      </c>
      <c r="W136" s="101">
        <v>0</v>
      </c>
      <c r="X136" s="101">
        <f t="shared" ref="X136:X199" si="41">W136*1000/S136</f>
        <v>0</v>
      </c>
    </row>
    <row r="137" spans="1:24" x14ac:dyDescent="0.25">
      <c r="A137" s="98">
        <v>3043</v>
      </c>
      <c r="B137" s="98" t="s">
        <v>154</v>
      </c>
      <c r="C137" s="1">
        <v>171316</v>
      </c>
      <c r="D137" s="98">
        <f t="shared" si="31"/>
        <v>36842.150537634407</v>
      </c>
      <c r="E137" s="99">
        <f t="shared" si="32"/>
        <v>0.92456506977693875</v>
      </c>
      <c r="F137" s="221">
        <f t="shared" si="33"/>
        <v>1807.2288331480099</v>
      </c>
      <c r="G137" s="221">
        <f t="shared" si="28"/>
        <v>8403.614074138246</v>
      </c>
      <c r="H137" s="221">
        <f t="shared" si="34"/>
        <v>0</v>
      </c>
      <c r="I137" s="100">
        <f t="shared" si="29"/>
        <v>0</v>
      </c>
      <c r="J137" s="221">
        <f t="shared" si="35"/>
        <v>-554.55197943762937</v>
      </c>
      <c r="K137" s="100">
        <f t="shared" si="30"/>
        <v>-2578.6667043849766</v>
      </c>
      <c r="L137" s="101">
        <f t="shared" si="36"/>
        <v>5824.9473697532694</v>
      </c>
      <c r="M137" s="101">
        <f t="shared" si="37"/>
        <v>177140.94736975327</v>
      </c>
      <c r="N137" s="101">
        <f t="shared" si="38"/>
        <v>38094.827391344785</v>
      </c>
      <c r="O137" s="102">
        <f t="shared" si="39"/>
        <v>0.95600137970340682</v>
      </c>
      <c r="P137" s="103">
        <v>4619.5941069460387</v>
      </c>
      <c r="Q137" s="102">
        <f t="shared" si="40"/>
        <v>9.9702151697221797E-2</v>
      </c>
      <c r="R137" s="102">
        <f t="shared" si="40"/>
        <v>9.9229161524448703E-2</v>
      </c>
      <c r="S137" s="104">
        <v>4650</v>
      </c>
      <c r="T137" s="224">
        <v>155784</v>
      </c>
      <c r="U137" s="1">
        <v>33516.351118760758</v>
      </c>
      <c r="W137" s="101">
        <v>0</v>
      </c>
      <c r="X137" s="101">
        <f t="shared" si="41"/>
        <v>0</v>
      </c>
    </row>
    <row r="138" spans="1:24" x14ac:dyDescent="0.25">
      <c r="A138" s="98">
        <v>3044</v>
      </c>
      <c r="B138" s="98" t="s">
        <v>155</v>
      </c>
      <c r="C138" s="1">
        <v>250994</v>
      </c>
      <c r="D138" s="98">
        <f t="shared" si="31"/>
        <v>55726.909413854351</v>
      </c>
      <c r="E138" s="99">
        <f t="shared" si="32"/>
        <v>1.3984838870370035</v>
      </c>
      <c r="F138" s="221">
        <f t="shared" si="33"/>
        <v>-9523.6264925839569</v>
      </c>
      <c r="G138" s="221">
        <f t="shared" si="28"/>
        <v>-42894.413722598139</v>
      </c>
      <c r="H138" s="221">
        <f t="shared" si="34"/>
        <v>0</v>
      </c>
      <c r="I138" s="100">
        <f t="shared" si="29"/>
        <v>0</v>
      </c>
      <c r="J138" s="221">
        <f t="shared" si="35"/>
        <v>-554.55197943762937</v>
      </c>
      <c r="K138" s="100">
        <f t="shared" si="30"/>
        <v>-2497.7021153870824</v>
      </c>
      <c r="L138" s="101">
        <f t="shared" si="36"/>
        <v>-45392.11583798522</v>
      </c>
      <c r="M138" s="101">
        <f t="shared" si="37"/>
        <v>205601.88416201479</v>
      </c>
      <c r="N138" s="101">
        <f t="shared" si="38"/>
        <v>45648.730941832764</v>
      </c>
      <c r="O138" s="102">
        <f t="shared" si="39"/>
        <v>1.1455689066074326</v>
      </c>
      <c r="P138" s="103">
        <v>-7136.5526327559273</v>
      </c>
      <c r="Q138" s="102">
        <f t="shared" si="40"/>
        <v>0.20116386468158826</v>
      </c>
      <c r="R138" s="102">
        <f t="shared" si="40"/>
        <v>0.18249568738857957</v>
      </c>
      <c r="S138" s="104">
        <v>4504</v>
      </c>
      <c r="T138" s="224">
        <v>208959</v>
      </c>
      <c r="U138" s="1">
        <v>47126.522327469553</v>
      </c>
      <c r="W138" s="101">
        <v>0</v>
      </c>
      <c r="X138" s="101">
        <f t="shared" si="41"/>
        <v>0</v>
      </c>
    </row>
    <row r="139" spans="1:24" x14ac:dyDescent="0.25">
      <c r="A139" s="98">
        <v>3045</v>
      </c>
      <c r="B139" s="98" t="s">
        <v>156</v>
      </c>
      <c r="C139" s="1">
        <v>137728</v>
      </c>
      <c r="D139" s="98">
        <f t="shared" si="31"/>
        <v>39441.008018327608</v>
      </c>
      <c r="E139" s="99">
        <f t="shared" si="32"/>
        <v>0.98978419550422081</v>
      </c>
      <c r="F139" s="221">
        <f t="shared" si="33"/>
        <v>247.91434473208938</v>
      </c>
      <c r="G139" s="221">
        <f t="shared" si="28"/>
        <v>865.71689180445617</v>
      </c>
      <c r="H139" s="221">
        <f t="shared" si="34"/>
        <v>0</v>
      </c>
      <c r="I139" s="100">
        <f t="shared" si="29"/>
        <v>0</v>
      </c>
      <c r="J139" s="221">
        <f t="shared" si="35"/>
        <v>-554.55197943762937</v>
      </c>
      <c r="K139" s="100">
        <f t="shared" si="30"/>
        <v>-1936.4955121962018</v>
      </c>
      <c r="L139" s="101">
        <f t="shared" si="36"/>
        <v>-1070.7786203917458</v>
      </c>
      <c r="M139" s="101">
        <f t="shared" si="37"/>
        <v>136657.22137960827</v>
      </c>
      <c r="N139" s="101">
        <f t="shared" si="38"/>
        <v>39134.370383622067</v>
      </c>
      <c r="O139" s="102">
        <f t="shared" si="39"/>
        <v>0.98208902999431968</v>
      </c>
      <c r="P139" s="103">
        <v>60.575445474308253</v>
      </c>
      <c r="Q139" s="102">
        <f t="shared" si="40"/>
        <v>0.19937648585336967</v>
      </c>
      <c r="R139" s="102">
        <f t="shared" si="40"/>
        <v>0.19010295632357566</v>
      </c>
      <c r="S139" s="104">
        <v>3492</v>
      </c>
      <c r="T139" s="224">
        <v>114833</v>
      </c>
      <c r="U139" s="1">
        <v>33140.83694083694</v>
      </c>
      <c r="W139" s="101">
        <v>0</v>
      </c>
      <c r="X139" s="101">
        <f t="shared" si="41"/>
        <v>0</v>
      </c>
    </row>
    <row r="140" spans="1:24" x14ac:dyDescent="0.25">
      <c r="A140" s="98">
        <v>3046</v>
      </c>
      <c r="B140" s="98" t="s">
        <v>157</v>
      </c>
      <c r="C140" s="1">
        <v>119641</v>
      </c>
      <c r="D140" s="98">
        <f t="shared" si="31"/>
        <v>54655.550479671088</v>
      </c>
      <c r="E140" s="99">
        <f t="shared" si="32"/>
        <v>1.3715978059238108</v>
      </c>
      <c r="F140" s="221">
        <f t="shared" si="33"/>
        <v>-8880.811132073999</v>
      </c>
      <c r="G140" s="221">
        <f t="shared" si="28"/>
        <v>-19440.095568109984</v>
      </c>
      <c r="H140" s="221">
        <f t="shared" si="34"/>
        <v>0</v>
      </c>
      <c r="I140" s="100">
        <f t="shared" si="29"/>
        <v>0</v>
      </c>
      <c r="J140" s="221">
        <f t="shared" si="35"/>
        <v>-554.55197943762937</v>
      </c>
      <c r="K140" s="100">
        <f t="shared" si="30"/>
        <v>-1213.9142829889706</v>
      </c>
      <c r="L140" s="101">
        <f t="shared" si="36"/>
        <v>-20654.009851098956</v>
      </c>
      <c r="M140" s="101">
        <f t="shared" si="37"/>
        <v>98986.990148901037</v>
      </c>
      <c r="N140" s="101">
        <f t="shared" si="38"/>
        <v>45220.187368159452</v>
      </c>
      <c r="O140" s="102">
        <f t="shared" si="39"/>
        <v>1.1348144741621553</v>
      </c>
      <c r="P140" s="103">
        <v>-7888.8944300849853</v>
      </c>
      <c r="Q140" s="102">
        <f t="shared" si="40"/>
        <v>0.4658833331291275</v>
      </c>
      <c r="R140" s="102">
        <f t="shared" si="40"/>
        <v>0.48597310014323175</v>
      </c>
      <c r="S140" s="104">
        <v>2189</v>
      </c>
      <c r="T140" s="224">
        <v>81617</v>
      </c>
      <c r="U140" s="1">
        <v>36780.982424515547</v>
      </c>
      <c r="W140" s="101">
        <v>0</v>
      </c>
      <c r="X140" s="101">
        <f t="shared" si="41"/>
        <v>0</v>
      </c>
    </row>
    <row r="141" spans="1:24" x14ac:dyDescent="0.25">
      <c r="A141" s="98">
        <v>3047</v>
      </c>
      <c r="B141" s="98" t="s">
        <v>158</v>
      </c>
      <c r="C141" s="1">
        <v>458219</v>
      </c>
      <c r="D141" s="98">
        <f t="shared" si="31"/>
        <v>32103.902473201146</v>
      </c>
      <c r="E141" s="99">
        <f t="shared" si="32"/>
        <v>0.80565728105168077</v>
      </c>
      <c r="F141" s="221">
        <f t="shared" si="33"/>
        <v>4650.1776718079664</v>
      </c>
      <c r="G141" s="221">
        <f t="shared" si="28"/>
        <v>66371.985909715106</v>
      </c>
      <c r="H141" s="221">
        <f t="shared" si="34"/>
        <v>1317.7066911371428</v>
      </c>
      <c r="I141" s="100">
        <f t="shared" si="29"/>
        <v>18807.627602600442</v>
      </c>
      <c r="J141" s="221">
        <f t="shared" si="35"/>
        <v>763.15471169951343</v>
      </c>
      <c r="K141" s="100">
        <f t="shared" si="30"/>
        <v>10892.507200087155</v>
      </c>
      <c r="L141" s="101">
        <f t="shared" si="36"/>
        <v>77264.493109802264</v>
      </c>
      <c r="M141" s="101">
        <f t="shared" si="37"/>
        <v>535483.49310980225</v>
      </c>
      <c r="N141" s="101">
        <f t="shared" si="38"/>
        <v>37517.234856708623</v>
      </c>
      <c r="O141" s="102">
        <f t="shared" si="39"/>
        <v>0.94150651785914463</v>
      </c>
      <c r="P141" s="103">
        <v>22242.113390549188</v>
      </c>
      <c r="Q141" s="102">
        <f t="shared" si="40"/>
        <v>0.12942774254453315</v>
      </c>
      <c r="R141" s="102">
        <f t="shared" si="40"/>
        <v>0.12096079316792933</v>
      </c>
      <c r="S141" s="104">
        <v>14273</v>
      </c>
      <c r="T141" s="224">
        <v>405709</v>
      </c>
      <c r="U141" s="1">
        <v>28639.630100240011</v>
      </c>
      <c r="W141" s="101">
        <v>0</v>
      </c>
      <c r="X141" s="101">
        <f t="shared" si="41"/>
        <v>0</v>
      </c>
    </row>
    <row r="142" spans="1:24" x14ac:dyDescent="0.25">
      <c r="A142" s="98">
        <v>3048</v>
      </c>
      <c r="B142" s="98" t="s">
        <v>159</v>
      </c>
      <c r="C142" s="1">
        <v>757990</v>
      </c>
      <c r="D142" s="98">
        <f t="shared" si="31"/>
        <v>37816.304130911994</v>
      </c>
      <c r="E142" s="99">
        <f t="shared" si="32"/>
        <v>0.94901175304050434</v>
      </c>
      <c r="F142" s="221">
        <f t="shared" si="33"/>
        <v>1222.7366771814573</v>
      </c>
      <c r="G142" s="221">
        <f t="shared" si="28"/>
        <v>24508.53395742513</v>
      </c>
      <c r="H142" s="221">
        <f t="shared" si="34"/>
        <v>0</v>
      </c>
      <c r="I142" s="100">
        <f t="shared" si="29"/>
        <v>0</v>
      </c>
      <c r="J142" s="221">
        <f t="shared" si="35"/>
        <v>-554.55197943762937</v>
      </c>
      <c r="K142" s="100">
        <f t="shared" si="30"/>
        <v>-11115.439875847842</v>
      </c>
      <c r="L142" s="101">
        <f t="shared" si="36"/>
        <v>13393.094081577288</v>
      </c>
      <c r="M142" s="101">
        <f t="shared" si="37"/>
        <v>771383.09408157726</v>
      </c>
      <c r="N142" s="101">
        <f t="shared" si="38"/>
        <v>38484.48882865582</v>
      </c>
      <c r="O142" s="102">
        <f t="shared" si="39"/>
        <v>0.96578005300883307</v>
      </c>
      <c r="P142" s="103">
        <v>2410.7154149733924</v>
      </c>
      <c r="Q142" s="102">
        <f t="shared" si="40"/>
        <v>0.18957865133272231</v>
      </c>
      <c r="R142" s="102">
        <f t="shared" si="40"/>
        <v>0.16969694866875998</v>
      </c>
      <c r="S142" s="104">
        <v>20044</v>
      </c>
      <c r="T142" s="224">
        <v>637192</v>
      </c>
      <c r="U142" s="1">
        <v>32330.001522147242</v>
      </c>
      <c r="W142" s="101">
        <v>0</v>
      </c>
      <c r="X142" s="101">
        <f t="shared" si="41"/>
        <v>0</v>
      </c>
    </row>
    <row r="143" spans="1:24" x14ac:dyDescent="0.25">
      <c r="A143" s="98">
        <v>3049</v>
      </c>
      <c r="B143" s="98" t="s">
        <v>160</v>
      </c>
      <c r="C143" s="1">
        <v>1190755</v>
      </c>
      <c r="D143" s="98">
        <f t="shared" si="31"/>
        <v>43168.322215777262</v>
      </c>
      <c r="E143" s="99">
        <f t="shared" si="32"/>
        <v>1.0833222887142075</v>
      </c>
      <c r="F143" s="221">
        <f t="shared" si="33"/>
        <v>-1988.4741737377028</v>
      </c>
      <c r="G143" s="221">
        <f t="shared" si="28"/>
        <v>-54850.071608380793</v>
      </c>
      <c r="H143" s="221">
        <f t="shared" si="34"/>
        <v>0</v>
      </c>
      <c r="I143" s="100">
        <f t="shared" si="29"/>
        <v>0</v>
      </c>
      <c r="J143" s="221">
        <f t="shared" si="35"/>
        <v>-554.55197943762937</v>
      </c>
      <c r="K143" s="100">
        <f t="shared" si="30"/>
        <v>-15296.76180080757</v>
      </c>
      <c r="L143" s="101">
        <f t="shared" si="36"/>
        <v>-70146.833409188359</v>
      </c>
      <c r="M143" s="101">
        <f t="shared" si="37"/>
        <v>1120608.1665908117</v>
      </c>
      <c r="N143" s="101">
        <f t="shared" si="38"/>
        <v>40625.296062601934</v>
      </c>
      <c r="O143" s="102">
        <f t="shared" si="39"/>
        <v>1.0195042672783146</v>
      </c>
      <c r="P143" s="103">
        <v>-5575.2214524732262</v>
      </c>
      <c r="Q143" s="102">
        <f t="shared" si="40"/>
        <v>0.12501582526638411</v>
      </c>
      <c r="R143" s="102">
        <f t="shared" si="40"/>
        <v>0.10600997497004798</v>
      </c>
      <c r="S143" s="104">
        <v>27584</v>
      </c>
      <c r="T143" s="224">
        <v>1058434</v>
      </c>
      <c r="U143" s="1">
        <v>39030.680728667307</v>
      </c>
      <c r="W143" s="101">
        <v>0</v>
      </c>
      <c r="X143" s="101">
        <f t="shared" si="41"/>
        <v>0</v>
      </c>
    </row>
    <row r="144" spans="1:24" x14ac:dyDescent="0.25">
      <c r="A144" s="98">
        <v>3050</v>
      </c>
      <c r="B144" s="98" t="s">
        <v>161</v>
      </c>
      <c r="C144" s="1">
        <v>100830</v>
      </c>
      <c r="D144" s="98">
        <f t="shared" si="31"/>
        <v>37069.852941176468</v>
      </c>
      <c r="E144" s="99">
        <f t="shared" si="32"/>
        <v>0.93027933144589836</v>
      </c>
      <c r="F144" s="221">
        <f t="shared" si="33"/>
        <v>1670.6073910227728</v>
      </c>
      <c r="G144" s="221">
        <f t="shared" si="28"/>
        <v>4544.052103581942</v>
      </c>
      <c r="H144" s="221">
        <f t="shared" si="34"/>
        <v>0</v>
      </c>
      <c r="I144" s="100">
        <f t="shared" si="29"/>
        <v>0</v>
      </c>
      <c r="J144" s="221">
        <f t="shared" si="35"/>
        <v>-554.55197943762937</v>
      </c>
      <c r="K144" s="100">
        <f t="shared" si="30"/>
        <v>-1508.3813840703519</v>
      </c>
      <c r="L144" s="101">
        <f t="shared" si="36"/>
        <v>3035.6707195115901</v>
      </c>
      <c r="M144" s="101">
        <f t="shared" si="37"/>
        <v>103865.67071951159</v>
      </c>
      <c r="N144" s="101">
        <f t="shared" si="38"/>
        <v>38185.908352761617</v>
      </c>
      <c r="O144" s="102">
        <f t="shared" si="39"/>
        <v>0.95828708437099086</v>
      </c>
      <c r="P144" s="103">
        <v>1501.4296711598329</v>
      </c>
      <c r="Q144" s="102">
        <f t="shared" si="40"/>
        <v>9.5704334785868747E-2</v>
      </c>
      <c r="R144" s="102">
        <f t="shared" si="40"/>
        <v>9.288450745369918E-2</v>
      </c>
      <c r="S144" s="104">
        <v>2720</v>
      </c>
      <c r="T144" s="224">
        <v>92023</v>
      </c>
      <c r="U144" s="1">
        <v>33919.27755252488</v>
      </c>
      <c r="W144" s="101">
        <v>0</v>
      </c>
      <c r="X144" s="101">
        <f t="shared" si="41"/>
        <v>0</v>
      </c>
    </row>
    <row r="145" spans="1:24" x14ac:dyDescent="0.25">
      <c r="A145" s="98">
        <v>3051</v>
      </c>
      <c r="B145" s="98" t="s">
        <v>162</v>
      </c>
      <c r="C145" s="1">
        <v>44952</v>
      </c>
      <c r="D145" s="98">
        <f t="shared" si="31"/>
        <v>32811.678832116791</v>
      </c>
      <c r="E145" s="99">
        <f t="shared" si="32"/>
        <v>0.82341914590261711</v>
      </c>
      <c r="F145" s="221">
        <f t="shared" si="33"/>
        <v>4225.5118564585791</v>
      </c>
      <c r="G145" s="221">
        <f t="shared" si="28"/>
        <v>5788.9512433482532</v>
      </c>
      <c r="H145" s="221">
        <f t="shared" si="34"/>
        <v>1069.9849655166668</v>
      </c>
      <c r="I145" s="100">
        <f t="shared" si="29"/>
        <v>1465.8794027578335</v>
      </c>
      <c r="J145" s="221">
        <f t="shared" si="35"/>
        <v>515.43298607903739</v>
      </c>
      <c r="K145" s="100">
        <f t="shared" si="30"/>
        <v>706.14319092828111</v>
      </c>
      <c r="L145" s="101">
        <f t="shared" si="36"/>
        <v>6495.0944342765342</v>
      </c>
      <c r="M145" s="101">
        <f t="shared" si="37"/>
        <v>51447.094434276536</v>
      </c>
      <c r="N145" s="101">
        <f t="shared" si="38"/>
        <v>37552.623674654409</v>
      </c>
      <c r="O145" s="102">
        <f t="shared" si="39"/>
        <v>0.94239461110169154</v>
      </c>
      <c r="P145" s="103">
        <v>4560.7933051952823</v>
      </c>
      <c r="Q145" s="102">
        <f t="shared" si="40"/>
        <v>-5.5729440184854533E-2</v>
      </c>
      <c r="R145" s="102">
        <f t="shared" si="40"/>
        <v>-4.4701462843947562E-2</v>
      </c>
      <c r="S145" s="104">
        <v>1370</v>
      </c>
      <c r="T145" s="224">
        <v>47605</v>
      </c>
      <c r="U145" s="1">
        <v>34347.041847041844</v>
      </c>
      <c r="W145" s="101">
        <v>0</v>
      </c>
      <c r="X145" s="101">
        <f t="shared" si="41"/>
        <v>0</v>
      </c>
    </row>
    <row r="146" spans="1:24" x14ac:dyDescent="0.25">
      <c r="A146" s="98">
        <v>3052</v>
      </c>
      <c r="B146" s="98" t="s">
        <v>163</v>
      </c>
      <c r="C146" s="1">
        <v>101898</v>
      </c>
      <c r="D146" s="98">
        <f t="shared" si="31"/>
        <v>41506.313645621187</v>
      </c>
      <c r="E146" s="99">
        <f t="shared" si="32"/>
        <v>1.0416136737931936</v>
      </c>
      <c r="F146" s="221">
        <f t="shared" si="33"/>
        <v>-991.26903164405803</v>
      </c>
      <c r="G146" s="221">
        <f t="shared" si="28"/>
        <v>-2433.5654726861626</v>
      </c>
      <c r="H146" s="221">
        <f t="shared" si="34"/>
        <v>0</v>
      </c>
      <c r="I146" s="100">
        <f t="shared" si="29"/>
        <v>0</v>
      </c>
      <c r="J146" s="221">
        <f t="shared" si="35"/>
        <v>-554.55197943762937</v>
      </c>
      <c r="K146" s="100">
        <f t="shared" si="30"/>
        <v>-1361.4251095193802</v>
      </c>
      <c r="L146" s="101">
        <f t="shared" si="36"/>
        <v>-3794.9905822055425</v>
      </c>
      <c r="M146" s="101">
        <f t="shared" si="37"/>
        <v>98103.009417794456</v>
      </c>
      <c r="N146" s="101">
        <f t="shared" si="38"/>
        <v>39960.492634539492</v>
      </c>
      <c r="O146" s="102">
        <f t="shared" si="39"/>
        <v>1.0028208213099086</v>
      </c>
      <c r="P146" s="103">
        <v>-3662.0846166553843</v>
      </c>
      <c r="Q146" s="102">
        <f t="shared" si="40"/>
        <v>3.9552748900745761E-2</v>
      </c>
      <c r="R146" s="102">
        <f t="shared" si="40"/>
        <v>2.1344696679673914E-2</v>
      </c>
      <c r="S146" s="104">
        <v>2455</v>
      </c>
      <c r="T146" s="224">
        <v>98021</v>
      </c>
      <c r="U146" s="1">
        <v>40638.888888888883</v>
      </c>
      <c r="W146" s="101">
        <v>0</v>
      </c>
      <c r="X146" s="101">
        <f t="shared" si="41"/>
        <v>0</v>
      </c>
    </row>
    <row r="147" spans="1:24" x14ac:dyDescent="0.25">
      <c r="A147" s="98">
        <v>3053</v>
      </c>
      <c r="B147" s="98" t="s">
        <v>164</v>
      </c>
      <c r="C147" s="1">
        <v>219535</v>
      </c>
      <c r="D147" s="98">
        <f t="shared" si="31"/>
        <v>31779.820497973364</v>
      </c>
      <c r="E147" s="99">
        <f t="shared" si="32"/>
        <v>0.79752434446498932</v>
      </c>
      <c r="F147" s="221">
        <f t="shared" si="33"/>
        <v>4844.6268569446356</v>
      </c>
      <c r="G147" s="221">
        <f t="shared" si="28"/>
        <v>33466.682327773538</v>
      </c>
      <c r="H147" s="221">
        <f t="shared" si="34"/>
        <v>1431.1353824668665</v>
      </c>
      <c r="I147" s="100">
        <f t="shared" si="29"/>
        <v>9886.2832220811142</v>
      </c>
      <c r="J147" s="221">
        <f t="shared" si="35"/>
        <v>876.58340302923716</v>
      </c>
      <c r="K147" s="100">
        <f t="shared" si="30"/>
        <v>6055.4381481259707</v>
      </c>
      <c r="L147" s="101">
        <f t="shared" si="36"/>
        <v>39522.120475899508</v>
      </c>
      <c r="M147" s="101">
        <f t="shared" si="37"/>
        <v>259057.12047589952</v>
      </c>
      <c r="N147" s="101">
        <f t="shared" si="38"/>
        <v>37501.030757947236</v>
      </c>
      <c r="O147" s="102">
        <f t="shared" si="39"/>
        <v>0.94109987102981008</v>
      </c>
      <c r="P147" s="103">
        <v>13714.018724298578</v>
      </c>
      <c r="Q147" s="102">
        <f t="shared" si="40"/>
        <v>6.3211014950383324E-2</v>
      </c>
      <c r="R147" s="102">
        <f t="shared" si="40"/>
        <v>5.690070058834433E-2</v>
      </c>
      <c r="S147" s="104">
        <v>6908</v>
      </c>
      <c r="T147" s="224">
        <v>206483</v>
      </c>
      <c r="U147" s="1">
        <v>30068.880151448957</v>
      </c>
      <c r="W147" s="101">
        <v>0</v>
      </c>
      <c r="X147" s="101">
        <f t="shared" si="41"/>
        <v>0</v>
      </c>
    </row>
    <row r="148" spans="1:24" x14ac:dyDescent="0.25">
      <c r="A148" s="98">
        <v>3054</v>
      </c>
      <c r="B148" s="98" t="s">
        <v>165</v>
      </c>
      <c r="C148" s="1">
        <v>295662</v>
      </c>
      <c r="D148" s="98">
        <f t="shared" si="31"/>
        <v>32333.989501312339</v>
      </c>
      <c r="E148" s="99">
        <f t="shared" si="32"/>
        <v>0.81143138560573191</v>
      </c>
      <c r="F148" s="221">
        <f t="shared" si="33"/>
        <v>4512.1254549412506</v>
      </c>
      <c r="G148" s="221">
        <f t="shared" si="28"/>
        <v>41258.875159982796</v>
      </c>
      <c r="H148" s="221">
        <f t="shared" si="34"/>
        <v>1237.1762312982253</v>
      </c>
      <c r="I148" s="100">
        <f t="shared" si="29"/>
        <v>11312.739458990973</v>
      </c>
      <c r="J148" s="221">
        <f t="shared" si="35"/>
        <v>682.6242518605959</v>
      </c>
      <c r="K148" s="100">
        <f t="shared" si="30"/>
        <v>6241.916159013289</v>
      </c>
      <c r="L148" s="101">
        <f t="shared" si="36"/>
        <v>47500.791318996082</v>
      </c>
      <c r="M148" s="101">
        <f t="shared" si="37"/>
        <v>343162.79131899611</v>
      </c>
      <c r="N148" s="101">
        <f t="shared" si="38"/>
        <v>37528.739208114188</v>
      </c>
      <c r="O148" s="102">
        <f t="shared" si="39"/>
        <v>0.94179522308684727</v>
      </c>
      <c r="P148" s="103">
        <v>15699.606921683</v>
      </c>
      <c r="Q148" s="102">
        <f t="shared" si="40"/>
        <v>4.7800293435965042E-2</v>
      </c>
      <c r="R148" s="102">
        <f t="shared" si="40"/>
        <v>3.840400908975454E-2</v>
      </c>
      <c r="S148" s="104">
        <v>9144</v>
      </c>
      <c r="T148" s="224">
        <v>282174</v>
      </c>
      <c r="U148" s="1">
        <v>31138.159346722579</v>
      </c>
      <c r="W148" s="101">
        <v>0</v>
      </c>
      <c r="X148" s="101">
        <f t="shared" si="41"/>
        <v>0</v>
      </c>
    </row>
    <row r="149" spans="1:24" ht="30" customHeight="1" x14ac:dyDescent="0.25">
      <c r="A149" s="98">
        <v>3401</v>
      </c>
      <c r="B149" s="98" t="s">
        <v>166</v>
      </c>
      <c r="C149" s="1">
        <v>601539</v>
      </c>
      <c r="D149" s="98">
        <f t="shared" si="31"/>
        <v>33513.78906902892</v>
      </c>
      <c r="E149" s="99">
        <f t="shared" si="32"/>
        <v>0.84103881768368371</v>
      </c>
      <c r="F149" s="221">
        <f t="shared" si="33"/>
        <v>3804.2457143113015</v>
      </c>
      <c r="G149" s="221">
        <f t="shared" si="28"/>
        <v>68282.406326173543</v>
      </c>
      <c r="H149" s="221">
        <f t="shared" si="34"/>
        <v>824.24638259742164</v>
      </c>
      <c r="I149" s="100">
        <f t="shared" si="29"/>
        <v>14794.398321241122</v>
      </c>
      <c r="J149" s="221">
        <f t="shared" si="35"/>
        <v>269.69440315979227</v>
      </c>
      <c r="K149" s="100">
        <f t="shared" si="30"/>
        <v>4840.7448423151109</v>
      </c>
      <c r="L149" s="101">
        <f t="shared" si="36"/>
        <v>73123.15116848865</v>
      </c>
      <c r="M149" s="101">
        <f t="shared" si="37"/>
        <v>674662.15116848866</v>
      </c>
      <c r="N149" s="101">
        <f t="shared" si="38"/>
        <v>37587.729186500008</v>
      </c>
      <c r="O149" s="102">
        <f t="shared" si="39"/>
        <v>0.94327559469074462</v>
      </c>
      <c r="P149" s="103">
        <v>8940.5113393796491</v>
      </c>
      <c r="Q149" s="102">
        <f t="shared" si="40"/>
        <v>0.13555130603530458</v>
      </c>
      <c r="R149" s="102">
        <f t="shared" si="40"/>
        <v>0.12935129333312292</v>
      </c>
      <c r="S149" s="104">
        <v>17949</v>
      </c>
      <c r="T149" s="224">
        <v>529733</v>
      </c>
      <c r="U149" s="1">
        <v>29675.256288163131</v>
      </c>
      <c r="W149" s="101">
        <v>0</v>
      </c>
      <c r="X149" s="101">
        <f t="shared" si="41"/>
        <v>0</v>
      </c>
    </row>
    <row r="150" spans="1:24" x14ac:dyDescent="0.25">
      <c r="A150" s="98">
        <v>3403</v>
      </c>
      <c r="B150" s="98" t="s">
        <v>167</v>
      </c>
      <c r="C150" s="1">
        <v>1155500</v>
      </c>
      <c r="D150" s="98">
        <f t="shared" si="31"/>
        <v>36110.503453232915</v>
      </c>
      <c r="E150" s="99">
        <f t="shared" si="32"/>
        <v>0.90620416174713325</v>
      </c>
      <c r="F150" s="221">
        <f t="shared" si="33"/>
        <v>2246.2170837889048</v>
      </c>
      <c r="G150" s="221">
        <f t="shared" si="28"/>
        <v>71876.700464161157</v>
      </c>
      <c r="H150" s="221">
        <f t="shared" si="34"/>
        <v>0</v>
      </c>
      <c r="I150" s="100">
        <f t="shared" si="29"/>
        <v>0</v>
      </c>
      <c r="J150" s="221">
        <f t="shared" si="35"/>
        <v>-554.55197943762937</v>
      </c>
      <c r="K150" s="100">
        <f t="shared" si="30"/>
        <v>-17745.1087900247</v>
      </c>
      <c r="L150" s="101">
        <f t="shared" si="36"/>
        <v>54131.591674136456</v>
      </c>
      <c r="M150" s="101">
        <f t="shared" si="37"/>
        <v>1209631.5916741365</v>
      </c>
      <c r="N150" s="101">
        <f t="shared" si="38"/>
        <v>37802.168557584191</v>
      </c>
      <c r="O150" s="102">
        <f t="shared" si="39"/>
        <v>0.94865701649148471</v>
      </c>
      <c r="P150" s="103">
        <v>10207.924135089459</v>
      </c>
      <c r="Q150" s="102">
        <f t="shared" si="40"/>
        <v>0.1101972894084008</v>
      </c>
      <c r="R150" s="102">
        <f t="shared" si="40"/>
        <v>9.3196862150982801E-2</v>
      </c>
      <c r="S150" s="104">
        <v>31999</v>
      </c>
      <c r="T150" s="224">
        <v>1040806</v>
      </c>
      <c r="U150" s="1">
        <v>33032.022596718401</v>
      </c>
      <c r="W150" s="101">
        <v>0</v>
      </c>
      <c r="X150" s="101">
        <f t="shared" si="41"/>
        <v>0</v>
      </c>
    </row>
    <row r="151" spans="1:24" x14ac:dyDescent="0.25">
      <c r="A151" s="98">
        <v>3405</v>
      </c>
      <c r="B151" s="98" t="s">
        <v>168</v>
      </c>
      <c r="C151" s="1">
        <v>1014244</v>
      </c>
      <c r="D151" s="98">
        <f t="shared" si="31"/>
        <v>35681.407211961297</v>
      </c>
      <c r="E151" s="99">
        <f t="shared" si="32"/>
        <v>0.89543585993893504</v>
      </c>
      <c r="F151" s="221">
        <f t="shared" si="33"/>
        <v>2503.6748285518756</v>
      </c>
      <c r="G151" s="221">
        <f t="shared" si="28"/>
        <v>71166.957001587056</v>
      </c>
      <c r="H151" s="221">
        <f t="shared" si="34"/>
        <v>65.58003257108976</v>
      </c>
      <c r="I151" s="100">
        <f t="shared" si="29"/>
        <v>1864.1124258332263</v>
      </c>
      <c r="J151" s="221">
        <f t="shared" si="35"/>
        <v>-488.97194686653961</v>
      </c>
      <c r="K151" s="100">
        <f t="shared" si="30"/>
        <v>-13899.027589681389</v>
      </c>
      <c r="L151" s="101">
        <f t="shared" si="36"/>
        <v>57267.929411905665</v>
      </c>
      <c r="M151" s="101">
        <f t="shared" si="37"/>
        <v>1071511.9294119056</v>
      </c>
      <c r="N151" s="101">
        <f t="shared" si="38"/>
        <v>37696.110093646639</v>
      </c>
      <c r="O151" s="102">
        <f t="shared" si="39"/>
        <v>0.94599544680350756</v>
      </c>
      <c r="P151" s="103">
        <v>13477.099781150573</v>
      </c>
      <c r="Q151" s="102">
        <f t="shared" si="40"/>
        <v>9.4564216792446518E-2</v>
      </c>
      <c r="R151" s="102">
        <f t="shared" si="40"/>
        <v>9.7182699351527665E-2</v>
      </c>
      <c r="S151" s="104">
        <v>28425</v>
      </c>
      <c r="T151" s="224">
        <v>926619</v>
      </c>
      <c r="U151" s="1">
        <v>32520.934966482997</v>
      </c>
      <c r="W151" s="101">
        <v>0</v>
      </c>
      <c r="X151" s="101">
        <f t="shared" si="41"/>
        <v>0</v>
      </c>
    </row>
    <row r="152" spans="1:24" x14ac:dyDescent="0.25">
      <c r="A152" s="98">
        <v>3407</v>
      </c>
      <c r="B152" s="98" t="s">
        <v>169</v>
      </c>
      <c r="C152" s="1">
        <v>985794</v>
      </c>
      <c r="D152" s="98">
        <f t="shared" si="31"/>
        <v>32569.927643968676</v>
      </c>
      <c r="E152" s="99">
        <f t="shared" si="32"/>
        <v>0.81735232567423499</v>
      </c>
      <c r="F152" s="221">
        <f t="shared" si="33"/>
        <v>4370.5625693474476</v>
      </c>
      <c r="G152" s="221">
        <f t="shared" si="28"/>
        <v>132283.81728643918</v>
      </c>
      <c r="H152" s="221">
        <f t="shared" si="34"/>
        <v>1154.5978813685069</v>
      </c>
      <c r="I152" s="100">
        <f t="shared" si="29"/>
        <v>34946.214075380602</v>
      </c>
      <c r="J152" s="221">
        <f t="shared" si="35"/>
        <v>600.04590193087756</v>
      </c>
      <c r="K152" s="100">
        <f t="shared" si="30"/>
        <v>18161.589313741872</v>
      </c>
      <c r="L152" s="101">
        <f t="shared" si="36"/>
        <v>150445.40660018104</v>
      </c>
      <c r="M152" s="101">
        <f t="shared" si="37"/>
        <v>1136239.406600181</v>
      </c>
      <c r="N152" s="101">
        <f t="shared" si="38"/>
        <v>37540.536115247</v>
      </c>
      <c r="O152" s="102">
        <f t="shared" si="39"/>
        <v>0.94209127009027238</v>
      </c>
      <c r="P152" s="103">
        <v>31070.536838208704</v>
      </c>
      <c r="Q152" s="102">
        <f t="shared" si="40"/>
        <v>0.10466476615657692</v>
      </c>
      <c r="R152" s="102">
        <f t="shared" si="40"/>
        <v>0.10933642473086715</v>
      </c>
      <c r="S152" s="104">
        <v>30267</v>
      </c>
      <c r="T152" s="224">
        <v>892392</v>
      </c>
      <c r="U152" s="1">
        <v>29359.828919230134</v>
      </c>
      <c r="W152" s="101">
        <v>0</v>
      </c>
      <c r="X152" s="101">
        <f t="shared" si="41"/>
        <v>0</v>
      </c>
    </row>
    <row r="153" spans="1:24" x14ac:dyDescent="0.25">
      <c r="A153" s="98">
        <v>3411</v>
      </c>
      <c r="B153" s="98" t="s">
        <v>170</v>
      </c>
      <c r="C153" s="1">
        <v>1081556</v>
      </c>
      <c r="D153" s="98">
        <f t="shared" si="31"/>
        <v>30837.282239899636</v>
      </c>
      <c r="E153" s="99">
        <f t="shared" si="32"/>
        <v>0.77387105773697396</v>
      </c>
      <c r="F153" s="221">
        <f t="shared" si="33"/>
        <v>5410.1498117888723</v>
      </c>
      <c r="G153" s="221">
        <f t="shared" si="28"/>
        <v>189750.18434887112</v>
      </c>
      <c r="H153" s="221">
        <f t="shared" si="34"/>
        <v>1761.0237727926713</v>
      </c>
      <c r="I153" s="100">
        <f t="shared" si="29"/>
        <v>61764.386783157359</v>
      </c>
      <c r="J153" s="221">
        <f t="shared" si="35"/>
        <v>1206.4717933550419</v>
      </c>
      <c r="K153" s="100">
        <f t="shared" si="30"/>
        <v>42314.585208341385</v>
      </c>
      <c r="L153" s="101">
        <f t="shared" si="36"/>
        <v>232064.76955721251</v>
      </c>
      <c r="M153" s="101">
        <f t="shared" si="37"/>
        <v>1313620.7695572125</v>
      </c>
      <c r="N153" s="101">
        <f t="shared" si="38"/>
        <v>37453.903845043547</v>
      </c>
      <c r="O153" s="102">
        <f t="shared" si="39"/>
        <v>0.93991720669340928</v>
      </c>
      <c r="P153" s="103">
        <v>50440.193133660156</v>
      </c>
      <c r="Q153" s="102">
        <f t="shared" si="40"/>
        <v>9.0442011955424756E-2</v>
      </c>
      <c r="R153" s="102">
        <f t="shared" si="40"/>
        <v>8.4970059339333853E-2</v>
      </c>
      <c r="S153" s="104">
        <v>35073</v>
      </c>
      <c r="T153" s="224">
        <v>991851</v>
      </c>
      <c r="U153" s="1">
        <v>28422.242599650399</v>
      </c>
      <c r="W153" s="101">
        <v>0</v>
      </c>
      <c r="X153" s="101">
        <f t="shared" si="41"/>
        <v>0</v>
      </c>
    </row>
    <row r="154" spans="1:24" x14ac:dyDescent="0.25">
      <c r="A154" s="98">
        <v>3412</v>
      </c>
      <c r="B154" s="98" t="s">
        <v>171</v>
      </c>
      <c r="C154" s="1">
        <v>220681</v>
      </c>
      <c r="D154" s="98">
        <f t="shared" si="31"/>
        <v>28604.147764095917</v>
      </c>
      <c r="E154" s="99">
        <f t="shared" si="32"/>
        <v>0.71782986300992691</v>
      </c>
      <c r="F154" s="221">
        <f t="shared" si="33"/>
        <v>6750.0304972711037</v>
      </c>
      <c r="G154" s="221">
        <f t="shared" si="28"/>
        <v>52076.485286446565</v>
      </c>
      <c r="H154" s="221">
        <f t="shared" si="34"/>
        <v>2542.6208393239731</v>
      </c>
      <c r="I154" s="100">
        <f t="shared" si="29"/>
        <v>19616.319775384451</v>
      </c>
      <c r="J154" s="221">
        <f t="shared" si="35"/>
        <v>1988.0688598863437</v>
      </c>
      <c r="K154" s="100">
        <f t="shared" si="30"/>
        <v>15337.951254023143</v>
      </c>
      <c r="L154" s="101">
        <f t="shared" si="36"/>
        <v>67414.436540469702</v>
      </c>
      <c r="M154" s="101">
        <f t="shared" si="37"/>
        <v>288095.4365404697</v>
      </c>
      <c r="N154" s="101">
        <f t="shared" si="38"/>
        <v>37342.247121253364</v>
      </c>
      <c r="O154" s="102">
        <f t="shared" si="39"/>
        <v>0.937115146957057</v>
      </c>
      <c r="P154" s="103">
        <v>12181.726897504836</v>
      </c>
      <c r="Q154" s="102">
        <f t="shared" si="40"/>
        <v>9.0612119834343155E-2</v>
      </c>
      <c r="R154" s="102">
        <f t="shared" si="40"/>
        <v>7.7889489790909427E-2</v>
      </c>
      <c r="S154" s="104">
        <v>7715</v>
      </c>
      <c r="T154" s="224">
        <v>202346</v>
      </c>
      <c r="U154" s="1">
        <v>26537.180327868853</v>
      </c>
      <c r="W154" s="101">
        <v>0</v>
      </c>
      <c r="X154" s="101">
        <f t="shared" si="41"/>
        <v>0</v>
      </c>
    </row>
    <row r="155" spans="1:24" x14ac:dyDescent="0.25">
      <c r="A155" s="98">
        <v>3413</v>
      </c>
      <c r="B155" s="98" t="s">
        <v>172</v>
      </c>
      <c r="C155" s="1">
        <v>624081</v>
      </c>
      <c r="D155" s="98">
        <f t="shared" si="31"/>
        <v>29499.00737379467</v>
      </c>
      <c r="E155" s="99">
        <f t="shared" si="32"/>
        <v>0.740286639430634</v>
      </c>
      <c r="F155" s="221">
        <f t="shared" si="33"/>
        <v>6213.1147314518521</v>
      </c>
      <c r="G155" s="221">
        <f t="shared" si="28"/>
        <v>131444.65525859539</v>
      </c>
      <c r="H155" s="221">
        <f t="shared" si="34"/>
        <v>2229.4199759294092</v>
      </c>
      <c r="I155" s="100">
        <f t="shared" si="29"/>
        <v>47165.609010762579</v>
      </c>
      <c r="J155" s="221">
        <f t="shared" si="35"/>
        <v>1674.8679964917799</v>
      </c>
      <c r="K155" s="100">
        <f t="shared" si="30"/>
        <v>35433.507333780093</v>
      </c>
      <c r="L155" s="101">
        <f t="shared" si="36"/>
        <v>166878.16259237548</v>
      </c>
      <c r="M155" s="101">
        <f t="shared" si="37"/>
        <v>790959.16259237542</v>
      </c>
      <c r="N155" s="101">
        <f t="shared" si="38"/>
        <v>37386.990101738302</v>
      </c>
      <c r="O155" s="102">
        <f t="shared" si="39"/>
        <v>0.93823798577809236</v>
      </c>
      <c r="P155" s="103">
        <v>42129.169098329541</v>
      </c>
      <c r="Q155" s="102">
        <f t="shared" si="40"/>
        <v>5.4643377395030973E-2</v>
      </c>
      <c r="R155" s="102">
        <f t="shared" si="40"/>
        <v>5.0455910780303093E-2</v>
      </c>
      <c r="S155" s="104">
        <v>21156</v>
      </c>
      <c r="T155" s="224">
        <v>591746</v>
      </c>
      <c r="U155" s="1">
        <v>28082.099468488992</v>
      </c>
      <c r="W155" s="101">
        <v>0</v>
      </c>
      <c r="X155" s="101">
        <f t="shared" si="41"/>
        <v>0</v>
      </c>
    </row>
    <row r="156" spans="1:24" x14ac:dyDescent="0.25">
      <c r="A156" s="98">
        <v>3414</v>
      </c>
      <c r="B156" s="98" t="s">
        <v>173</v>
      </c>
      <c r="C156" s="1">
        <v>134826</v>
      </c>
      <c r="D156" s="98">
        <f t="shared" si="31"/>
        <v>26879.186602870814</v>
      </c>
      <c r="E156" s="99">
        <f t="shared" si="32"/>
        <v>0.6745414335041231</v>
      </c>
      <c r="F156" s="221">
        <f t="shared" si="33"/>
        <v>7785.0071940061653</v>
      </c>
      <c r="G156" s="221">
        <f t="shared" si="28"/>
        <v>39049.596085134923</v>
      </c>
      <c r="H156" s="221">
        <f t="shared" si="34"/>
        <v>3146.3572457527589</v>
      </c>
      <c r="I156" s="100">
        <f t="shared" si="29"/>
        <v>15782.127944695838</v>
      </c>
      <c r="J156" s="221">
        <f t="shared" si="35"/>
        <v>2591.8052663151293</v>
      </c>
      <c r="K156" s="100">
        <f t="shared" si="30"/>
        <v>13000.495215836689</v>
      </c>
      <c r="L156" s="101">
        <f t="shared" si="36"/>
        <v>52050.09130097161</v>
      </c>
      <c r="M156" s="101">
        <f t="shared" si="37"/>
        <v>186876.0913009716</v>
      </c>
      <c r="N156" s="101">
        <f t="shared" si="38"/>
        <v>37255.99906319211</v>
      </c>
      <c r="O156" s="102">
        <f t="shared" si="39"/>
        <v>0.93495072548176683</v>
      </c>
      <c r="P156" s="103">
        <v>10746.655634204049</v>
      </c>
      <c r="Q156" s="102">
        <f t="shared" si="40"/>
        <v>7.6463684340793134E-2</v>
      </c>
      <c r="R156" s="102">
        <f t="shared" si="40"/>
        <v>8.1185016289656339E-2</v>
      </c>
      <c r="S156" s="104">
        <v>5016</v>
      </c>
      <c r="T156" s="224">
        <v>125249</v>
      </c>
      <c r="U156" s="1">
        <v>24860.857483128224</v>
      </c>
      <c r="W156" s="101">
        <v>0</v>
      </c>
      <c r="X156" s="101">
        <f t="shared" si="41"/>
        <v>0</v>
      </c>
    </row>
    <row r="157" spans="1:24" x14ac:dyDescent="0.25">
      <c r="A157" s="98">
        <v>3415</v>
      </c>
      <c r="B157" s="98" t="s">
        <v>174</v>
      </c>
      <c r="C157" s="1">
        <v>251036</v>
      </c>
      <c r="D157" s="98">
        <f t="shared" si="31"/>
        <v>31466.031586863875</v>
      </c>
      <c r="E157" s="99">
        <f t="shared" si="32"/>
        <v>0.78964971547994089</v>
      </c>
      <c r="F157" s="221">
        <f t="shared" si="33"/>
        <v>5032.9002036103284</v>
      </c>
      <c r="G157" s="221">
        <f t="shared" si="28"/>
        <v>40152.477824403199</v>
      </c>
      <c r="H157" s="221">
        <f t="shared" si="34"/>
        <v>1540.9615013551875</v>
      </c>
      <c r="I157" s="100">
        <f t="shared" si="29"/>
        <v>12293.790857811686</v>
      </c>
      <c r="J157" s="221">
        <f t="shared" si="35"/>
        <v>986.4095219175581</v>
      </c>
      <c r="K157" s="100">
        <f t="shared" si="30"/>
        <v>7869.5751658582776</v>
      </c>
      <c r="L157" s="101">
        <f t="shared" si="36"/>
        <v>48022.05299026148</v>
      </c>
      <c r="M157" s="101">
        <f t="shared" si="37"/>
        <v>299058.05299026147</v>
      </c>
      <c r="N157" s="101">
        <f t="shared" si="38"/>
        <v>37485.341312391763</v>
      </c>
      <c r="O157" s="102">
        <f t="shared" si="39"/>
        <v>0.94070613958055771</v>
      </c>
      <c r="P157" s="103">
        <v>8713.2558312759284</v>
      </c>
      <c r="Q157" s="102">
        <f t="shared" si="40"/>
        <v>0.12367617700509387</v>
      </c>
      <c r="R157" s="102">
        <f t="shared" si="40"/>
        <v>0.11466197854328317</v>
      </c>
      <c r="S157" s="104">
        <v>7978</v>
      </c>
      <c r="T157" s="224">
        <v>223406</v>
      </c>
      <c r="U157" s="1">
        <v>28229.214051048773</v>
      </c>
      <c r="W157" s="101">
        <v>0</v>
      </c>
      <c r="X157" s="101">
        <f t="shared" si="41"/>
        <v>0</v>
      </c>
    </row>
    <row r="158" spans="1:24" x14ac:dyDescent="0.25">
      <c r="A158" s="98">
        <v>3416</v>
      </c>
      <c r="B158" s="98" t="s">
        <v>175</v>
      </c>
      <c r="C158" s="1">
        <v>168214</v>
      </c>
      <c r="D158" s="98">
        <f t="shared" si="31"/>
        <v>27886.936339522545</v>
      </c>
      <c r="E158" s="99">
        <f t="shared" si="32"/>
        <v>0.69983122229192296</v>
      </c>
      <c r="F158" s="221">
        <f t="shared" si="33"/>
        <v>7180.3573520151267</v>
      </c>
      <c r="G158" s="221">
        <f t="shared" si="28"/>
        <v>43311.915547355246</v>
      </c>
      <c r="H158" s="221">
        <f t="shared" si="34"/>
        <v>2793.6448379246531</v>
      </c>
      <c r="I158" s="100">
        <f t="shared" si="29"/>
        <v>16851.265662361508</v>
      </c>
      <c r="J158" s="221">
        <f t="shared" si="35"/>
        <v>2239.0928584870235</v>
      </c>
      <c r="K158" s="100">
        <f t="shared" si="30"/>
        <v>13506.208122393726</v>
      </c>
      <c r="L158" s="101">
        <f t="shared" si="36"/>
        <v>56818.123669748973</v>
      </c>
      <c r="M158" s="101">
        <f t="shared" si="37"/>
        <v>225032.12366974898</v>
      </c>
      <c r="N158" s="101">
        <f t="shared" si="38"/>
        <v>37306.386550024697</v>
      </c>
      <c r="O158" s="102">
        <f t="shared" si="39"/>
        <v>0.93621521492115689</v>
      </c>
      <c r="P158" s="103">
        <v>11408.478625502183</v>
      </c>
      <c r="Q158" s="102">
        <f t="shared" si="40"/>
        <v>0.10719551366436733</v>
      </c>
      <c r="R158" s="102">
        <f t="shared" si="40"/>
        <v>0.11949360706879579</v>
      </c>
      <c r="S158" s="104">
        <v>6032</v>
      </c>
      <c r="T158" s="224">
        <v>151928</v>
      </c>
      <c r="U158" s="1">
        <v>24910.313166092801</v>
      </c>
      <c r="W158" s="101">
        <v>0</v>
      </c>
      <c r="X158" s="101">
        <f t="shared" si="41"/>
        <v>0</v>
      </c>
    </row>
    <row r="159" spans="1:24" x14ac:dyDescent="0.25">
      <c r="A159" s="98">
        <v>3417</v>
      </c>
      <c r="B159" s="98" t="s">
        <v>176</v>
      </c>
      <c r="C159" s="1">
        <v>140790</v>
      </c>
      <c r="D159" s="98">
        <f t="shared" si="31"/>
        <v>30956.464379947229</v>
      </c>
      <c r="E159" s="99">
        <f t="shared" si="32"/>
        <v>0.7768619701028715</v>
      </c>
      <c r="F159" s="221">
        <f t="shared" si="33"/>
        <v>5338.6405277603162</v>
      </c>
      <c r="G159" s="221">
        <f t="shared" si="28"/>
        <v>24280.137120253916</v>
      </c>
      <c r="H159" s="221">
        <f t="shared" si="34"/>
        <v>1719.3100237760136</v>
      </c>
      <c r="I159" s="100">
        <f t="shared" si="29"/>
        <v>7819.4219881333102</v>
      </c>
      <c r="J159" s="221">
        <f t="shared" si="35"/>
        <v>1164.7580443383843</v>
      </c>
      <c r="K159" s="100">
        <f t="shared" si="30"/>
        <v>5297.319585650971</v>
      </c>
      <c r="L159" s="101">
        <f t="shared" si="36"/>
        <v>29577.456705904886</v>
      </c>
      <c r="M159" s="101">
        <f t="shared" si="37"/>
        <v>170367.45670590489</v>
      </c>
      <c r="N159" s="101">
        <f t="shared" si="38"/>
        <v>37459.862952045929</v>
      </c>
      <c r="O159" s="102">
        <f t="shared" si="39"/>
        <v>0.94006675231170422</v>
      </c>
      <c r="P159" s="103">
        <v>-1526.7000350159396</v>
      </c>
      <c r="Q159" s="102">
        <f t="shared" si="40"/>
        <v>8.9082104676887847E-2</v>
      </c>
      <c r="R159" s="102">
        <f t="shared" si="40"/>
        <v>8.8363712787259158E-2</v>
      </c>
      <c r="S159" s="104">
        <v>4548</v>
      </c>
      <c r="T159" s="224">
        <v>129274</v>
      </c>
      <c r="U159" s="1">
        <v>28443.124312431246</v>
      </c>
      <c r="W159" s="101">
        <v>0</v>
      </c>
      <c r="X159" s="101">
        <f t="shared" si="41"/>
        <v>0</v>
      </c>
    </row>
    <row r="160" spans="1:24" x14ac:dyDescent="0.25">
      <c r="A160" s="98">
        <v>3418</v>
      </c>
      <c r="B160" s="98" t="s">
        <v>177</v>
      </c>
      <c r="C160" s="1">
        <v>192991</v>
      </c>
      <c r="D160" s="98">
        <f t="shared" si="31"/>
        <v>26763.417001802802</v>
      </c>
      <c r="E160" s="99">
        <f t="shared" si="32"/>
        <v>0.67163615985077985</v>
      </c>
      <c r="F160" s="221">
        <f t="shared" si="33"/>
        <v>7854.4689546469726</v>
      </c>
      <c r="G160" s="221">
        <f t="shared" si="28"/>
        <v>56638.57563195932</v>
      </c>
      <c r="H160" s="221">
        <f t="shared" si="34"/>
        <v>3186.8766061265633</v>
      </c>
      <c r="I160" s="100">
        <f t="shared" si="29"/>
        <v>22980.567206778651</v>
      </c>
      <c r="J160" s="221">
        <f t="shared" si="35"/>
        <v>2632.3246266889337</v>
      </c>
      <c r="K160" s="100">
        <f t="shared" si="30"/>
        <v>18981.692883053904</v>
      </c>
      <c r="L160" s="101">
        <f t="shared" si="36"/>
        <v>75620.268515013217</v>
      </c>
      <c r="M160" s="101">
        <f t="shared" si="37"/>
        <v>268611.26851501322</v>
      </c>
      <c r="N160" s="101">
        <f t="shared" si="38"/>
        <v>37250.210583138709</v>
      </c>
      <c r="O160" s="102">
        <f t="shared" si="39"/>
        <v>0.93480546179909962</v>
      </c>
      <c r="P160" s="103">
        <v>19501.87848449868</v>
      </c>
      <c r="Q160" s="102">
        <f t="shared" si="40"/>
        <v>5.6523928919448609E-2</v>
      </c>
      <c r="R160" s="102">
        <f t="shared" si="40"/>
        <v>5.8868178380370992E-2</v>
      </c>
      <c r="S160" s="104">
        <v>7211</v>
      </c>
      <c r="T160" s="224">
        <v>182666</v>
      </c>
      <c r="U160" s="1">
        <v>25275.494672754947</v>
      </c>
      <c r="W160" s="101">
        <v>0</v>
      </c>
      <c r="X160" s="101">
        <f t="shared" si="41"/>
        <v>0</v>
      </c>
    </row>
    <row r="161" spans="1:24" x14ac:dyDescent="0.25">
      <c r="A161" s="98">
        <v>3419</v>
      </c>
      <c r="B161" s="98" t="s">
        <v>129</v>
      </c>
      <c r="C161" s="1">
        <v>104165</v>
      </c>
      <c r="D161" s="98">
        <f t="shared" si="31"/>
        <v>28958.854601056439</v>
      </c>
      <c r="E161" s="99">
        <f t="shared" si="32"/>
        <v>0.72673133989656413</v>
      </c>
      <c r="F161" s="221">
        <f t="shared" si="33"/>
        <v>6537.2063950947904</v>
      </c>
      <c r="G161" s="221">
        <f t="shared" si="28"/>
        <v>23514.33140315596</v>
      </c>
      <c r="H161" s="221">
        <f t="shared" si="34"/>
        <v>2418.4734463877903</v>
      </c>
      <c r="I161" s="100">
        <f t="shared" si="29"/>
        <v>8699.2489866568812</v>
      </c>
      <c r="J161" s="221">
        <f t="shared" si="35"/>
        <v>1863.9214669501609</v>
      </c>
      <c r="K161" s="100">
        <f t="shared" si="30"/>
        <v>6704.5255166197285</v>
      </c>
      <c r="L161" s="101">
        <f t="shared" si="36"/>
        <v>30218.856919775688</v>
      </c>
      <c r="M161" s="101">
        <f t="shared" si="37"/>
        <v>134383.85691977569</v>
      </c>
      <c r="N161" s="101">
        <f t="shared" si="38"/>
        <v>37359.982463101391</v>
      </c>
      <c r="O161" s="102">
        <f t="shared" si="39"/>
        <v>0.9375602208013889</v>
      </c>
      <c r="P161" s="103">
        <v>6728.720816633162</v>
      </c>
      <c r="Q161" s="102">
        <f t="shared" si="40"/>
        <v>0.12432134877545954</v>
      </c>
      <c r="R161" s="102">
        <f t="shared" si="40"/>
        <v>0.12119562915139674</v>
      </c>
      <c r="S161" s="104">
        <v>3597</v>
      </c>
      <c r="T161" s="224">
        <v>92647</v>
      </c>
      <c r="U161" s="1">
        <v>25828.547532757177</v>
      </c>
      <c r="W161" s="101">
        <v>0</v>
      </c>
      <c r="X161" s="101">
        <f t="shared" si="41"/>
        <v>0</v>
      </c>
    </row>
    <row r="162" spans="1:24" x14ac:dyDescent="0.25">
      <c r="A162" s="98">
        <v>3420</v>
      </c>
      <c r="B162" s="98" t="s">
        <v>178</v>
      </c>
      <c r="C162" s="1">
        <v>662162</v>
      </c>
      <c r="D162" s="98">
        <f t="shared" si="31"/>
        <v>30891.62584557966</v>
      </c>
      <c r="E162" s="99">
        <f t="shared" si="32"/>
        <v>0.77523482719245562</v>
      </c>
      <c r="F162" s="221">
        <f t="shared" si="33"/>
        <v>5377.543648380858</v>
      </c>
      <c r="G162" s="221">
        <f t="shared" si="28"/>
        <v>115267.64810304368</v>
      </c>
      <c r="H162" s="221">
        <f t="shared" si="34"/>
        <v>1742.0035108046629</v>
      </c>
      <c r="I162" s="100">
        <f t="shared" si="29"/>
        <v>37339.845254097956</v>
      </c>
      <c r="J162" s="221">
        <f t="shared" si="35"/>
        <v>1187.4515313670336</v>
      </c>
      <c r="K162" s="100">
        <f t="shared" si="30"/>
        <v>25453.023574852366</v>
      </c>
      <c r="L162" s="101">
        <f t="shared" si="36"/>
        <v>140720.67167789605</v>
      </c>
      <c r="M162" s="101">
        <f t="shared" si="37"/>
        <v>802882.67167789605</v>
      </c>
      <c r="N162" s="101">
        <f t="shared" si="38"/>
        <v>37456.621025327549</v>
      </c>
      <c r="O162" s="102">
        <f t="shared" si="39"/>
        <v>0.9399853951661834</v>
      </c>
      <c r="P162" s="103">
        <v>26946.250362672276</v>
      </c>
      <c r="Q162" s="102">
        <f t="shared" si="40"/>
        <v>9.1611975779396657E-2</v>
      </c>
      <c r="R162" s="102">
        <f t="shared" si="40"/>
        <v>8.4329469946112262E-2</v>
      </c>
      <c r="S162" s="104">
        <v>21435</v>
      </c>
      <c r="T162" s="224">
        <v>606591</v>
      </c>
      <c r="U162" s="1">
        <v>28489.150854781135</v>
      </c>
      <c r="W162" s="101">
        <v>0</v>
      </c>
      <c r="X162" s="101">
        <f t="shared" si="41"/>
        <v>0</v>
      </c>
    </row>
    <row r="163" spans="1:24" x14ac:dyDescent="0.25">
      <c r="A163" s="98">
        <v>3421</v>
      </c>
      <c r="B163" s="98" t="s">
        <v>179</v>
      </c>
      <c r="C163" s="1">
        <v>212501</v>
      </c>
      <c r="D163" s="98">
        <f t="shared" si="31"/>
        <v>32182.492806300168</v>
      </c>
      <c r="E163" s="99">
        <f t="shared" si="32"/>
        <v>0.80762952956988998</v>
      </c>
      <c r="F163" s="221">
        <f t="shared" si="33"/>
        <v>4603.0234719485534</v>
      </c>
      <c r="G163" s="221">
        <f t="shared" si="28"/>
        <v>30393.763985276295</v>
      </c>
      <c r="H163" s="221">
        <f t="shared" si="34"/>
        <v>1290.2000745524849</v>
      </c>
      <c r="I163" s="100">
        <f t="shared" si="29"/>
        <v>8519.1910922700572</v>
      </c>
      <c r="J163" s="221">
        <f t="shared" si="35"/>
        <v>735.64809511485555</v>
      </c>
      <c r="K163" s="100">
        <f t="shared" si="30"/>
        <v>4857.484372043391</v>
      </c>
      <c r="L163" s="101">
        <f t="shared" si="36"/>
        <v>35251.248357319688</v>
      </c>
      <c r="M163" s="101">
        <f t="shared" si="37"/>
        <v>247752.24835731968</v>
      </c>
      <c r="N163" s="101">
        <f t="shared" si="38"/>
        <v>37521.164373363572</v>
      </c>
      <c r="O163" s="102">
        <f t="shared" si="39"/>
        <v>0.94160513028505499</v>
      </c>
      <c r="P163" s="103">
        <v>7312.3399227769805</v>
      </c>
      <c r="Q163" s="102">
        <f t="shared" si="40"/>
        <v>0.10925453226218999</v>
      </c>
      <c r="R163" s="102">
        <f t="shared" si="40"/>
        <v>0.10539070457143894</v>
      </c>
      <c r="S163" s="104">
        <v>6603</v>
      </c>
      <c r="T163" s="224">
        <v>191571</v>
      </c>
      <c r="U163" s="1">
        <v>29114.13373860182</v>
      </c>
      <c r="W163" s="101">
        <v>0</v>
      </c>
      <c r="X163" s="101">
        <f t="shared" si="41"/>
        <v>0</v>
      </c>
    </row>
    <row r="164" spans="1:24" x14ac:dyDescent="0.25">
      <c r="A164" s="98">
        <v>3422</v>
      </c>
      <c r="B164" s="98" t="s">
        <v>180</v>
      </c>
      <c r="C164" s="1">
        <v>123424</v>
      </c>
      <c r="D164" s="98">
        <f t="shared" si="31"/>
        <v>29421.692491060785</v>
      </c>
      <c r="E164" s="99">
        <f t="shared" si="32"/>
        <v>0.7383463987306067</v>
      </c>
      <c r="F164" s="221">
        <f t="shared" si="33"/>
        <v>6259.5036610921825</v>
      </c>
      <c r="G164" s="221">
        <f t="shared" si="28"/>
        <v>26258.617858281705</v>
      </c>
      <c r="H164" s="221">
        <f t="shared" si="34"/>
        <v>2256.4801848862689</v>
      </c>
      <c r="I164" s="100">
        <f t="shared" si="29"/>
        <v>9465.9343755978971</v>
      </c>
      <c r="J164" s="221">
        <f t="shared" si="35"/>
        <v>1701.9282054486396</v>
      </c>
      <c r="K164" s="100">
        <f t="shared" si="30"/>
        <v>7139.5888218570426</v>
      </c>
      <c r="L164" s="101">
        <f t="shared" si="36"/>
        <v>33398.206680138748</v>
      </c>
      <c r="M164" s="101">
        <f t="shared" si="37"/>
        <v>156822.20668013874</v>
      </c>
      <c r="N164" s="101">
        <f t="shared" si="38"/>
        <v>37383.124357601606</v>
      </c>
      <c r="O164" s="102">
        <f t="shared" si="39"/>
        <v>0.93814097374309091</v>
      </c>
      <c r="P164" s="103">
        <v>10639.36417174762</v>
      </c>
      <c r="Q164" s="102">
        <f t="shared" si="40"/>
        <v>2.5261041841456021E-2</v>
      </c>
      <c r="R164" s="102">
        <f t="shared" si="40"/>
        <v>6.0210345532356602E-2</v>
      </c>
      <c r="S164" s="104">
        <v>4195</v>
      </c>
      <c r="T164" s="224">
        <v>120383</v>
      </c>
      <c r="U164" s="1">
        <v>27750.806823420931</v>
      </c>
      <c r="W164" s="101">
        <v>0</v>
      </c>
      <c r="X164" s="101">
        <f t="shared" si="41"/>
        <v>0</v>
      </c>
    </row>
    <row r="165" spans="1:24" x14ac:dyDescent="0.25">
      <c r="A165" s="98">
        <v>3423</v>
      </c>
      <c r="B165" s="98" t="s">
        <v>181</v>
      </c>
      <c r="C165" s="1">
        <v>63271</v>
      </c>
      <c r="D165" s="98">
        <f t="shared" si="31"/>
        <v>27295.513373597933</v>
      </c>
      <c r="E165" s="99">
        <f t="shared" si="32"/>
        <v>0.68498928153172745</v>
      </c>
      <c r="F165" s="221">
        <f t="shared" si="33"/>
        <v>7535.211131569894</v>
      </c>
      <c r="G165" s="221">
        <f t="shared" si="28"/>
        <v>17466.619402979013</v>
      </c>
      <c r="H165" s="221">
        <f t="shared" si="34"/>
        <v>3000.6428759982673</v>
      </c>
      <c r="I165" s="100">
        <f t="shared" si="29"/>
        <v>6955.4901865639831</v>
      </c>
      <c r="J165" s="221">
        <f t="shared" si="35"/>
        <v>2446.0908965606377</v>
      </c>
      <c r="K165" s="100">
        <f t="shared" si="30"/>
        <v>5670.0386982275586</v>
      </c>
      <c r="L165" s="101">
        <f t="shared" si="36"/>
        <v>23136.658101206573</v>
      </c>
      <c r="M165" s="101">
        <f t="shared" si="37"/>
        <v>86407.658101206573</v>
      </c>
      <c r="N165" s="101">
        <f t="shared" si="38"/>
        <v>37276.815401728461</v>
      </c>
      <c r="O165" s="102">
        <f t="shared" si="39"/>
        <v>0.93547311788314691</v>
      </c>
      <c r="P165" s="103">
        <v>5658.4188915639897</v>
      </c>
      <c r="Q165" s="102">
        <f t="shared" si="40"/>
        <v>7.1572529426708442E-2</v>
      </c>
      <c r="R165" s="102">
        <f t="shared" si="40"/>
        <v>9.9309523285898621E-2</v>
      </c>
      <c r="S165" s="104">
        <v>2318</v>
      </c>
      <c r="T165" s="224">
        <v>59045</v>
      </c>
      <c r="U165" s="1">
        <v>24829.68881412952</v>
      </c>
      <c r="W165" s="101">
        <v>0</v>
      </c>
      <c r="X165" s="101">
        <f t="shared" si="41"/>
        <v>0</v>
      </c>
    </row>
    <row r="166" spans="1:24" x14ac:dyDescent="0.25">
      <c r="A166" s="98">
        <v>3424</v>
      </c>
      <c r="B166" s="98" t="s">
        <v>182</v>
      </c>
      <c r="C166" s="1">
        <v>49223</v>
      </c>
      <c r="D166" s="98">
        <f t="shared" si="31"/>
        <v>28584.78513356562</v>
      </c>
      <c r="E166" s="99">
        <f t="shared" si="32"/>
        <v>0.71734395185691147</v>
      </c>
      <c r="F166" s="221">
        <f t="shared" si="33"/>
        <v>6761.6480755892817</v>
      </c>
      <c r="G166" s="221">
        <f t="shared" si="28"/>
        <v>11643.557986164744</v>
      </c>
      <c r="H166" s="221">
        <f t="shared" si="34"/>
        <v>2549.3977600095768</v>
      </c>
      <c r="I166" s="100">
        <f t="shared" si="29"/>
        <v>4390.062942736492</v>
      </c>
      <c r="J166" s="221">
        <f t="shared" si="35"/>
        <v>1994.8457805719474</v>
      </c>
      <c r="K166" s="100">
        <f t="shared" si="30"/>
        <v>3435.1244341448937</v>
      </c>
      <c r="L166" s="101">
        <f t="shared" si="36"/>
        <v>15078.682420309637</v>
      </c>
      <c r="M166" s="101">
        <f t="shared" si="37"/>
        <v>64301.682420309633</v>
      </c>
      <c r="N166" s="101">
        <f t="shared" si="38"/>
        <v>37341.278989726845</v>
      </c>
      <c r="O166" s="102">
        <f t="shared" si="39"/>
        <v>0.93709085139940607</v>
      </c>
      <c r="P166" s="103">
        <v>3213.7445777710127</v>
      </c>
      <c r="Q166" s="102">
        <f t="shared" si="40"/>
        <v>2.2964379234382142E-2</v>
      </c>
      <c r="R166" s="102">
        <f t="shared" si="40"/>
        <v>3.4251442652182947E-2</v>
      </c>
      <c r="S166" s="104">
        <v>1722</v>
      </c>
      <c r="T166" s="224">
        <v>48118</v>
      </c>
      <c r="U166" s="1">
        <v>27638.139000574385</v>
      </c>
      <c r="W166" s="101">
        <v>0</v>
      </c>
      <c r="X166" s="101">
        <f t="shared" si="41"/>
        <v>0</v>
      </c>
    </row>
    <row r="167" spans="1:24" x14ac:dyDescent="0.25">
      <c r="A167" s="98">
        <v>3425</v>
      </c>
      <c r="B167" s="98" t="s">
        <v>183</v>
      </c>
      <c r="C167" s="1">
        <v>33925</v>
      </c>
      <c r="D167" s="98">
        <f t="shared" si="31"/>
        <v>27075.019952114926</v>
      </c>
      <c r="E167" s="99">
        <f t="shared" si="32"/>
        <v>0.67945593147903316</v>
      </c>
      <c r="F167" s="221">
        <f t="shared" si="33"/>
        <v>7667.5071844596978</v>
      </c>
      <c r="G167" s="221">
        <f t="shared" si="28"/>
        <v>9607.3865021280017</v>
      </c>
      <c r="H167" s="221">
        <f t="shared" si="34"/>
        <v>3077.8155735173195</v>
      </c>
      <c r="I167" s="100">
        <f t="shared" si="29"/>
        <v>3856.5029136172011</v>
      </c>
      <c r="J167" s="221">
        <f t="shared" si="35"/>
        <v>2523.2635940796899</v>
      </c>
      <c r="K167" s="100">
        <f t="shared" si="30"/>
        <v>3161.6492833818515</v>
      </c>
      <c r="L167" s="101">
        <f t="shared" si="36"/>
        <v>12769.035785509854</v>
      </c>
      <c r="M167" s="101">
        <f t="shared" si="37"/>
        <v>46694.035785509855</v>
      </c>
      <c r="N167" s="101">
        <f t="shared" si="38"/>
        <v>37265.79073065432</v>
      </c>
      <c r="O167" s="102">
        <f t="shared" si="39"/>
        <v>0.93519645038051247</v>
      </c>
      <c r="P167" s="103">
        <v>2210.6543878902867</v>
      </c>
      <c r="Q167" s="102">
        <f t="shared" si="40"/>
        <v>0.12360480906170304</v>
      </c>
      <c r="R167" s="102">
        <f t="shared" si="40"/>
        <v>0.12091461398813171</v>
      </c>
      <c r="S167" s="104">
        <v>1253</v>
      </c>
      <c r="T167" s="224">
        <v>30193</v>
      </c>
      <c r="U167" s="1">
        <v>24154.399999999998</v>
      </c>
      <c r="W167" s="101">
        <v>0</v>
      </c>
      <c r="X167" s="101">
        <f t="shared" si="41"/>
        <v>0</v>
      </c>
    </row>
    <row r="168" spans="1:24" x14ac:dyDescent="0.25">
      <c r="A168" s="98">
        <v>3426</v>
      </c>
      <c r="B168" s="98" t="s">
        <v>184</v>
      </c>
      <c r="C168" s="1">
        <v>38437</v>
      </c>
      <c r="D168" s="98">
        <f t="shared" si="31"/>
        <v>24782.07607994842</v>
      </c>
      <c r="E168" s="99">
        <f t="shared" si="32"/>
        <v>0.62191380160258447</v>
      </c>
      <c r="F168" s="221">
        <f t="shared" si="33"/>
        <v>9043.2735077596026</v>
      </c>
      <c r="G168" s="221">
        <f t="shared" si="28"/>
        <v>14026.117210535145</v>
      </c>
      <c r="H168" s="221">
        <f t="shared" si="34"/>
        <v>3880.3459287755968</v>
      </c>
      <c r="I168" s="100">
        <f t="shared" si="29"/>
        <v>6018.4165355309506</v>
      </c>
      <c r="J168" s="221">
        <f t="shared" si="35"/>
        <v>3325.7939493379672</v>
      </c>
      <c r="K168" s="100">
        <f t="shared" si="30"/>
        <v>5158.306415423187</v>
      </c>
      <c r="L168" s="101">
        <f t="shared" si="36"/>
        <v>19184.423625958334</v>
      </c>
      <c r="M168" s="101">
        <f t="shared" si="37"/>
        <v>57621.423625958334</v>
      </c>
      <c r="N168" s="101">
        <f t="shared" si="38"/>
        <v>37151.143537045988</v>
      </c>
      <c r="O168" s="102">
        <f t="shared" si="39"/>
        <v>0.9323193438866898</v>
      </c>
      <c r="P168" s="103">
        <v>4312.6915447867887</v>
      </c>
      <c r="Q168" s="102">
        <f t="shared" si="40"/>
        <v>8.2488453306297171E-2</v>
      </c>
      <c r="R168" s="102">
        <f t="shared" si="40"/>
        <v>9.0863605749672741E-2</v>
      </c>
      <c r="S168" s="104">
        <v>1551</v>
      </c>
      <c r="T168" s="224">
        <v>35508</v>
      </c>
      <c r="U168" s="1">
        <v>22717.85028790787</v>
      </c>
      <c r="W168" s="101">
        <v>0</v>
      </c>
      <c r="X168" s="101">
        <f t="shared" si="41"/>
        <v>0</v>
      </c>
    </row>
    <row r="169" spans="1:24" x14ac:dyDescent="0.25">
      <c r="A169" s="98">
        <v>3427</v>
      </c>
      <c r="B169" s="98" t="s">
        <v>185</v>
      </c>
      <c r="C169" s="1">
        <v>163477</v>
      </c>
      <c r="D169" s="98">
        <f t="shared" si="31"/>
        <v>29291.703995699696</v>
      </c>
      <c r="E169" s="99">
        <f t="shared" si="32"/>
        <v>0.73508429756306071</v>
      </c>
      <c r="F169" s="221">
        <f t="shared" si="33"/>
        <v>6337.4967583088364</v>
      </c>
      <c r="G169" s="221">
        <f t="shared" si="28"/>
        <v>35369.569408121613</v>
      </c>
      <c r="H169" s="221">
        <f t="shared" si="34"/>
        <v>2301.9761582626502</v>
      </c>
      <c r="I169" s="100">
        <f t="shared" si="29"/>
        <v>12847.328939263851</v>
      </c>
      <c r="J169" s="221">
        <f t="shared" si="35"/>
        <v>1747.4241788250208</v>
      </c>
      <c r="K169" s="100">
        <f t="shared" si="30"/>
        <v>9752.3743420224419</v>
      </c>
      <c r="L169" s="101">
        <f t="shared" si="36"/>
        <v>45121.943750144055</v>
      </c>
      <c r="M169" s="101">
        <f t="shared" si="37"/>
        <v>208598.94375014404</v>
      </c>
      <c r="N169" s="101">
        <f t="shared" si="38"/>
        <v>37376.624932833547</v>
      </c>
      <c r="O169" s="102">
        <f t="shared" si="39"/>
        <v>0.93797786868471356</v>
      </c>
      <c r="P169" s="103">
        <v>11865.659807514538</v>
      </c>
      <c r="Q169" s="102">
        <f t="shared" si="40"/>
        <v>5.6551216012719174E-2</v>
      </c>
      <c r="R169" s="102">
        <f t="shared" si="40"/>
        <v>4.8221480570225142E-2</v>
      </c>
      <c r="S169" s="104">
        <v>5581</v>
      </c>
      <c r="T169" s="224">
        <v>154727</v>
      </c>
      <c r="U169" s="1">
        <v>27944.193606646197</v>
      </c>
      <c r="W169" s="101">
        <v>0</v>
      </c>
      <c r="X169" s="101">
        <f t="shared" si="41"/>
        <v>0</v>
      </c>
    </row>
    <row r="170" spans="1:24" x14ac:dyDescent="0.25">
      <c r="A170" s="98">
        <v>3428</v>
      </c>
      <c r="B170" s="98" t="s">
        <v>186</v>
      </c>
      <c r="C170" s="1">
        <v>72321</v>
      </c>
      <c r="D170" s="98">
        <f t="shared" si="31"/>
        <v>29579.141104294478</v>
      </c>
      <c r="E170" s="99">
        <f t="shared" si="32"/>
        <v>0.7422976199800827</v>
      </c>
      <c r="F170" s="221">
        <f t="shared" si="33"/>
        <v>6165.0344931519667</v>
      </c>
      <c r="G170" s="221">
        <f t="shared" si="28"/>
        <v>15073.509335756558</v>
      </c>
      <c r="H170" s="221">
        <f t="shared" si="34"/>
        <v>2201.3731702544765</v>
      </c>
      <c r="I170" s="100">
        <f t="shared" si="29"/>
        <v>5382.3574012721956</v>
      </c>
      <c r="J170" s="221">
        <f t="shared" si="35"/>
        <v>1646.8211908168471</v>
      </c>
      <c r="K170" s="100">
        <f t="shared" si="30"/>
        <v>4026.4778115471913</v>
      </c>
      <c r="L170" s="101">
        <f t="shared" si="36"/>
        <v>19099.987147303749</v>
      </c>
      <c r="M170" s="101">
        <f t="shared" si="37"/>
        <v>91420.987147303749</v>
      </c>
      <c r="N170" s="101">
        <f t="shared" si="38"/>
        <v>37390.996788263292</v>
      </c>
      <c r="O170" s="102">
        <f t="shared" si="39"/>
        <v>0.93833853480556473</v>
      </c>
      <c r="P170" s="103">
        <v>5342.5030154762608</v>
      </c>
      <c r="Q170" s="102">
        <f t="shared" si="40"/>
        <v>4.8221584485607441E-2</v>
      </c>
      <c r="R170" s="102">
        <f t="shared" si="40"/>
        <v>3.107276510751978E-2</v>
      </c>
      <c r="S170" s="104">
        <v>2445</v>
      </c>
      <c r="T170" s="224">
        <v>68994</v>
      </c>
      <c r="U170" s="1">
        <v>28687.733887733888</v>
      </c>
      <c r="W170" s="101">
        <v>0</v>
      </c>
      <c r="X170" s="101">
        <f t="shared" si="41"/>
        <v>0</v>
      </c>
    </row>
    <row r="171" spans="1:24" x14ac:dyDescent="0.25">
      <c r="A171" s="98">
        <v>3429</v>
      </c>
      <c r="B171" s="98" t="s">
        <v>187</v>
      </c>
      <c r="C171" s="1">
        <v>41704</v>
      </c>
      <c r="D171" s="98">
        <f t="shared" si="31"/>
        <v>27257.516339869278</v>
      </c>
      <c r="E171" s="99">
        <f t="shared" si="32"/>
        <v>0.68403573431398934</v>
      </c>
      <c r="F171" s="221">
        <f t="shared" si="33"/>
        <v>7558.0093518070862</v>
      </c>
      <c r="G171" s="221">
        <f t="shared" si="28"/>
        <v>11563.754308264843</v>
      </c>
      <c r="H171" s="221">
        <f t="shared" si="34"/>
        <v>3013.941837803296</v>
      </c>
      <c r="I171" s="100">
        <f t="shared" si="29"/>
        <v>4611.3310118390436</v>
      </c>
      <c r="J171" s="221">
        <f t="shared" si="35"/>
        <v>2459.3898583656664</v>
      </c>
      <c r="K171" s="100">
        <f t="shared" si="30"/>
        <v>3762.8664832994696</v>
      </c>
      <c r="L171" s="101">
        <f t="shared" si="36"/>
        <v>15326.620791564312</v>
      </c>
      <c r="M171" s="101">
        <f t="shared" si="37"/>
        <v>57030.62079156431</v>
      </c>
      <c r="N171" s="101">
        <f t="shared" si="38"/>
        <v>37274.915550042031</v>
      </c>
      <c r="O171" s="102">
        <f t="shared" si="39"/>
        <v>0.93542544052226007</v>
      </c>
      <c r="P171" s="103">
        <v>3891.0666109115336</v>
      </c>
      <c r="Q171" s="102">
        <f t="shared" si="40"/>
        <v>0.12201027738168904</v>
      </c>
      <c r="R171" s="102">
        <f t="shared" si="40"/>
        <v>0.11321019677477372</v>
      </c>
      <c r="S171" s="104">
        <v>1530</v>
      </c>
      <c r="T171" s="224">
        <v>37169</v>
      </c>
      <c r="U171" s="1">
        <v>24485.507246376812</v>
      </c>
      <c r="W171" s="101">
        <v>0</v>
      </c>
      <c r="X171" s="101">
        <f t="shared" si="41"/>
        <v>0</v>
      </c>
    </row>
    <row r="172" spans="1:24" x14ac:dyDescent="0.25">
      <c r="A172" s="98">
        <v>3430</v>
      </c>
      <c r="B172" s="98" t="s">
        <v>188</v>
      </c>
      <c r="C172" s="1">
        <v>48269</v>
      </c>
      <c r="D172" s="98">
        <f t="shared" si="31"/>
        <v>26021.024258760106</v>
      </c>
      <c r="E172" s="99">
        <f t="shared" si="32"/>
        <v>0.65300558622093674</v>
      </c>
      <c r="F172" s="221">
        <f t="shared" si="33"/>
        <v>8299.9046004725897</v>
      </c>
      <c r="G172" s="221">
        <f t="shared" si="28"/>
        <v>15396.323033876653</v>
      </c>
      <c r="H172" s="221">
        <f t="shared" si="34"/>
        <v>3446.7140661915064</v>
      </c>
      <c r="I172" s="100">
        <f t="shared" si="29"/>
        <v>6393.6545927852449</v>
      </c>
      <c r="J172" s="221">
        <f t="shared" si="35"/>
        <v>2892.1620867538768</v>
      </c>
      <c r="K172" s="100">
        <f t="shared" si="30"/>
        <v>5364.9606709284408</v>
      </c>
      <c r="L172" s="101">
        <f t="shared" si="36"/>
        <v>20761.283704805093</v>
      </c>
      <c r="M172" s="101">
        <f t="shared" si="37"/>
        <v>69030.283704805101</v>
      </c>
      <c r="N172" s="101">
        <f t="shared" si="38"/>
        <v>37213.09094598658</v>
      </c>
      <c r="O172" s="102">
        <f t="shared" si="39"/>
        <v>0.93387393311760769</v>
      </c>
      <c r="P172" s="103">
        <v>11830.085825647637</v>
      </c>
      <c r="Q172" s="102">
        <f t="shared" si="40"/>
        <v>-0.1510008090899497</v>
      </c>
      <c r="R172" s="102">
        <f t="shared" si="40"/>
        <v>-0.14413558652194397</v>
      </c>
      <c r="S172" s="104">
        <v>1855</v>
      </c>
      <c r="T172" s="224">
        <v>56854</v>
      </c>
      <c r="U172" s="1">
        <v>30403.208556149733</v>
      </c>
      <c r="W172" s="101">
        <v>0</v>
      </c>
      <c r="X172" s="101">
        <f t="shared" si="41"/>
        <v>0</v>
      </c>
    </row>
    <row r="173" spans="1:24" x14ac:dyDescent="0.25">
      <c r="A173" s="98">
        <v>3431</v>
      </c>
      <c r="B173" s="98" t="s">
        <v>189</v>
      </c>
      <c r="C173" s="1">
        <v>68639</v>
      </c>
      <c r="D173" s="98">
        <f t="shared" si="31"/>
        <v>27477.582065652525</v>
      </c>
      <c r="E173" s="99">
        <f t="shared" si="32"/>
        <v>0.68955835121189435</v>
      </c>
      <c r="F173" s="221">
        <f t="shared" si="33"/>
        <v>7425.9699163371388</v>
      </c>
      <c r="G173" s="221">
        <f t="shared" si="28"/>
        <v>18550.072851010173</v>
      </c>
      <c r="H173" s="221">
        <f t="shared" si="34"/>
        <v>2936.9188337791602</v>
      </c>
      <c r="I173" s="100">
        <f t="shared" si="29"/>
        <v>7336.4232467803422</v>
      </c>
      <c r="J173" s="221">
        <f t="shared" si="35"/>
        <v>2382.3668543415306</v>
      </c>
      <c r="K173" s="100">
        <f t="shared" si="30"/>
        <v>5951.1524021451432</v>
      </c>
      <c r="L173" s="101">
        <f t="shared" si="36"/>
        <v>24501.225253155317</v>
      </c>
      <c r="M173" s="101">
        <f t="shared" si="37"/>
        <v>93140.225253155309</v>
      </c>
      <c r="N173" s="101">
        <f t="shared" si="38"/>
        <v>37285.918836331191</v>
      </c>
      <c r="O173" s="102">
        <f t="shared" si="39"/>
        <v>0.93570157136715526</v>
      </c>
      <c r="P173" s="103">
        <v>6007.3326104947591</v>
      </c>
      <c r="Q173" s="102">
        <f t="shared" si="40"/>
        <v>6.3148601344444097E-2</v>
      </c>
      <c r="R173" s="102">
        <f t="shared" si="40"/>
        <v>6.9107000231082391E-2</v>
      </c>
      <c r="S173" s="104">
        <v>2498</v>
      </c>
      <c r="T173" s="224">
        <v>64562</v>
      </c>
      <c r="U173" s="1">
        <v>25701.433121019109</v>
      </c>
      <c r="W173" s="101">
        <v>0</v>
      </c>
      <c r="X173" s="101">
        <f t="shared" si="41"/>
        <v>0</v>
      </c>
    </row>
    <row r="174" spans="1:24" x14ac:dyDescent="0.25">
      <c r="A174" s="98">
        <v>3432</v>
      </c>
      <c r="B174" s="98" t="s">
        <v>190</v>
      </c>
      <c r="C174" s="1">
        <v>62167</v>
      </c>
      <c r="D174" s="98">
        <f t="shared" si="31"/>
        <v>31302.618328298089</v>
      </c>
      <c r="E174" s="99">
        <f t="shared" si="32"/>
        <v>0.78554880962608686</v>
      </c>
      <c r="F174" s="221">
        <f t="shared" si="33"/>
        <v>5130.9481587498003</v>
      </c>
      <c r="G174" s="221">
        <f t="shared" si="28"/>
        <v>10190.063043277103</v>
      </c>
      <c r="H174" s="221">
        <f t="shared" si="34"/>
        <v>1598.1561418532126</v>
      </c>
      <c r="I174" s="100">
        <f t="shared" si="29"/>
        <v>3173.9380977204801</v>
      </c>
      <c r="J174" s="221">
        <f t="shared" si="35"/>
        <v>1043.6041624155832</v>
      </c>
      <c r="K174" s="100">
        <f t="shared" si="30"/>
        <v>2072.5978665573484</v>
      </c>
      <c r="L174" s="101">
        <f t="shared" si="36"/>
        <v>12262.660909834452</v>
      </c>
      <c r="M174" s="101">
        <f t="shared" si="37"/>
        <v>74429.660909834449</v>
      </c>
      <c r="N174" s="101">
        <f t="shared" si="38"/>
        <v>37477.170649463464</v>
      </c>
      <c r="O174" s="102">
        <f t="shared" si="39"/>
        <v>0.94050109428786477</v>
      </c>
      <c r="P174" s="103">
        <v>2381.1080322028065</v>
      </c>
      <c r="Q174" s="102">
        <f t="shared" si="40"/>
        <v>0.21270702065817451</v>
      </c>
      <c r="R174" s="102">
        <f t="shared" si="40"/>
        <v>0.20904325322416206</v>
      </c>
      <c r="S174" s="104">
        <v>1986</v>
      </c>
      <c r="T174" s="224">
        <v>51263</v>
      </c>
      <c r="U174" s="1">
        <v>25890.404040404039</v>
      </c>
      <c r="W174" s="101">
        <v>0</v>
      </c>
      <c r="X174" s="101">
        <f t="shared" si="41"/>
        <v>0</v>
      </c>
    </row>
    <row r="175" spans="1:24" x14ac:dyDescent="0.25">
      <c r="A175" s="98">
        <v>3433</v>
      </c>
      <c r="B175" s="98" t="s">
        <v>191</v>
      </c>
      <c r="C175" s="1">
        <v>67085</v>
      </c>
      <c r="D175" s="98">
        <f t="shared" si="31"/>
        <v>31187.819618781963</v>
      </c>
      <c r="E175" s="99">
        <f t="shared" si="32"/>
        <v>0.78266790079407778</v>
      </c>
      <c r="F175" s="221">
        <f t="shared" si="33"/>
        <v>5199.827384459476</v>
      </c>
      <c r="G175" s="221">
        <f t="shared" si="28"/>
        <v>11184.828703972333</v>
      </c>
      <c r="H175" s="221">
        <f t="shared" si="34"/>
        <v>1638.3356901838567</v>
      </c>
      <c r="I175" s="100">
        <f t="shared" si="29"/>
        <v>3524.060069585476</v>
      </c>
      <c r="J175" s="221">
        <f t="shared" si="35"/>
        <v>1083.7837107462274</v>
      </c>
      <c r="K175" s="100">
        <f t="shared" si="30"/>
        <v>2331.2187618151347</v>
      </c>
      <c r="L175" s="101">
        <f t="shared" si="36"/>
        <v>13516.047465787467</v>
      </c>
      <c r="M175" s="101">
        <f t="shared" si="37"/>
        <v>80601.047465787473</v>
      </c>
      <c r="N175" s="101">
        <f t="shared" si="38"/>
        <v>37471.430713987662</v>
      </c>
      <c r="O175" s="102">
        <f t="shared" si="39"/>
        <v>0.94035704884626448</v>
      </c>
      <c r="P175" s="103">
        <v>7196.5039412226761</v>
      </c>
      <c r="Q175" s="102">
        <f t="shared" si="40"/>
        <v>-2.0714118883568843E-2</v>
      </c>
      <c r="R175" s="102">
        <f t="shared" si="40"/>
        <v>-6.1454772305116973E-3</v>
      </c>
      <c r="S175" s="104">
        <v>2151</v>
      </c>
      <c r="T175" s="224">
        <v>68504</v>
      </c>
      <c r="U175" s="1">
        <v>31380.668804397617</v>
      </c>
      <c r="W175" s="101">
        <v>0</v>
      </c>
      <c r="X175" s="101">
        <f t="shared" si="41"/>
        <v>0</v>
      </c>
    </row>
    <row r="176" spans="1:24" x14ac:dyDescent="0.25">
      <c r="A176" s="98">
        <v>3434</v>
      </c>
      <c r="B176" s="98" t="s">
        <v>192</v>
      </c>
      <c r="C176" s="1">
        <v>59364</v>
      </c>
      <c r="D176" s="98">
        <f t="shared" si="31"/>
        <v>26849.389416553597</v>
      </c>
      <c r="E176" s="99">
        <f t="shared" si="32"/>
        <v>0.67379366397263518</v>
      </c>
      <c r="F176" s="221">
        <f t="shared" si="33"/>
        <v>7802.8855057964956</v>
      </c>
      <c r="G176" s="221">
        <f t="shared" si="28"/>
        <v>17252.179853316051</v>
      </c>
      <c r="H176" s="221">
        <f t="shared" si="34"/>
        <v>3156.786260963785</v>
      </c>
      <c r="I176" s="100">
        <f t="shared" si="29"/>
        <v>6979.6544229909287</v>
      </c>
      <c r="J176" s="221">
        <f t="shared" si="35"/>
        <v>2602.2342815261554</v>
      </c>
      <c r="K176" s="100">
        <f t="shared" si="30"/>
        <v>5753.5399964543294</v>
      </c>
      <c r="L176" s="101">
        <f t="shared" si="36"/>
        <v>23005.719849770379</v>
      </c>
      <c r="M176" s="101">
        <f t="shared" si="37"/>
        <v>82369.719849770379</v>
      </c>
      <c r="N176" s="101">
        <f t="shared" si="38"/>
        <v>37254.509203876245</v>
      </c>
      <c r="O176" s="102">
        <f t="shared" si="39"/>
        <v>0.9349133370051923</v>
      </c>
      <c r="P176" s="103">
        <v>7629.4751808662622</v>
      </c>
      <c r="Q176" s="102">
        <f t="shared" si="40"/>
        <v>1.8337764816879664E-2</v>
      </c>
      <c r="R176" s="102">
        <f t="shared" si="40"/>
        <v>1.5113719428495188E-2</v>
      </c>
      <c r="S176" s="104">
        <v>2211</v>
      </c>
      <c r="T176" s="224">
        <v>58295</v>
      </c>
      <c r="U176" s="1">
        <v>26449.637023593466</v>
      </c>
      <c r="W176" s="101">
        <v>0</v>
      </c>
      <c r="X176" s="101">
        <f t="shared" si="41"/>
        <v>0</v>
      </c>
    </row>
    <row r="177" spans="1:24" x14ac:dyDescent="0.25">
      <c r="A177" s="98">
        <v>3435</v>
      </c>
      <c r="B177" s="98" t="s">
        <v>193</v>
      </c>
      <c r="C177" s="1">
        <v>98593</v>
      </c>
      <c r="D177" s="98">
        <f t="shared" si="31"/>
        <v>27455.583402951823</v>
      </c>
      <c r="E177" s="99">
        <f t="shared" si="32"/>
        <v>0.68900628802290931</v>
      </c>
      <c r="F177" s="221">
        <f t="shared" si="33"/>
        <v>7439.1691139575596</v>
      </c>
      <c r="G177" s="221">
        <f t="shared" si="28"/>
        <v>26714.056288221596</v>
      </c>
      <c r="H177" s="221">
        <f t="shared" si="34"/>
        <v>2944.6183657244055</v>
      </c>
      <c r="I177" s="100">
        <f t="shared" si="29"/>
        <v>10574.124551316339</v>
      </c>
      <c r="J177" s="221">
        <f t="shared" si="35"/>
        <v>2390.0663862867759</v>
      </c>
      <c r="K177" s="100">
        <f t="shared" si="30"/>
        <v>8582.728393155814</v>
      </c>
      <c r="L177" s="101">
        <f t="shared" si="36"/>
        <v>35296.784681377409</v>
      </c>
      <c r="M177" s="101">
        <f t="shared" si="37"/>
        <v>133889.78468137741</v>
      </c>
      <c r="N177" s="101">
        <f t="shared" si="38"/>
        <v>37284.818903196159</v>
      </c>
      <c r="O177" s="102">
        <f t="shared" si="39"/>
        <v>0.9356739682077061</v>
      </c>
      <c r="P177" s="103">
        <v>9537.5136926688247</v>
      </c>
      <c r="Q177" s="102">
        <f t="shared" si="40"/>
        <v>6.1875323108736863E-2</v>
      </c>
      <c r="R177" s="102">
        <f t="shared" si="40"/>
        <v>5.3891298122956892E-2</v>
      </c>
      <c r="S177" s="104">
        <v>3591</v>
      </c>
      <c r="T177" s="224">
        <v>92848</v>
      </c>
      <c r="U177" s="1">
        <v>26051.627384960717</v>
      </c>
      <c r="W177" s="101">
        <v>0</v>
      </c>
      <c r="X177" s="101">
        <f t="shared" si="41"/>
        <v>0</v>
      </c>
    </row>
    <row r="178" spans="1:24" x14ac:dyDescent="0.25">
      <c r="A178" s="98">
        <v>3436</v>
      </c>
      <c r="B178" s="98" t="s">
        <v>194</v>
      </c>
      <c r="C178" s="1">
        <v>192504</v>
      </c>
      <c r="D178" s="98">
        <f t="shared" si="31"/>
        <v>34204.690831556502</v>
      </c>
      <c r="E178" s="99">
        <f t="shared" si="32"/>
        <v>0.85837720936165596</v>
      </c>
      <c r="F178" s="221">
        <f t="shared" si="33"/>
        <v>3389.7046567947532</v>
      </c>
      <c r="G178" s="221">
        <f t="shared" si="28"/>
        <v>19077.257808440871</v>
      </c>
      <c r="H178" s="221">
        <f t="shared" si="34"/>
        <v>582.43076571276833</v>
      </c>
      <c r="I178" s="100">
        <f t="shared" si="29"/>
        <v>3277.9203494314602</v>
      </c>
      <c r="J178" s="221">
        <f t="shared" si="35"/>
        <v>27.878786275138964</v>
      </c>
      <c r="K178" s="100">
        <f t="shared" si="30"/>
        <v>156.90180915648207</v>
      </c>
      <c r="L178" s="101">
        <f t="shared" si="36"/>
        <v>19234.159617597354</v>
      </c>
      <c r="M178" s="101">
        <f t="shared" si="37"/>
        <v>211738.15961759735</v>
      </c>
      <c r="N178" s="101">
        <f t="shared" si="38"/>
        <v>37622.274274626398</v>
      </c>
      <c r="O178" s="102">
        <f t="shared" si="39"/>
        <v>0.94414251427464357</v>
      </c>
      <c r="P178" s="103">
        <v>6137.5822785686905</v>
      </c>
      <c r="Q178" s="102">
        <f t="shared" si="40"/>
        <v>0.10186769848947094</v>
      </c>
      <c r="R178" s="102">
        <f t="shared" si="40"/>
        <v>0.11694300282203826</v>
      </c>
      <c r="S178" s="104">
        <v>5628</v>
      </c>
      <c r="T178" s="224">
        <v>174707</v>
      </c>
      <c r="U178" s="1">
        <v>30623.488168273445</v>
      </c>
      <c r="W178" s="101">
        <v>0</v>
      </c>
      <c r="X178" s="101">
        <f t="shared" si="41"/>
        <v>0</v>
      </c>
    </row>
    <row r="179" spans="1:24" x14ac:dyDescent="0.25">
      <c r="A179" s="98">
        <v>3437</v>
      </c>
      <c r="B179" s="98" t="s">
        <v>195</v>
      </c>
      <c r="C179" s="1">
        <v>140868</v>
      </c>
      <c r="D179" s="98">
        <f t="shared" si="31"/>
        <v>25468.81214970168</v>
      </c>
      <c r="E179" s="99">
        <f t="shared" si="32"/>
        <v>0.63914765394247919</v>
      </c>
      <c r="F179" s="221">
        <f t="shared" si="33"/>
        <v>8631.2318659076464</v>
      </c>
      <c r="G179" s="221">
        <f t="shared" si="28"/>
        <v>47739.343450335189</v>
      </c>
      <c r="H179" s="221">
        <f t="shared" si="34"/>
        <v>3639.9883043619557</v>
      </c>
      <c r="I179" s="100">
        <f t="shared" si="29"/>
        <v>20132.775311425976</v>
      </c>
      <c r="J179" s="221">
        <f t="shared" si="35"/>
        <v>3085.4363249243261</v>
      </c>
      <c r="K179" s="100">
        <f t="shared" si="30"/>
        <v>17065.548313156447</v>
      </c>
      <c r="L179" s="101">
        <f t="shared" si="36"/>
        <v>64804.891763491636</v>
      </c>
      <c r="M179" s="101">
        <f t="shared" si="37"/>
        <v>205672.89176349164</v>
      </c>
      <c r="N179" s="101">
        <f t="shared" si="38"/>
        <v>37185.48034053365</v>
      </c>
      <c r="O179" s="102">
        <f t="shared" si="39"/>
        <v>0.93318103650368456</v>
      </c>
      <c r="P179" s="103">
        <v>15055.633774478214</v>
      </c>
      <c r="Q179" s="102">
        <f t="shared" si="40"/>
        <v>2.5889755522055451E-2</v>
      </c>
      <c r="R179" s="102">
        <f t="shared" si="40"/>
        <v>3.7204034149219606E-2</v>
      </c>
      <c r="S179" s="104">
        <v>5531</v>
      </c>
      <c r="T179" s="224">
        <v>137313</v>
      </c>
      <c r="U179" s="1">
        <v>24555.257510729614</v>
      </c>
      <c r="W179" s="101">
        <v>0</v>
      </c>
      <c r="X179" s="101">
        <f t="shared" si="41"/>
        <v>0</v>
      </c>
    </row>
    <row r="180" spans="1:24" x14ac:dyDescent="0.25">
      <c r="A180" s="98">
        <v>3438</v>
      </c>
      <c r="B180" s="98" t="s">
        <v>196</v>
      </c>
      <c r="C180" s="1">
        <v>101325</v>
      </c>
      <c r="D180" s="98">
        <f t="shared" si="31"/>
        <v>33069.516971279372</v>
      </c>
      <c r="E180" s="99">
        <f t="shared" si="32"/>
        <v>0.82988967310168738</v>
      </c>
      <c r="F180" s="221">
        <f t="shared" si="33"/>
        <v>4070.8089729610306</v>
      </c>
      <c r="G180" s="221">
        <f t="shared" si="28"/>
        <v>12472.958693152597</v>
      </c>
      <c r="H180" s="221">
        <f t="shared" si="34"/>
        <v>979.74161680976351</v>
      </c>
      <c r="I180" s="100">
        <f t="shared" si="29"/>
        <v>3001.9283139051154</v>
      </c>
      <c r="J180" s="221">
        <f t="shared" si="35"/>
        <v>425.18963737213414</v>
      </c>
      <c r="K180" s="100">
        <f t="shared" si="30"/>
        <v>1302.781048908219</v>
      </c>
      <c r="L180" s="101">
        <f t="shared" si="36"/>
        <v>13775.739742060816</v>
      </c>
      <c r="M180" s="101">
        <f t="shared" si="37"/>
        <v>115100.73974206082</v>
      </c>
      <c r="N180" s="101">
        <f t="shared" si="38"/>
        <v>37565.515581612541</v>
      </c>
      <c r="O180" s="102">
        <f t="shared" si="39"/>
        <v>0.94271813746164512</v>
      </c>
      <c r="P180" s="103">
        <v>2474.7213044659602</v>
      </c>
      <c r="Q180" s="102">
        <f t="shared" si="40"/>
        <v>0.11525084201025822</v>
      </c>
      <c r="R180" s="102">
        <f t="shared" si="40"/>
        <v>0.11525084201025818</v>
      </c>
      <c r="S180" s="104">
        <v>3064</v>
      </c>
      <c r="T180" s="224">
        <v>90854</v>
      </c>
      <c r="U180" s="1">
        <v>29652.088772845953</v>
      </c>
      <c r="W180" s="101">
        <v>0</v>
      </c>
      <c r="X180" s="101">
        <f t="shared" si="41"/>
        <v>0</v>
      </c>
    </row>
    <row r="181" spans="1:24" x14ac:dyDescent="0.25">
      <c r="A181" s="98">
        <v>3439</v>
      </c>
      <c r="B181" s="98" t="s">
        <v>197</v>
      </c>
      <c r="C181" s="1">
        <v>140142</v>
      </c>
      <c r="D181" s="98">
        <f t="shared" si="31"/>
        <v>31959.407069555302</v>
      </c>
      <c r="E181" s="99">
        <f t="shared" si="32"/>
        <v>0.802031124570457</v>
      </c>
      <c r="F181" s="221">
        <f t="shared" si="33"/>
        <v>4736.8749139954725</v>
      </c>
      <c r="G181" s="221">
        <f t="shared" si="28"/>
        <v>20771.196497870147</v>
      </c>
      <c r="H181" s="221">
        <f t="shared" si="34"/>
        <v>1368.2800824131882</v>
      </c>
      <c r="I181" s="100">
        <f t="shared" si="29"/>
        <v>5999.9081613818307</v>
      </c>
      <c r="J181" s="221">
        <f t="shared" si="35"/>
        <v>813.72810297555884</v>
      </c>
      <c r="K181" s="100">
        <f t="shared" si="30"/>
        <v>3568.1977315478257</v>
      </c>
      <c r="L181" s="101">
        <f t="shared" si="36"/>
        <v>24339.394229417972</v>
      </c>
      <c r="M181" s="101">
        <f t="shared" si="37"/>
        <v>164481.39422941796</v>
      </c>
      <c r="N181" s="101">
        <f t="shared" si="38"/>
        <v>37510.01008652633</v>
      </c>
      <c r="O181" s="102">
        <f t="shared" si="39"/>
        <v>0.9413252100350834</v>
      </c>
      <c r="P181" s="103">
        <v>5299.3230972856472</v>
      </c>
      <c r="Q181" s="102">
        <f t="shared" si="40"/>
        <v>0.10523825296928974</v>
      </c>
      <c r="R181" s="102">
        <f t="shared" si="40"/>
        <v>0.11103539773971019</v>
      </c>
      <c r="S181" s="104">
        <v>4385</v>
      </c>
      <c r="T181" s="224">
        <v>126798</v>
      </c>
      <c r="U181" s="1">
        <v>28765.426497277676</v>
      </c>
      <c r="W181" s="101">
        <v>0</v>
      </c>
      <c r="X181" s="101">
        <f t="shared" si="41"/>
        <v>0</v>
      </c>
    </row>
    <row r="182" spans="1:24" x14ac:dyDescent="0.25">
      <c r="A182" s="98">
        <v>3440</v>
      </c>
      <c r="B182" s="98" t="s">
        <v>198</v>
      </c>
      <c r="C182" s="1">
        <v>183704</v>
      </c>
      <c r="D182" s="98">
        <f t="shared" si="31"/>
        <v>36147.973238882332</v>
      </c>
      <c r="E182" s="99">
        <f t="shared" si="32"/>
        <v>0.90714447751257943</v>
      </c>
      <c r="F182" s="221">
        <f t="shared" si="33"/>
        <v>2223.7352123992546</v>
      </c>
      <c r="G182" s="221">
        <f t="shared" si="28"/>
        <v>11301.022349413011</v>
      </c>
      <c r="H182" s="221">
        <f t="shared" si="34"/>
        <v>0</v>
      </c>
      <c r="I182" s="100">
        <f t="shared" si="29"/>
        <v>0</v>
      </c>
      <c r="J182" s="221">
        <f t="shared" si="35"/>
        <v>-554.55197943762937</v>
      </c>
      <c r="K182" s="100">
        <f t="shared" si="30"/>
        <v>-2818.2331595020328</v>
      </c>
      <c r="L182" s="101">
        <f t="shared" si="36"/>
        <v>8482.7891899109782</v>
      </c>
      <c r="M182" s="101">
        <f t="shared" si="37"/>
        <v>192186.78918991098</v>
      </c>
      <c r="N182" s="101">
        <f t="shared" si="38"/>
        <v>37817.156471843955</v>
      </c>
      <c r="O182" s="102">
        <f t="shared" si="39"/>
        <v>0.94903314279766304</v>
      </c>
      <c r="P182" s="103">
        <v>363.03726437016212</v>
      </c>
      <c r="Q182" s="102">
        <f t="shared" si="40"/>
        <v>7.8125733602516553E-2</v>
      </c>
      <c r="R182" s="102">
        <f t="shared" si="40"/>
        <v>8.0459339086504891E-2</v>
      </c>
      <c r="S182" s="104">
        <v>5082</v>
      </c>
      <c r="T182" s="224">
        <v>170392</v>
      </c>
      <c r="U182" s="1">
        <v>33456.116237973685</v>
      </c>
      <c r="W182" s="101">
        <v>0</v>
      </c>
      <c r="X182" s="101">
        <f t="shared" si="41"/>
        <v>0</v>
      </c>
    </row>
    <row r="183" spans="1:24" x14ac:dyDescent="0.25">
      <c r="A183" s="98">
        <v>3441</v>
      </c>
      <c r="B183" s="98" t="s">
        <v>199</v>
      </c>
      <c r="C183" s="1">
        <v>193550</v>
      </c>
      <c r="D183" s="98">
        <f t="shared" si="31"/>
        <v>31839.118276032241</v>
      </c>
      <c r="E183" s="99">
        <f t="shared" si="32"/>
        <v>0.79901244039610542</v>
      </c>
      <c r="F183" s="221">
        <f t="shared" si="33"/>
        <v>4809.048190109309</v>
      </c>
      <c r="G183" s="221">
        <f t="shared" si="28"/>
        <v>29234.20394767449</v>
      </c>
      <c r="H183" s="221">
        <f t="shared" si="34"/>
        <v>1410.3811601462594</v>
      </c>
      <c r="I183" s="100">
        <f t="shared" si="29"/>
        <v>8573.7070725291105</v>
      </c>
      <c r="J183" s="221">
        <f t="shared" si="35"/>
        <v>855.82918070863002</v>
      </c>
      <c r="K183" s="100">
        <f t="shared" si="30"/>
        <v>5202.5855895277618</v>
      </c>
      <c r="L183" s="101">
        <f t="shared" si="36"/>
        <v>34436.789537202254</v>
      </c>
      <c r="M183" s="101">
        <f t="shared" si="37"/>
        <v>227986.78953720225</v>
      </c>
      <c r="N183" s="101">
        <f t="shared" si="38"/>
        <v>37503.995646850177</v>
      </c>
      <c r="O183" s="102">
        <f t="shared" si="39"/>
        <v>0.94117427582636581</v>
      </c>
      <c r="P183" s="103">
        <v>7882.5010965563342</v>
      </c>
      <c r="Q183" s="102">
        <f t="shared" si="40"/>
        <v>8.2712402944664476E-2</v>
      </c>
      <c r="R183" s="102">
        <f t="shared" si="40"/>
        <v>7.2738411405776263E-2</v>
      </c>
      <c r="S183" s="104">
        <v>6079</v>
      </c>
      <c r="T183" s="224">
        <v>178764</v>
      </c>
      <c r="U183" s="1">
        <v>29680.225801095799</v>
      </c>
      <c r="W183" s="101">
        <v>0</v>
      </c>
      <c r="X183" s="101">
        <f t="shared" si="41"/>
        <v>0</v>
      </c>
    </row>
    <row r="184" spans="1:24" x14ac:dyDescent="0.25">
      <c r="A184" s="98">
        <v>3442</v>
      </c>
      <c r="B184" s="98" t="s">
        <v>200</v>
      </c>
      <c r="C184" s="1">
        <v>462462</v>
      </c>
      <c r="D184" s="98">
        <f t="shared" si="31"/>
        <v>31190.530788426517</v>
      </c>
      <c r="E184" s="99">
        <f t="shared" si="32"/>
        <v>0.78273593842801104</v>
      </c>
      <c r="F184" s="221">
        <f t="shared" si="33"/>
        <v>5198.2006826727438</v>
      </c>
      <c r="G184" s="221">
        <f t="shared" si="28"/>
        <v>77073.721521988773</v>
      </c>
      <c r="H184" s="221">
        <f t="shared" si="34"/>
        <v>1637.386780808263</v>
      </c>
      <c r="I184" s="100">
        <f t="shared" si="29"/>
        <v>24277.533799044115</v>
      </c>
      <c r="J184" s="221">
        <f t="shared" si="35"/>
        <v>1082.8348013706336</v>
      </c>
      <c r="K184" s="100">
        <f t="shared" si="30"/>
        <v>16055.191599922386</v>
      </c>
      <c r="L184" s="101">
        <f t="shared" si="36"/>
        <v>93128.913121911159</v>
      </c>
      <c r="M184" s="101">
        <f t="shared" si="37"/>
        <v>555590.91312191112</v>
      </c>
      <c r="N184" s="101">
        <f t="shared" si="38"/>
        <v>37471.566272469892</v>
      </c>
      <c r="O184" s="102">
        <f t="shared" si="39"/>
        <v>0.94036045072796115</v>
      </c>
      <c r="P184" s="103">
        <v>25676.087836591672</v>
      </c>
      <c r="Q184" s="102">
        <f t="shared" si="40"/>
        <v>7.4353708625271811E-2</v>
      </c>
      <c r="R184" s="102">
        <f t="shared" si="40"/>
        <v>7.7541916838633249E-2</v>
      </c>
      <c r="S184" s="104">
        <v>14827</v>
      </c>
      <c r="T184" s="224">
        <v>430456</v>
      </c>
      <c r="U184" s="1">
        <v>28946.002286329098</v>
      </c>
      <c r="W184" s="101">
        <v>0</v>
      </c>
      <c r="X184" s="101">
        <f t="shared" si="41"/>
        <v>0</v>
      </c>
    </row>
    <row r="185" spans="1:24" x14ac:dyDescent="0.25">
      <c r="A185" s="98">
        <v>3443</v>
      </c>
      <c r="B185" s="98" t="s">
        <v>201</v>
      </c>
      <c r="C185" s="1">
        <v>384686</v>
      </c>
      <c r="D185" s="98">
        <f t="shared" si="31"/>
        <v>28344.09077512526</v>
      </c>
      <c r="E185" s="99">
        <f t="shared" si="32"/>
        <v>0.71130365309424815</v>
      </c>
      <c r="F185" s="221">
        <f t="shared" si="33"/>
        <v>6906.0646906534976</v>
      </c>
      <c r="G185" s="221">
        <f t="shared" si="28"/>
        <v>93729.109981549263</v>
      </c>
      <c r="H185" s="221">
        <f t="shared" si="34"/>
        <v>2633.6407854637027</v>
      </c>
      <c r="I185" s="100">
        <f t="shared" si="29"/>
        <v>35743.772740313376</v>
      </c>
      <c r="J185" s="221">
        <f t="shared" si="35"/>
        <v>2079.0888060260731</v>
      </c>
      <c r="K185" s="100">
        <f t="shared" si="30"/>
        <v>28217.393275385864</v>
      </c>
      <c r="L185" s="101">
        <f t="shared" si="36"/>
        <v>121946.50325693513</v>
      </c>
      <c r="M185" s="101">
        <f t="shared" si="37"/>
        <v>506632.50325693516</v>
      </c>
      <c r="N185" s="101">
        <f t="shared" si="38"/>
        <v>37329.244271804833</v>
      </c>
      <c r="O185" s="102">
        <f t="shared" si="39"/>
        <v>0.93678883646127309</v>
      </c>
      <c r="P185" s="103">
        <v>28996.214407379855</v>
      </c>
      <c r="Q185" s="102">
        <f t="shared" si="40"/>
        <v>4.6511185046342517E-2</v>
      </c>
      <c r="R185" s="102">
        <f t="shared" si="40"/>
        <v>3.7797969314671762E-2</v>
      </c>
      <c r="S185" s="104">
        <v>13572</v>
      </c>
      <c r="T185" s="224">
        <v>367589</v>
      </c>
      <c r="U185" s="1">
        <v>27311.761646481908</v>
      </c>
      <c r="W185" s="101">
        <v>0</v>
      </c>
      <c r="X185" s="101">
        <f t="shared" si="41"/>
        <v>0</v>
      </c>
    </row>
    <row r="186" spans="1:24" x14ac:dyDescent="0.25">
      <c r="A186" s="98">
        <v>3446</v>
      </c>
      <c r="B186" s="98" t="s">
        <v>202</v>
      </c>
      <c r="C186" s="1">
        <v>441363</v>
      </c>
      <c r="D186" s="98">
        <f t="shared" si="31"/>
        <v>32374.605736081568</v>
      </c>
      <c r="E186" s="99">
        <f t="shared" si="32"/>
        <v>0.81245066247707343</v>
      </c>
      <c r="F186" s="221">
        <f t="shared" si="33"/>
        <v>4487.7557140797126</v>
      </c>
      <c r="G186" s="221">
        <f t="shared" si="28"/>
        <v>61181.573650048718</v>
      </c>
      <c r="H186" s="221">
        <f t="shared" si="34"/>
        <v>1222.9605491289949</v>
      </c>
      <c r="I186" s="100">
        <f t="shared" si="29"/>
        <v>16672.621166275589</v>
      </c>
      <c r="J186" s="221">
        <f t="shared" si="35"/>
        <v>668.40856969136553</v>
      </c>
      <c r="K186" s="100">
        <f t="shared" si="30"/>
        <v>9112.4140306023855</v>
      </c>
      <c r="L186" s="101">
        <f t="shared" si="36"/>
        <v>70293.987680651102</v>
      </c>
      <c r="M186" s="101">
        <f t="shared" si="37"/>
        <v>511656.98768065113</v>
      </c>
      <c r="N186" s="101">
        <f t="shared" si="38"/>
        <v>37530.770019852644</v>
      </c>
      <c r="O186" s="102">
        <f t="shared" si="39"/>
        <v>0.94184618693041422</v>
      </c>
      <c r="P186" s="103">
        <v>21124.820167684185</v>
      </c>
      <c r="Q186" s="102">
        <f t="shared" si="40"/>
        <v>5.8472688204018887E-2</v>
      </c>
      <c r="R186" s="102">
        <f t="shared" si="40"/>
        <v>5.676459760470192E-2</v>
      </c>
      <c r="S186" s="104">
        <v>13633</v>
      </c>
      <c r="T186" s="224">
        <v>416981</v>
      </c>
      <c r="U186" s="1">
        <v>30635.588861949895</v>
      </c>
      <c r="W186" s="101">
        <v>0</v>
      </c>
      <c r="X186" s="101">
        <f t="shared" si="41"/>
        <v>0</v>
      </c>
    </row>
    <row r="187" spans="1:24" x14ac:dyDescent="0.25">
      <c r="A187" s="98">
        <v>3447</v>
      </c>
      <c r="B187" s="98" t="s">
        <v>203</v>
      </c>
      <c r="C187" s="1">
        <v>145112</v>
      </c>
      <c r="D187" s="98">
        <f t="shared" si="31"/>
        <v>26217.163504968383</v>
      </c>
      <c r="E187" s="99">
        <f t="shared" si="32"/>
        <v>0.65792776077400217</v>
      </c>
      <c r="F187" s="221">
        <f t="shared" si="33"/>
        <v>8182.2210527476236</v>
      </c>
      <c r="G187" s="221">
        <f t="shared" si="28"/>
        <v>45288.593526958095</v>
      </c>
      <c r="H187" s="221">
        <f t="shared" si="34"/>
        <v>3378.0653300186095</v>
      </c>
      <c r="I187" s="100">
        <f t="shared" si="29"/>
        <v>18697.591601653003</v>
      </c>
      <c r="J187" s="221">
        <f t="shared" si="35"/>
        <v>2823.5133505809799</v>
      </c>
      <c r="K187" s="100">
        <f t="shared" si="30"/>
        <v>15628.146395465725</v>
      </c>
      <c r="L187" s="101">
        <f t="shared" si="36"/>
        <v>60916.739922423818</v>
      </c>
      <c r="M187" s="101">
        <f t="shared" si="37"/>
        <v>206028.73992242382</v>
      </c>
      <c r="N187" s="101">
        <f t="shared" si="38"/>
        <v>37222.897908296989</v>
      </c>
      <c r="O187" s="102">
        <f t="shared" si="39"/>
        <v>0.93412004184526076</v>
      </c>
      <c r="P187" s="103">
        <v>14408.921857121095</v>
      </c>
      <c r="Q187" s="102">
        <f t="shared" si="40"/>
        <v>5.137623984755943E-2</v>
      </c>
      <c r="R187" s="102">
        <f t="shared" si="40"/>
        <v>5.9734063615091995E-2</v>
      </c>
      <c r="S187" s="104">
        <v>5535</v>
      </c>
      <c r="T187" s="224">
        <v>138021</v>
      </c>
      <c r="U187" s="1">
        <v>24739.379817171535</v>
      </c>
      <c r="W187" s="101">
        <v>0</v>
      </c>
      <c r="X187" s="101">
        <f t="shared" si="41"/>
        <v>0</v>
      </c>
    </row>
    <row r="188" spans="1:24" x14ac:dyDescent="0.25">
      <c r="A188" s="98">
        <v>3448</v>
      </c>
      <c r="B188" s="98" t="s">
        <v>204</v>
      </c>
      <c r="C188" s="1">
        <v>183676</v>
      </c>
      <c r="D188" s="98">
        <f t="shared" si="31"/>
        <v>27927.018397445641</v>
      </c>
      <c r="E188" s="99">
        <f t="shared" si="32"/>
        <v>0.70083709383144166</v>
      </c>
      <c r="F188" s="221">
        <f t="shared" si="33"/>
        <v>7156.3081172612692</v>
      </c>
      <c r="G188" s="221">
        <f t="shared" si="28"/>
        <v>47067.038487227364</v>
      </c>
      <c r="H188" s="221">
        <f t="shared" si="34"/>
        <v>2779.6161176515693</v>
      </c>
      <c r="I188" s="100">
        <f t="shared" si="29"/>
        <v>18281.535205794371</v>
      </c>
      <c r="J188" s="221">
        <f t="shared" si="35"/>
        <v>2225.0641382139402</v>
      </c>
      <c r="K188" s="100">
        <f t="shared" si="30"/>
        <v>14634.246837033084</v>
      </c>
      <c r="L188" s="101">
        <f t="shared" si="36"/>
        <v>61701.285324260447</v>
      </c>
      <c r="M188" s="101">
        <f t="shared" si="37"/>
        <v>245377.28532426045</v>
      </c>
      <c r="N188" s="101">
        <f t="shared" si="38"/>
        <v>37308.390652920847</v>
      </c>
      <c r="O188" s="102">
        <f t="shared" si="39"/>
        <v>0.93626550849813261</v>
      </c>
      <c r="P188" s="103">
        <v>12601.342385598145</v>
      </c>
      <c r="Q188" s="102">
        <f t="shared" si="40"/>
        <v>0.15245516947131976</v>
      </c>
      <c r="R188" s="102">
        <f t="shared" si="40"/>
        <v>0.15315606968082032</v>
      </c>
      <c r="S188" s="104">
        <v>6577</v>
      </c>
      <c r="T188" s="224">
        <v>159378</v>
      </c>
      <c r="U188" s="1">
        <v>24217.900015195257</v>
      </c>
      <c r="W188" s="101">
        <v>0</v>
      </c>
      <c r="X188" s="101">
        <f t="shared" si="41"/>
        <v>0</v>
      </c>
    </row>
    <row r="189" spans="1:24" x14ac:dyDescent="0.25">
      <c r="A189" s="98">
        <v>3449</v>
      </c>
      <c r="B189" s="98" t="s">
        <v>205</v>
      </c>
      <c r="C189" s="1">
        <v>80450</v>
      </c>
      <c r="D189" s="98">
        <f t="shared" si="31"/>
        <v>27847.005884389062</v>
      </c>
      <c r="E189" s="99">
        <f t="shared" si="32"/>
        <v>0.6988291552709166</v>
      </c>
      <c r="F189" s="221">
        <f t="shared" si="33"/>
        <v>7204.315625095217</v>
      </c>
      <c r="G189" s="221">
        <f t="shared" si="28"/>
        <v>20813.267840900084</v>
      </c>
      <c r="H189" s="221">
        <f t="shared" si="34"/>
        <v>2807.6204972213718</v>
      </c>
      <c r="I189" s="100">
        <f t="shared" si="29"/>
        <v>8111.2156164725429</v>
      </c>
      <c r="J189" s="221">
        <f t="shared" si="35"/>
        <v>2253.0685177837422</v>
      </c>
      <c r="K189" s="100">
        <f t="shared" si="30"/>
        <v>6509.1149478772313</v>
      </c>
      <c r="L189" s="101">
        <f t="shared" si="36"/>
        <v>27322.382788777315</v>
      </c>
      <c r="M189" s="101">
        <f t="shared" si="37"/>
        <v>107772.38278877732</v>
      </c>
      <c r="N189" s="101">
        <f t="shared" si="38"/>
        <v>37304.390027268026</v>
      </c>
      <c r="O189" s="102">
        <f t="shared" si="39"/>
        <v>0.93616511157010662</v>
      </c>
      <c r="P189" s="103">
        <v>6485.1801888388291</v>
      </c>
      <c r="Q189" s="102">
        <f t="shared" si="40"/>
        <v>-0.19980504883725556</v>
      </c>
      <c r="R189" s="102">
        <f t="shared" si="40"/>
        <v>-0.19565035023308772</v>
      </c>
      <c r="S189" s="104">
        <v>2889</v>
      </c>
      <c r="T189" s="224">
        <v>100538</v>
      </c>
      <c r="U189" s="1">
        <v>34620.523415977965</v>
      </c>
      <c r="W189" s="101">
        <v>0</v>
      </c>
      <c r="X189" s="101">
        <f t="shared" si="41"/>
        <v>0</v>
      </c>
    </row>
    <row r="190" spans="1:24" x14ac:dyDescent="0.25">
      <c r="A190" s="98">
        <v>3450</v>
      </c>
      <c r="B190" s="98" t="s">
        <v>206</v>
      </c>
      <c r="C190" s="1">
        <v>35227</v>
      </c>
      <c r="D190" s="98">
        <f t="shared" si="31"/>
        <v>28046.974522292996</v>
      </c>
      <c r="E190" s="99">
        <f t="shared" si="32"/>
        <v>0.7038474295833238</v>
      </c>
      <c r="F190" s="221">
        <f t="shared" si="33"/>
        <v>7084.3344423528561</v>
      </c>
      <c r="G190" s="221">
        <f t="shared" si="28"/>
        <v>8897.9240595951887</v>
      </c>
      <c r="H190" s="221">
        <f t="shared" si="34"/>
        <v>2737.6314739549953</v>
      </c>
      <c r="I190" s="100">
        <f t="shared" si="29"/>
        <v>3438.4651312874744</v>
      </c>
      <c r="J190" s="221">
        <f t="shared" si="35"/>
        <v>2183.0794945173657</v>
      </c>
      <c r="K190" s="100">
        <f t="shared" si="30"/>
        <v>2741.9478451138111</v>
      </c>
      <c r="L190" s="101">
        <f t="shared" si="36"/>
        <v>11639.871904709</v>
      </c>
      <c r="M190" s="101">
        <f t="shared" si="37"/>
        <v>46866.871904708998</v>
      </c>
      <c r="N190" s="101">
        <f t="shared" si="38"/>
        <v>37314.388459163209</v>
      </c>
      <c r="O190" s="102">
        <f t="shared" si="39"/>
        <v>0.93641602528572665</v>
      </c>
      <c r="P190" s="103">
        <v>2960.8579498724666</v>
      </c>
      <c r="Q190" s="102">
        <f t="shared" si="40"/>
        <v>7.3470258410531453E-2</v>
      </c>
      <c r="R190" s="102">
        <f t="shared" si="40"/>
        <v>7.4324932183151449E-2</v>
      </c>
      <c r="S190" s="104">
        <v>1256</v>
      </c>
      <c r="T190" s="224">
        <v>32816</v>
      </c>
      <c r="U190" s="1">
        <v>26106.603023070802</v>
      </c>
      <c r="W190" s="101">
        <v>0</v>
      </c>
      <c r="X190" s="101">
        <f t="shared" si="41"/>
        <v>0</v>
      </c>
    </row>
    <row r="191" spans="1:24" x14ac:dyDescent="0.25">
      <c r="A191" s="98">
        <v>3451</v>
      </c>
      <c r="B191" s="98" t="s">
        <v>207</v>
      </c>
      <c r="C191" s="1">
        <v>201367</v>
      </c>
      <c r="D191" s="98">
        <f t="shared" si="31"/>
        <v>31691.375511488826</v>
      </c>
      <c r="E191" s="99">
        <f t="shared" si="32"/>
        <v>0.795304790396967</v>
      </c>
      <c r="F191" s="221">
        <f t="shared" si="33"/>
        <v>4897.693848835358</v>
      </c>
      <c r="G191" s="221">
        <f t="shared" si="28"/>
        <v>31119.946715499867</v>
      </c>
      <c r="H191" s="221">
        <f t="shared" si="34"/>
        <v>1462.0911277364546</v>
      </c>
      <c r="I191" s="100">
        <f t="shared" si="29"/>
        <v>9290.1270256374337</v>
      </c>
      <c r="J191" s="221">
        <f t="shared" si="35"/>
        <v>907.53914829882524</v>
      </c>
      <c r="K191" s="100">
        <f t="shared" si="30"/>
        <v>5766.5037482907355</v>
      </c>
      <c r="L191" s="101">
        <f t="shared" si="36"/>
        <v>36886.450463790607</v>
      </c>
      <c r="M191" s="101">
        <f t="shared" si="37"/>
        <v>238253.45046379062</v>
      </c>
      <c r="N191" s="101">
        <f t="shared" si="38"/>
        <v>37496.608508623016</v>
      </c>
      <c r="O191" s="102">
        <f t="shared" si="39"/>
        <v>0.94098889332640911</v>
      </c>
      <c r="P191" s="103">
        <v>15184.894278256106</v>
      </c>
      <c r="Q191" s="102">
        <f t="shared" si="40"/>
        <v>2.4658942301331664E-2</v>
      </c>
      <c r="R191" s="102">
        <f t="shared" si="40"/>
        <v>2.5626514484807919E-2</v>
      </c>
      <c r="S191" s="104">
        <v>6354</v>
      </c>
      <c r="T191" s="224">
        <v>196521</v>
      </c>
      <c r="U191" s="1">
        <v>30899.528301886792</v>
      </c>
      <c r="W191" s="101">
        <v>0</v>
      </c>
      <c r="X191" s="101">
        <f t="shared" si="41"/>
        <v>0</v>
      </c>
    </row>
    <row r="192" spans="1:24" x14ac:dyDescent="0.25">
      <c r="A192" s="98">
        <v>3452</v>
      </c>
      <c r="B192" s="98" t="s">
        <v>208</v>
      </c>
      <c r="C192" s="1">
        <v>77072</v>
      </c>
      <c r="D192" s="98">
        <f t="shared" si="31"/>
        <v>36509.711037423025</v>
      </c>
      <c r="E192" s="99">
        <f t="shared" si="32"/>
        <v>0.91622239853695309</v>
      </c>
      <c r="F192" s="221">
        <f t="shared" si="33"/>
        <v>2006.6925332748388</v>
      </c>
      <c r="G192" s="221">
        <f t="shared" si="28"/>
        <v>4236.1279377431838</v>
      </c>
      <c r="H192" s="221">
        <f t="shared" si="34"/>
        <v>0</v>
      </c>
      <c r="I192" s="100">
        <f t="shared" si="29"/>
        <v>0</v>
      </c>
      <c r="J192" s="221">
        <f t="shared" si="35"/>
        <v>-554.55197943762937</v>
      </c>
      <c r="K192" s="100">
        <f t="shared" si="30"/>
        <v>-1170.6592285928357</v>
      </c>
      <c r="L192" s="101">
        <f t="shared" si="36"/>
        <v>3065.4687091503483</v>
      </c>
      <c r="M192" s="101">
        <f t="shared" si="37"/>
        <v>80137.468709150344</v>
      </c>
      <c r="N192" s="101">
        <f t="shared" si="38"/>
        <v>37961.851591260231</v>
      </c>
      <c r="O192" s="102">
        <f t="shared" si="39"/>
        <v>0.95266431120741257</v>
      </c>
      <c r="P192" s="103">
        <v>1659.8545719920539</v>
      </c>
      <c r="Q192" s="102">
        <f t="shared" si="40"/>
        <v>3.6234319749384888E-2</v>
      </c>
      <c r="R192" s="102">
        <f t="shared" si="40"/>
        <v>4.0652182789529055E-2</v>
      </c>
      <c r="S192" s="104">
        <v>2111</v>
      </c>
      <c r="T192" s="224">
        <v>74377</v>
      </c>
      <c r="U192" s="1">
        <v>35083.490566037741</v>
      </c>
      <c r="W192" s="101">
        <v>0</v>
      </c>
      <c r="X192" s="101">
        <f t="shared" si="41"/>
        <v>0</v>
      </c>
    </row>
    <row r="193" spans="1:27" x14ac:dyDescent="0.25">
      <c r="A193" s="98">
        <v>3453</v>
      </c>
      <c r="B193" s="98" t="s">
        <v>209</v>
      </c>
      <c r="C193" s="1">
        <v>116757</v>
      </c>
      <c r="D193" s="98">
        <f t="shared" si="31"/>
        <v>35903.136531365315</v>
      </c>
      <c r="E193" s="99">
        <f t="shared" si="32"/>
        <v>0.90100022522909251</v>
      </c>
      <c r="F193" s="221">
        <f t="shared" si="33"/>
        <v>2370.6372369094647</v>
      </c>
      <c r="G193" s="221">
        <f t="shared" si="28"/>
        <v>7709.3122944295792</v>
      </c>
      <c r="H193" s="221">
        <f t="shared" si="34"/>
        <v>0</v>
      </c>
      <c r="I193" s="100">
        <f t="shared" si="29"/>
        <v>0</v>
      </c>
      <c r="J193" s="221">
        <f t="shared" si="35"/>
        <v>-554.55197943762937</v>
      </c>
      <c r="K193" s="100">
        <f t="shared" si="30"/>
        <v>-1803.4030371311708</v>
      </c>
      <c r="L193" s="101">
        <f t="shared" si="36"/>
        <v>5905.9092572984082</v>
      </c>
      <c r="M193" s="101">
        <f t="shared" si="37"/>
        <v>122662.90925729841</v>
      </c>
      <c r="N193" s="101">
        <f t="shared" si="38"/>
        <v>37719.221788837145</v>
      </c>
      <c r="O193" s="102">
        <f t="shared" si="39"/>
        <v>0.94657544188426823</v>
      </c>
      <c r="P193" s="103">
        <v>2708.2492980190318</v>
      </c>
      <c r="Q193" s="102">
        <f t="shared" si="40"/>
        <v>6.627397260273972E-2</v>
      </c>
      <c r="R193" s="102">
        <f t="shared" si="40"/>
        <v>6.1027852196330092E-2</v>
      </c>
      <c r="S193" s="104">
        <v>3252</v>
      </c>
      <c r="T193" s="224">
        <v>109500</v>
      </c>
      <c r="U193" s="1">
        <v>33838.071693448706</v>
      </c>
      <c r="W193" s="101">
        <v>0</v>
      </c>
      <c r="X193" s="101">
        <f t="shared" si="41"/>
        <v>0</v>
      </c>
    </row>
    <row r="194" spans="1:27" x14ac:dyDescent="0.25">
      <c r="A194" s="98">
        <v>3454</v>
      </c>
      <c r="B194" s="98" t="s">
        <v>210</v>
      </c>
      <c r="C194" s="1">
        <v>56678</v>
      </c>
      <c r="D194" s="98">
        <f t="shared" si="31"/>
        <v>35713.92564587271</v>
      </c>
      <c r="E194" s="99">
        <f t="shared" si="32"/>
        <v>0.89625192001359411</v>
      </c>
      <c r="F194" s="221">
        <f t="shared" si="33"/>
        <v>2484.1637682050277</v>
      </c>
      <c r="G194" s="221">
        <f t="shared" si="28"/>
        <v>3942.3679001413789</v>
      </c>
      <c r="H194" s="221">
        <f t="shared" si="34"/>
        <v>54.1985807020952</v>
      </c>
      <c r="I194" s="100">
        <f t="shared" si="29"/>
        <v>86.013147574225073</v>
      </c>
      <c r="J194" s="221">
        <f t="shared" si="35"/>
        <v>-500.35339873553414</v>
      </c>
      <c r="K194" s="100">
        <f t="shared" si="30"/>
        <v>-794.06084379329263</v>
      </c>
      <c r="L194" s="101">
        <f t="shared" si="36"/>
        <v>3148.307056348086</v>
      </c>
      <c r="M194" s="101">
        <f t="shared" si="37"/>
        <v>59826.307056348087</v>
      </c>
      <c r="N194" s="101">
        <f t="shared" si="38"/>
        <v>37697.736015342205</v>
      </c>
      <c r="O194" s="102">
        <f t="shared" si="39"/>
        <v>0.94603624980724044</v>
      </c>
      <c r="P194" s="103">
        <v>-662.21571142705261</v>
      </c>
      <c r="Q194" s="102">
        <f t="shared" si="40"/>
        <v>7.935480185104074E-2</v>
      </c>
      <c r="R194" s="102">
        <f t="shared" si="40"/>
        <v>6.9833083372203217E-2</v>
      </c>
      <c r="S194" s="104">
        <v>1587</v>
      </c>
      <c r="T194" s="224">
        <v>52511</v>
      </c>
      <c r="U194" s="1">
        <v>33382.708200890025</v>
      </c>
      <c r="W194" s="101">
        <v>0</v>
      </c>
      <c r="X194" s="101">
        <f t="shared" si="41"/>
        <v>0</v>
      </c>
    </row>
    <row r="195" spans="1:27" ht="32.1" customHeight="1" x14ac:dyDescent="0.25">
      <c r="A195" s="98">
        <v>3801</v>
      </c>
      <c r="B195" s="98" t="s">
        <v>211</v>
      </c>
      <c r="C195" s="1">
        <v>870977</v>
      </c>
      <c r="D195" s="98">
        <f t="shared" si="31"/>
        <v>31669.587666351541</v>
      </c>
      <c r="E195" s="99">
        <f t="shared" si="32"/>
        <v>0.79475801773940824</v>
      </c>
      <c r="F195" s="221">
        <f t="shared" si="33"/>
        <v>4910.7665559177294</v>
      </c>
      <c r="G195" s="221">
        <f t="shared" si="28"/>
        <v>135055.90182084939</v>
      </c>
      <c r="H195" s="221">
        <f t="shared" si="34"/>
        <v>1469.7168735345044</v>
      </c>
      <c r="I195" s="100">
        <f t="shared" si="29"/>
        <v>40420.15345594594</v>
      </c>
      <c r="J195" s="221">
        <f t="shared" si="35"/>
        <v>915.16489409687506</v>
      </c>
      <c r="K195" s="100">
        <f t="shared" si="30"/>
        <v>25168.864917452258</v>
      </c>
      <c r="L195" s="101">
        <f t="shared" si="36"/>
        <v>160224.76673830167</v>
      </c>
      <c r="M195" s="101">
        <f t="shared" si="37"/>
        <v>1031201.7667383016</v>
      </c>
      <c r="N195" s="101">
        <f t="shared" si="38"/>
        <v>37495.519116366137</v>
      </c>
      <c r="O195" s="102">
        <f t="shared" si="39"/>
        <v>0.94096155469353082</v>
      </c>
      <c r="P195" s="103">
        <v>27377.18721129981</v>
      </c>
      <c r="Q195" s="105">
        <f t="shared" si="40"/>
        <v>9.4988691523105379E-2</v>
      </c>
      <c r="R195" s="105">
        <f t="shared" si="40"/>
        <v>9.5307210522894009E-2</v>
      </c>
      <c r="S195" s="104">
        <v>27502</v>
      </c>
      <c r="T195" s="224">
        <v>795421</v>
      </c>
      <c r="U195" s="1">
        <v>28913.885859687387</v>
      </c>
      <c r="V195" s="1"/>
      <c r="W195" s="101">
        <v>0</v>
      </c>
      <c r="X195" s="101">
        <f t="shared" si="41"/>
        <v>0</v>
      </c>
      <c r="Y195" s="222"/>
      <c r="AA195" s="55"/>
    </row>
    <row r="196" spans="1:27" x14ac:dyDescent="0.25">
      <c r="A196" s="98">
        <v>3802</v>
      </c>
      <c r="B196" s="98" t="s">
        <v>212</v>
      </c>
      <c r="C196" s="1">
        <v>915200</v>
      </c>
      <c r="D196" s="98">
        <f t="shared" si="31"/>
        <v>35637.241540438459</v>
      </c>
      <c r="E196" s="99">
        <f t="shared" si="32"/>
        <v>0.89432750886340417</v>
      </c>
      <c r="F196" s="221">
        <f t="shared" si="33"/>
        <v>2530.1742314655785</v>
      </c>
      <c r="G196" s="221">
        <f t="shared" si="28"/>
        <v>64977.40443826752</v>
      </c>
      <c r="H196" s="221">
        <f t="shared" si="34"/>
        <v>81.038017604083137</v>
      </c>
      <c r="I196" s="100">
        <f t="shared" si="29"/>
        <v>2081.1373300904588</v>
      </c>
      <c r="J196" s="221">
        <f t="shared" si="35"/>
        <v>-473.5139618335462</v>
      </c>
      <c r="K196" s="100">
        <f t="shared" si="30"/>
        <v>-12160.312053847299</v>
      </c>
      <c r="L196" s="101">
        <f t="shared" si="36"/>
        <v>52817.092384420219</v>
      </c>
      <c r="M196" s="101">
        <f t="shared" si="37"/>
        <v>968017.09238442022</v>
      </c>
      <c r="N196" s="101">
        <f t="shared" si="38"/>
        <v>37693.901810070485</v>
      </c>
      <c r="O196" s="102">
        <f t="shared" si="39"/>
        <v>0.94594002924973075</v>
      </c>
      <c r="P196" s="103">
        <v>867.82508811689331</v>
      </c>
      <c r="Q196" s="105">
        <f t="shared" si="40"/>
        <v>0.14403861130313148</v>
      </c>
      <c r="R196" s="106">
        <f t="shared" si="40"/>
        <v>0.11419141417011114</v>
      </c>
      <c r="S196" s="104">
        <v>25681</v>
      </c>
      <c r="T196" s="224">
        <v>799973</v>
      </c>
      <c r="U196" s="1">
        <v>31984.846667466314</v>
      </c>
      <c r="V196" s="1"/>
      <c r="W196" s="101">
        <v>0</v>
      </c>
      <c r="X196" s="101">
        <f t="shared" si="41"/>
        <v>0</v>
      </c>
      <c r="Y196" s="1"/>
      <c r="Z196" s="1"/>
    </row>
    <row r="197" spans="1:27" x14ac:dyDescent="0.25">
      <c r="A197" s="98">
        <v>3803</v>
      </c>
      <c r="B197" s="98" t="s">
        <v>213</v>
      </c>
      <c r="C197" s="1">
        <v>2282859</v>
      </c>
      <c r="D197" s="98">
        <f t="shared" si="31"/>
        <v>39499.930788663187</v>
      </c>
      <c r="E197" s="99">
        <f t="shared" si="32"/>
        <v>0.99126288050148004</v>
      </c>
      <c r="F197" s="221">
        <f t="shared" si="33"/>
        <v>212.5606825307419</v>
      </c>
      <c r="G197" s="221">
        <f t="shared" si="28"/>
        <v>12284.732086181697</v>
      </c>
      <c r="H197" s="221">
        <f t="shared" si="34"/>
        <v>0</v>
      </c>
      <c r="I197" s="100">
        <f t="shared" si="29"/>
        <v>0</v>
      </c>
      <c r="J197" s="221">
        <f t="shared" si="35"/>
        <v>-554.55197943762937</v>
      </c>
      <c r="K197" s="100">
        <f t="shared" si="30"/>
        <v>-32049.777099618354</v>
      </c>
      <c r="L197" s="101">
        <f t="shared" si="36"/>
        <v>-19765.045013436655</v>
      </c>
      <c r="M197" s="101">
        <f t="shared" si="37"/>
        <v>2263093.9549865634</v>
      </c>
      <c r="N197" s="101">
        <f t="shared" si="38"/>
        <v>39157.939491756297</v>
      </c>
      <c r="O197" s="102">
        <f t="shared" si="39"/>
        <v>0.98268050399322326</v>
      </c>
      <c r="P197" s="103">
        <v>-19905.192641540169</v>
      </c>
      <c r="Q197" s="105">
        <f t="shared" si="40"/>
        <v>0.1745077489886416</v>
      </c>
      <c r="R197" s="105">
        <f t="shared" si="40"/>
        <v>0.15890021271803792</v>
      </c>
      <c r="S197" s="104">
        <v>57794</v>
      </c>
      <c r="T197" s="224">
        <v>1943673</v>
      </c>
      <c r="U197" s="1">
        <v>34083.979237540771</v>
      </c>
      <c r="V197" s="1"/>
      <c r="W197" s="101">
        <v>0</v>
      </c>
      <c r="X197" s="101">
        <f t="shared" si="41"/>
        <v>0</v>
      </c>
      <c r="Y197" s="1"/>
      <c r="Z197" s="1"/>
    </row>
    <row r="198" spans="1:27" x14ac:dyDescent="0.25">
      <c r="A198" s="98">
        <v>3804</v>
      </c>
      <c r="B198" s="98" t="s">
        <v>214</v>
      </c>
      <c r="C198" s="1">
        <v>2280566</v>
      </c>
      <c r="D198" s="98">
        <f t="shared" si="31"/>
        <v>35116.425172843876</v>
      </c>
      <c r="E198" s="99">
        <f t="shared" si="32"/>
        <v>0.88125746234822655</v>
      </c>
      <c r="F198" s="221">
        <f t="shared" si="33"/>
        <v>2842.6640520223286</v>
      </c>
      <c r="G198" s="221">
        <f t="shared" si="28"/>
        <v>184611.13153048608</v>
      </c>
      <c r="H198" s="221">
        <f t="shared" si="34"/>
        <v>263.32374626218734</v>
      </c>
      <c r="I198" s="100">
        <f t="shared" si="29"/>
        <v>17101.034053505231</v>
      </c>
      <c r="J198" s="221">
        <f t="shared" si="35"/>
        <v>-291.22823317544203</v>
      </c>
      <c r="K198" s="100">
        <f t="shared" si="30"/>
        <v>-18913.235147112729</v>
      </c>
      <c r="L198" s="101">
        <f t="shared" si="36"/>
        <v>165697.89638337336</v>
      </c>
      <c r="M198" s="101">
        <f t="shared" si="37"/>
        <v>2446263.8963833735</v>
      </c>
      <c r="N198" s="101">
        <f t="shared" si="38"/>
        <v>37667.860991690766</v>
      </c>
      <c r="O198" s="102">
        <f t="shared" si="39"/>
        <v>0.94528652692397208</v>
      </c>
      <c r="P198" s="103">
        <v>16197.875269560522</v>
      </c>
      <c r="Q198" s="105">
        <f t="shared" si="40"/>
        <v>0.13568744077092046</v>
      </c>
      <c r="R198" s="105">
        <f t="shared" si="40"/>
        <v>0.1252299458972464</v>
      </c>
      <c r="S198" s="104">
        <v>64943</v>
      </c>
      <c r="T198" s="224">
        <v>2008093</v>
      </c>
      <c r="U198" s="1">
        <v>31208.221307016862</v>
      </c>
      <c r="W198" s="101">
        <v>0</v>
      </c>
      <c r="X198" s="101">
        <f t="shared" si="41"/>
        <v>0</v>
      </c>
    </row>
    <row r="199" spans="1:27" x14ac:dyDescent="0.25">
      <c r="A199" s="98">
        <v>3805</v>
      </c>
      <c r="B199" s="98" t="s">
        <v>215</v>
      </c>
      <c r="C199" s="1">
        <v>1621352</v>
      </c>
      <c r="D199" s="98">
        <f t="shared" si="31"/>
        <v>33935.826862297756</v>
      </c>
      <c r="E199" s="99">
        <f t="shared" si="32"/>
        <v>0.85162998557393788</v>
      </c>
      <c r="F199" s="221">
        <f t="shared" si="33"/>
        <v>3551.0230383500007</v>
      </c>
      <c r="G199" s="221">
        <f t="shared" ref="G199:G262" si="42">F199*S199/1000</f>
        <v>169657.22770324801</v>
      </c>
      <c r="H199" s="221">
        <f t="shared" si="34"/>
        <v>676.53315495332936</v>
      </c>
      <c r="I199" s="100">
        <f t="shared" ref="I199:I262" si="43">H199*S199/1000</f>
        <v>32322.724544205219</v>
      </c>
      <c r="J199" s="221">
        <f t="shared" si="35"/>
        <v>121.98117551569999</v>
      </c>
      <c r="K199" s="100">
        <f t="shared" ref="K199:K262" si="44">J199*S199/1000</f>
        <v>5827.8946226135986</v>
      </c>
      <c r="L199" s="101">
        <f t="shared" si="36"/>
        <v>175485.12232586159</v>
      </c>
      <c r="M199" s="101">
        <f t="shared" si="37"/>
        <v>1796837.1223258616</v>
      </c>
      <c r="N199" s="101">
        <f t="shared" si="38"/>
        <v>37608.831076163464</v>
      </c>
      <c r="O199" s="102">
        <f t="shared" si="39"/>
        <v>0.9438051530852577</v>
      </c>
      <c r="P199" s="103">
        <v>68441.693607529684</v>
      </c>
      <c r="Q199" s="105">
        <f t="shared" si="40"/>
        <v>0.10898982768904138</v>
      </c>
      <c r="R199" s="105">
        <f t="shared" si="40"/>
        <v>0.10253694927269966</v>
      </c>
      <c r="S199" s="104">
        <v>47777</v>
      </c>
      <c r="T199" s="224">
        <v>1462008</v>
      </c>
      <c r="U199" s="1">
        <v>30779.763784500727</v>
      </c>
      <c r="W199" s="101">
        <v>0</v>
      </c>
      <c r="X199" s="101">
        <f t="shared" si="41"/>
        <v>0</v>
      </c>
    </row>
    <row r="200" spans="1:27" x14ac:dyDescent="0.25">
      <c r="A200" s="98">
        <v>3806</v>
      </c>
      <c r="B200" s="98" t="s">
        <v>216</v>
      </c>
      <c r="C200" s="1">
        <v>1285534</v>
      </c>
      <c r="D200" s="98">
        <f t="shared" ref="D200:D263" si="45">C200/S200*1000</f>
        <v>35100.862822193099</v>
      </c>
      <c r="E200" s="99">
        <f t="shared" ref="E200:E263" si="46">D200/D$364</f>
        <v>0.88086692038459635</v>
      </c>
      <c r="F200" s="221">
        <f t="shared" ref="F200:F263" si="47">($D$364+$X$364-D200-X200)*0.6</f>
        <v>2852.0014624127944</v>
      </c>
      <c r="G200" s="221">
        <f t="shared" si="42"/>
        <v>104451.70155940618</v>
      </c>
      <c r="H200" s="221">
        <f t="shared" ref="H200:H263" si="48">IF(D200&lt;(D$364+X$364)*0.9,((D$364+X$364)*0.9-D200-X200)*0.35,0)</f>
        <v>268.77056898995903</v>
      </c>
      <c r="I200" s="100">
        <f t="shared" si="43"/>
        <v>9843.45331868826</v>
      </c>
      <c r="J200" s="221">
        <f t="shared" ref="J200:J263" si="49">H200+I$366</f>
        <v>-285.78141044767034</v>
      </c>
      <c r="K200" s="100">
        <f t="shared" si="44"/>
        <v>-10466.458376235478</v>
      </c>
      <c r="L200" s="101">
        <f t="shared" ref="L200:L263" si="50">+G200+K200</f>
        <v>93985.243183170707</v>
      </c>
      <c r="M200" s="101">
        <f t="shared" ref="M200:M263" si="51">C200+L200</f>
        <v>1379519.2431831707</v>
      </c>
      <c r="N200" s="101">
        <f t="shared" ref="N200:N263" si="52">M200/S200*1000</f>
        <v>37667.082874158215</v>
      </c>
      <c r="O200" s="102">
        <f t="shared" ref="O200:O263" si="53">N200/N$364</f>
        <v>0.94526699982579032</v>
      </c>
      <c r="P200" s="103">
        <v>17552.784678446871</v>
      </c>
      <c r="Q200" s="105">
        <f t="shared" ref="Q200:R263" si="54">(C200-T200)/T200</f>
        <v>0.12354371435213751</v>
      </c>
      <c r="R200" s="105">
        <f t="shared" si="54"/>
        <v>0.12053729004003322</v>
      </c>
      <c r="S200" s="104">
        <v>36624</v>
      </c>
      <c r="T200" s="224">
        <v>1144178</v>
      </c>
      <c r="U200" s="1">
        <v>31325.028746646225</v>
      </c>
      <c r="W200" s="101">
        <v>0</v>
      </c>
      <c r="X200" s="101">
        <f t="shared" ref="X200:X263" si="55">W200*1000/S200</f>
        <v>0</v>
      </c>
    </row>
    <row r="201" spans="1:27" x14ac:dyDescent="0.25">
      <c r="A201" s="98">
        <v>3807</v>
      </c>
      <c r="B201" s="98" t="s">
        <v>217</v>
      </c>
      <c r="C201" s="1">
        <v>1820767</v>
      </c>
      <c r="D201" s="98">
        <f t="shared" si="45"/>
        <v>32798.929980364963</v>
      </c>
      <c r="E201" s="99">
        <f t="shared" si="46"/>
        <v>0.8230992095569506</v>
      </c>
      <c r="F201" s="221">
        <f t="shared" si="47"/>
        <v>4233.1611675096765</v>
      </c>
      <c r="G201" s="221">
        <f t="shared" si="42"/>
        <v>234995.47589196468</v>
      </c>
      <c r="H201" s="221">
        <f t="shared" si="48"/>
        <v>1074.4470636298067</v>
      </c>
      <c r="I201" s="100">
        <f t="shared" si="43"/>
        <v>59645.77984328146</v>
      </c>
      <c r="J201" s="221">
        <f t="shared" si="49"/>
        <v>519.89508419217736</v>
      </c>
      <c r="K201" s="100">
        <f t="shared" si="44"/>
        <v>28860.93580876034</v>
      </c>
      <c r="L201" s="101">
        <f t="shared" si="50"/>
        <v>263856.41170072503</v>
      </c>
      <c r="M201" s="101">
        <f t="shared" si="51"/>
        <v>2084623.4117007251</v>
      </c>
      <c r="N201" s="101">
        <f t="shared" si="52"/>
        <v>37551.986232066818</v>
      </c>
      <c r="O201" s="102">
        <f t="shared" si="53"/>
        <v>0.94237861428440828</v>
      </c>
      <c r="P201" s="103">
        <v>47479.645438909502</v>
      </c>
      <c r="Q201" s="105">
        <f t="shared" si="54"/>
        <v>0.12315998102535854</v>
      </c>
      <c r="R201" s="105">
        <f t="shared" si="54"/>
        <v>0.1156942336689132</v>
      </c>
      <c r="S201" s="104">
        <v>55513</v>
      </c>
      <c r="T201" s="224">
        <v>1621111</v>
      </c>
      <c r="U201" s="1">
        <v>29397.776730015958</v>
      </c>
      <c r="W201" s="101">
        <v>0</v>
      </c>
      <c r="X201" s="101">
        <f t="shared" si="55"/>
        <v>0</v>
      </c>
    </row>
    <row r="202" spans="1:27" x14ac:dyDescent="0.25">
      <c r="A202" s="98">
        <v>3808</v>
      </c>
      <c r="B202" s="98" t="s">
        <v>218</v>
      </c>
      <c r="C202" s="1">
        <v>413685</v>
      </c>
      <c r="D202" s="98">
        <f t="shared" si="45"/>
        <v>31751.093714022565</v>
      </c>
      <c r="E202" s="99">
        <f t="shared" si="46"/>
        <v>0.79680343700925305</v>
      </c>
      <c r="F202" s="221">
        <f t="shared" si="47"/>
        <v>4861.8629273151146</v>
      </c>
      <c r="G202" s="221">
        <f t="shared" si="42"/>
        <v>63345.212079988625</v>
      </c>
      <c r="H202" s="221">
        <f t="shared" si="48"/>
        <v>1441.1897568496461</v>
      </c>
      <c r="I202" s="100">
        <f t="shared" si="43"/>
        <v>18777.261341994039</v>
      </c>
      <c r="J202" s="221">
        <f t="shared" si="49"/>
        <v>886.6377774120167</v>
      </c>
      <c r="K202" s="100">
        <f t="shared" si="44"/>
        <v>11552.003601901166</v>
      </c>
      <c r="L202" s="101">
        <f t="shared" si="50"/>
        <v>74897.215681889793</v>
      </c>
      <c r="M202" s="101">
        <f t="shared" si="51"/>
        <v>488582.21568188979</v>
      </c>
      <c r="N202" s="101">
        <f t="shared" si="52"/>
        <v>37499.594418749693</v>
      </c>
      <c r="O202" s="102">
        <f t="shared" si="53"/>
        <v>0.94106382565702318</v>
      </c>
      <c r="P202" s="103">
        <v>19968.819688605428</v>
      </c>
      <c r="Q202" s="105">
        <f t="shared" si="54"/>
        <v>8.9582351128471085E-2</v>
      </c>
      <c r="R202" s="106">
        <f t="shared" si="54"/>
        <v>8.6655389558934065E-2</v>
      </c>
      <c r="S202" s="104">
        <v>13029</v>
      </c>
      <c r="T202" s="224">
        <v>379673</v>
      </c>
      <c r="U202" s="1">
        <v>29219.101123595508</v>
      </c>
      <c r="W202" s="101">
        <v>0</v>
      </c>
      <c r="X202" s="101">
        <f t="shared" si="55"/>
        <v>0</v>
      </c>
      <c r="Y202" s="1"/>
    </row>
    <row r="203" spans="1:27" x14ac:dyDescent="0.25">
      <c r="A203" s="98">
        <v>3811</v>
      </c>
      <c r="B203" s="98" t="s">
        <v>219</v>
      </c>
      <c r="C203" s="1">
        <v>1084546</v>
      </c>
      <c r="D203" s="98">
        <f t="shared" si="45"/>
        <v>39924.387999263759</v>
      </c>
      <c r="E203" s="99">
        <f t="shared" si="46"/>
        <v>1.0019147644118769</v>
      </c>
      <c r="F203" s="221">
        <f t="shared" si="47"/>
        <v>-42.113643829601642</v>
      </c>
      <c r="G203" s="221">
        <f t="shared" si="42"/>
        <v>-1144.0171346311286</v>
      </c>
      <c r="H203" s="221">
        <f t="shared" si="48"/>
        <v>0</v>
      </c>
      <c r="I203" s="100">
        <f t="shared" si="43"/>
        <v>0</v>
      </c>
      <c r="J203" s="221">
        <f t="shared" si="49"/>
        <v>-554.55197943762937</v>
      </c>
      <c r="K203" s="100">
        <f t="shared" si="44"/>
        <v>-15064.404521423203</v>
      </c>
      <c r="L203" s="101">
        <f t="shared" si="50"/>
        <v>-16208.421656054332</v>
      </c>
      <c r="M203" s="101">
        <f t="shared" si="51"/>
        <v>1068337.5783439456</v>
      </c>
      <c r="N203" s="101">
        <f t="shared" si="52"/>
        <v>39327.72237599652</v>
      </c>
      <c r="O203" s="102">
        <f t="shared" si="53"/>
        <v>0.98694125755738182</v>
      </c>
      <c r="P203" s="103">
        <v>1393.1533150944015</v>
      </c>
      <c r="Q203" s="105">
        <f t="shared" si="54"/>
        <v>0.15622008294154646</v>
      </c>
      <c r="R203" s="105">
        <f t="shared" si="54"/>
        <v>0.14736700813014053</v>
      </c>
      <c r="S203" s="104">
        <v>27165</v>
      </c>
      <c r="T203" s="224">
        <v>938010</v>
      </c>
      <c r="U203" s="1">
        <v>34796.527803538971</v>
      </c>
      <c r="W203" s="101">
        <v>0</v>
      </c>
      <c r="X203" s="101">
        <f t="shared" si="55"/>
        <v>0</v>
      </c>
    </row>
    <row r="204" spans="1:27" x14ac:dyDescent="0.25">
      <c r="A204" s="98">
        <v>3812</v>
      </c>
      <c r="B204" s="98" t="s">
        <v>220</v>
      </c>
      <c r="C204" s="1">
        <v>71165</v>
      </c>
      <c r="D204" s="98">
        <f t="shared" si="45"/>
        <v>30295.870583226904</v>
      </c>
      <c r="E204" s="99">
        <f t="shared" si="46"/>
        <v>0.76028416612438099</v>
      </c>
      <c r="F204" s="221">
        <f t="shared" si="47"/>
        <v>5734.9968057925116</v>
      </c>
      <c r="G204" s="221">
        <f t="shared" si="42"/>
        <v>13471.507496806611</v>
      </c>
      <c r="H204" s="221">
        <f t="shared" si="48"/>
        <v>1950.5178526281272</v>
      </c>
      <c r="I204" s="100">
        <f t="shared" si="43"/>
        <v>4581.7664358234715</v>
      </c>
      <c r="J204" s="221">
        <f t="shared" si="49"/>
        <v>1395.9658731904979</v>
      </c>
      <c r="K204" s="100">
        <f t="shared" si="44"/>
        <v>3279.1238361244791</v>
      </c>
      <c r="L204" s="101">
        <f t="shared" si="50"/>
        <v>16750.631332931091</v>
      </c>
      <c r="M204" s="101">
        <f t="shared" si="51"/>
        <v>87915.631332931094</v>
      </c>
      <c r="N204" s="101">
        <f t="shared" si="52"/>
        <v>37426.833262209919</v>
      </c>
      <c r="O204" s="102">
        <f t="shared" si="53"/>
        <v>0.93923786211277982</v>
      </c>
      <c r="P204" s="103">
        <v>5065.0890320465278</v>
      </c>
      <c r="Q204" s="105">
        <f t="shared" si="54"/>
        <v>8.6405617891763986E-2</v>
      </c>
      <c r="R204" s="105">
        <f t="shared" si="54"/>
        <v>8.5480623751370874E-2</v>
      </c>
      <c r="S204" s="104">
        <v>2349</v>
      </c>
      <c r="T204" s="224">
        <v>65505</v>
      </c>
      <c r="U204" s="1">
        <v>27910.097997443543</v>
      </c>
      <c r="W204" s="101">
        <v>0</v>
      </c>
      <c r="X204" s="101">
        <f t="shared" si="55"/>
        <v>0</v>
      </c>
    </row>
    <row r="205" spans="1:27" x14ac:dyDescent="0.25">
      <c r="A205" s="98">
        <v>3813</v>
      </c>
      <c r="B205" s="98" t="s">
        <v>221</v>
      </c>
      <c r="C205" s="1">
        <v>514481</v>
      </c>
      <c r="D205" s="98">
        <f t="shared" si="45"/>
        <v>36602.233921457031</v>
      </c>
      <c r="E205" s="99">
        <f t="shared" si="46"/>
        <v>0.91854428869495242</v>
      </c>
      <c r="F205" s="221">
        <f t="shared" si="47"/>
        <v>1951.1788028544352</v>
      </c>
      <c r="G205" s="221">
        <f t="shared" si="42"/>
        <v>27425.769252921938</v>
      </c>
      <c r="H205" s="221">
        <f t="shared" si="48"/>
        <v>0</v>
      </c>
      <c r="I205" s="100">
        <f t="shared" si="43"/>
        <v>0</v>
      </c>
      <c r="J205" s="221">
        <f t="shared" si="49"/>
        <v>-554.55197943762937</v>
      </c>
      <c r="K205" s="100">
        <f t="shared" si="44"/>
        <v>-7794.7826229753191</v>
      </c>
      <c r="L205" s="101">
        <f t="shared" si="50"/>
        <v>19630.986629946619</v>
      </c>
      <c r="M205" s="101">
        <f t="shared" si="51"/>
        <v>534111.98662994662</v>
      </c>
      <c r="N205" s="101">
        <f t="shared" si="52"/>
        <v>37998.86074487384</v>
      </c>
      <c r="O205" s="102">
        <f t="shared" si="53"/>
        <v>0.95359306727061244</v>
      </c>
      <c r="P205" s="103">
        <v>902.70803596414407</v>
      </c>
      <c r="Q205" s="105">
        <f t="shared" si="54"/>
        <v>0.14847455962354539</v>
      </c>
      <c r="R205" s="105">
        <f t="shared" si="54"/>
        <v>0.14504286273224004</v>
      </c>
      <c r="S205" s="104">
        <v>14056</v>
      </c>
      <c r="T205" s="224">
        <v>447969</v>
      </c>
      <c r="U205" s="1">
        <v>31965.819894391323</v>
      </c>
      <c r="W205" s="101">
        <v>0</v>
      </c>
      <c r="X205" s="101">
        <f t="shared" si="55"/>
        <v>0</v>
      </c>
    </row>
    <row r="206" spans="1:27" x14ac:dyDescent="0.25">
      <c r="A206" s="98">
        <v>3814</v>
      </c>
      <c r="B206" s="98" t="s">
        <v>222</v>
      </c>
      <c r="C206" s="1">
        <v>333680</v>
      </c>
      <c r="D206" s="98">
        <f t="shared" si="45"/>
        <v>32236.49888899623</v>
      </c>
      <c r="E206" s="99">
        <f t="shared" si="46"/>
        <v>0.8089848287825474</v>
      </c>
      <c r="F206" s="221">
        <f t="shared" si="47"/>
        <v>4570.6198223309157</v>
      </c>
      <c r="G206" s="221">
        <f t="shared" si="42"/>
        <v>47310.485780947303</v>
      </c>
      <c r="H206" s="221">
        <f t="shared" si="48"/>
        <v>1271.2979456088633</v>
      </c>
      <c r="I206" s="100">
        <f t="shared" si="43"/>
        <v>13159.205034997343</v>
      </c>
      <c r="J206" s="221">
        <f t="shared" si="49"/>
        <v>716.74596617123393</v>
      </c>
      <c r="K206" s="100">
        <f t="shared" si="44"/>
        <v>7419.0374958384427</v>
      </c>
      <c r="L206" s="101">
        <f t="shared" si="50"/>
        <v>54729.523276785745</v>
      </c>
      <c r="M206" s="101">
        <f t="shared" si="51"/>
        <v>388409.52327678574</v>
      </c>
      <c r="N206" s="101">
        <f t="shared" si="52"/>
        <v>37523.864677498379</v>
      </c>
      <c r="O206" s="102">
        <f t="shared" si="53"/>
        <v>0.94167289524568798</v>
      </c>
      <c r="P206" s="103">
        <v>13661.973359179894</v>
      </c>
      <c r="Q206" s="105">
        <f t="shared" si="54"/>
        <v>9.5081192485920951E-2</v>
      </c>
      <c r="R206" s="105">
        <f t="shared" si="54"/>
        <v>0.10195784957331193</v>
      </c>
      <c r="S206" s="104">
        <v>10351</v>
      </c>
      <c r="T206" s="224">
        <v>304708</v>
      </c>
      <c r="U206" s="1">
        <v>29253.840245775729</v>
      </c>
      <c r="W206" s="101">
        <v>0</v>
      </c>
      <c r="X206" s="101">
        <f t="shared" si="55"/>
        <v>0</v>
      </c>
    </row>
    <row r="207" spans="1:27" x14ac:dyDescent="0.25">
      <c r="A207" s="98">
        <v>3815</v>
      </c>
      <c r="B207" s="98" t="s">
        <v>223</v>
      </c>
      <c r="C207" s="1">
        <v>111093</v>
      </c>
      <c r="D207" s="98">
        <f t="shared" si="45"/>
        <v>27142.193989738578</v>
      </c>
      <c r="E207" s="99">
        <f t="shared" si="46"/>
        <v>0.6811416845601207</v>
      </c>
      <c r="F207" s="221">
        <f t="shared" si="47"/>
        <v>7627.2027618855063</v>
      </c>
      <c r="G207" s="221">
        <f t="shared" si="42"/>
        <v>31218.140904397376</v>
      </c>
      <c r="H207" s="221">
        <f t="shared" si="48"/>
        <v>3054.3046603490411</v>
      </c>
      <c r="I207" s="100">
        <f t="shared" si="43"/>
        <v>12501.268974808625</v>
      </c>
      <c r="J207" s="221">
        <f t="shared" si="49"/>
        <v>2499.7526809114115</v>
      </c>
      <c r="K207" s="100">
        <f t="shared" si="44"/>
        <v>10231.487722970407</v>
      </c>
      <c r="L207" s="101">
        <f t="shared" si="50"/>
        <v>41449.628627367783</v>
      </c>
      <c r="M207" s="101">
        <f t="shared" si="51"/>
        <v>152542.62862736778</v>
      </c>
      <c r="N207" s="101">
        <f t="shared" si="52"/>
        <v>37269.149432535494</v>
      </c>
      <c r="O207" s="102">
        <f t="shared" si="53"/>
        <v>0.93528073803456657</v>
      </c>
      <c r="P207" s="103">
        <v>9589.2430643535263</v>
      </c>
      <c r="Q207" s="105">
        <f t="shared" si="54"/>
        <v>5.8895857559524943E-2</v>
      </c>
      <c r="R207" s="105">
        <f t="shared" si="54"/>
        <v>5.3204259986519828E-2</v>
      </c>
      <c r="S207" s="104">
        <v>4093</v>
      </c>
      <c r="T207" s="224">
        <v>104914</v>
      </c>
      <c r="U207" s="1">
        <v>25771.063620732009</v>
      </c>
      <c r="W207" s="101">
        <v>0</v>
      </c>
      <c r="X207" s="101">
        <f t="shared" si="55"/>
        <v>0</v>
      </c>
    </row>
    <row r="208" spans="1:27" x14ac:dyDescent="0.25">
      <c r="A208" s="98">
        <v>3816</v>
      </c>
      <c r="B208" s="98" t="s">
        <v>224</v>
      </c>
      <c r="C208" s="1">
        <v>198714</v>
      </c>
      <c r="D208" s="98">
        <f t="shared" si="45"/>
        <v>30599.630428087465</v>
      </c>
      <c r="E208" s="99">
        <f t="shared" si="46"/>
        <v>0.76790711261530453</v>
      </c>
      <c r="F208" s="221">
        <f t="shared" si="47"/>
        <v>5552.7408988761754</v>
      </c>
      <c r="G208" s="221">
        <f t="shared" si="42"/>
        <v>36059.499397301879</v>
      </c>
      <c r="H208" s="221">
        <f t="shared" si="48"/>
        <v>1844.2019069269311</v>
      </c>
      <c r="I208" s="100">
        <f t="shared" si="43"/>
        <v>11976.247183583491</v>
      </c>
      <c r="J208" s="221">
        <f t="shared" si="49"/>
        <v>1289.6499274893017</v>
      </c>
      <c r="K208" s="100">
        <f t="shared" si="44"/>
        <v>8374.9866291155249</v>
      </c>
      <c r="L208" s="101">
        <f t="shared" si="50"/>
        <v>44434.486026417406</v>
      </c>
      <c r="M208" s="101">
        <f t="shared" si="51"/>
        <v>243148.48602641741</v>
      </c>
      <c r="N208" s="101">
        <f t="shared" si="52"/>
        <v>37442.021254452942</v>
      </c>
      <c r="O208" s="102">
        <f t="shared" si="53"/>
        <v>0.9396190094373259</v>
      </c>
      <c r="P208" s="103">
        <v>6766.7271707578038</v>
      </c>
      <c r="Q208" s="105">
        <f t="shared" si="54"/>
        <v>0.14833713773873847</v>
      </c>
      <c r="R208" s="105">
        <f t="shared" si="54"/>
        <v>0.14727615485816667</v>
      </c>
      <c r="S208" s="104">
        <v>6494</v>
      </c>
      <c r="T208" s="224">
        <v>173045</v>
      </c>
      <c r="U208" s="1">
        <v>26671.547472256476</v>
      </c>
      <c r="W208" s="101">
        <v>0</v>
      </c>
      <c r="X208" s="101">
        <f t="shared" si="55"/>
        <v>0</v>
      </c>
    </row>
    <row r="209" spans="1:26" x14ac:dyDescent="0.25">
      <c r="A209" s="98">
        <v>3817</v>
      </c>
      <c r="B209" s="98" t="s">
        <v>225</v>
      </c>
      <c r="C209" s="1">
        <v>309165</v>
      </c>
      <c r="D209" s="98">
        <f t="shared" si="45"/>
        <v>29335.325932251635</v>
      </c>
      <c r="E209" s="99">
        <f t="shared" si="46"/>
        <v>0.73617900344269571</v>
      </c>
      <c r="F209" s="221">
        <f t="shared" si="47"/>
        <v>6311.3235963776724</v>
      </c>
      <c r="G209" s="221">
        <f t="shared" si="42"/>
        <v>66515.039382224291</v>
      </c>
      <c r="H209" s="221">
        <f t="shared" si="48"/>
        <v>2286.7084804694714</v>
      </c>
      <c r="I209" s="100">
        <f t="shared" si="43"/>
        <v>24099.62067566776</v>
      </c>
      <c r="J209" s="221">
        <f t="shared" si="49"/>
        <v>1732.156501031842</v>
      </c>
      <c r="K209" s="100">
        <f t="shared" si="44"/>
        <v>18255.197364374581</v>
      </c>
      <c r="L209" s="101">
        <f t="shared" si="50"/>
        <v>84770.236746598879</v>
      </c>
      <c r="M209" s="101">
        <f t="shared" si="51"/>
        <v>393935.23674659885</v>
      </c>
      <c r="N209" s="101">
        <f t="shared" si="52"/>
        <v>37378.806029661151</v>
      </c>
      <c r="O209" s="102">
        <f t="shared" si="53"/>
        <v>0.93803260397869548</v>
      </c>
      <c r="P209" s="103">
        <v>17324.013243396475</v>
      </c>
      <c r="Q209" s="105">
        <f t="shared" si="54"/>
        <v>0.12123959598890238</v>
      </c>
      <c r="R209" s="106">
        <f t="shared" si="54"/>
        <v>0.11294121013757552</v>
      </c>
      <c r="S209" s="104">
        <v>10539</v>
      </c>
      <c r="T209" s="224">
        <v>275735</v>
      </c>
      <c r="U209" s="1">
        <v>26358.378740082208</v>
      </c>
      <c r="W209" s="101">
        <v>0</v>
      </c>
      <c r="X209" s="101">
        <f t="shared" si="55"/>
        <v>0</v>
      </c>
      <c r="Y209" s="1"/>
      <c r="Z209" s="1"/>
    </row>
    <row r="210" spans="1:26" x14ac:dyDescent="0.25">
      <c r="A210" s="98">
        <v>3818</v>
      </c>
      <c r="B210" s="98" t="s">
        <v>226</v>
      </c>
      <c r="C210" s="1">
        <v>212956</v>
      </c>
      <c r="D210" s="98">
        <f t="shared" si="45"/>
        <v>38634.97822931785</v>
      </c>
      <c r="E210" s="99">
        <f t="shared" si="46"/>
        <v>0.96955663068395215</v>
      </c>
      <c r="F210" s="221">
        <f t="shared" si="47"/>
        <v>731.53221813794369</v>
      </c>
      <c r="G210" s="221">
        <f t="shared" si="42"/>
        <v>4032.2055863763458</v>
      </c>
      <c r="H210" s="221">
        <f t="shared" si="48"/>
        <v>0</v>
      </c>
      <c r="I210" s="100">
        <f t="shared" si="43"/>
        <v>0</v>
      </c>
      <c r="J210" s="221">
        <f t="shared" si="49"/>
        <v>-554.55197943762937</v>
      </c>
      <c r="K210" s="100">
        <f t="shared" si="44"/>
        <v>-3056.690510660213</v>
      </c>
      <c r="L210" s="101">
        <f t="shared" si="50"/>
        <v>975.51507571613274</v>
      </c>
      <c r="M210" s="101">
        <f t="shared" si="51"/>
        <v>213931.51507571613</v>
      </c>
      <c r="N210" s="101">
        <f t="shared" si="52"/>
        <v>38811.958468018172</v>
      </c>
      <c r="O210" s="102">
        <f t="shared" si="53"/>
        <v>0.9739980040662124</v>
      </c>
      <c r="P210" s="103">
        <v>9392.5371865562483</v>
      </c>
      <c r="Q210" s="102">
        <f t="shared" si="54"/>
        <v>-1.4010426794825495E-2</v>
      </c>
      <c r="R210" s="102">
        <f t="shared" si="54"/>
        <v>2.4465834981491183E-3</v>
      </c>
      <c r="S210" s="104">
        <v>5512</v>
      </c>
      <c r="T210" s="224">
        <v>215982</v>
      </c>
      <c r="U210" s="1">
        <v>38540.685224839399</v>
      </c>
      <c r="W210" s="101">
        <v>0</v>
      </c>
      <c r="X210" s="101">
        <f t="shared" si="55"/>
        <v>0</v>
      </c>
    </row>
    <row r="211" spans="1:26" x14ac:dyDescent="0.25">
      <c r="A211" s="98">
        <v>3819</v>
      </c>
      <c r="B211" s="98" t="s">
        <v>227</v>
      </c>
      <c r="C211" s="1">
        <v>54442</v>
      </c>
      <c r="D211" s="98">
        <f t="shared" si="45"/>
        <v>34854.033290653009</v>
      </c>
      <c r="E211" s="99">
        <f t="shared" si="46"/>
        <v>0.8746726575709135</v>
      </c>
      <c r="F211" s="221">
        <f t="shared" si="47"/>
        <v>3000.0991813368482</v>
      </c>
      <c r="G211" s="221">
        <f t="shared" si="42"/>
        <v>4686.1549212481568</v>
      </c>
      <c r="H211" s="221">
        <f t="shared" si="48"/>
        <v>355.16090502899056</v>
      </c>
      <c r="I211" s="100">
        <f t="shared" si="43"/>
        <v>554.76133365528324</v>
      </c>
      <c r="J211" s="221">
        <f t="shared" si="49"/>
        <v>-199.39107440863881</v>
      </c>
      <c r="K211" s="100">
        <f t="shared" si="44"/>
        <v>-311.44885822629379</v>
      </c>
      <c r="L211" s="101">
        <f t="shared" si="50"/>
        <v>4374.706063021863</v>
      </c>
      <c r="M211" s="101">
        <f t="shared" si="51"/>
        <v>58816.706063021862</v>
      </c>
      <c r="N211" s="101">
        <f t="shared" si="52"/>
        <v>37654.741397581216</v>
      </c>
      <c r="O211" s="102">
        <f t="shared" si="53"/>
        <v>0.94495728668510626</v>
      </c>
      <c r="P211" s="103">
        <v>4305.972343343391</v>
      </c>
      <c r="Q211" s="102">
        <f t="shared" si="54"/>
        <v>2.0028853540179491E-2</v>
      </c>
      <c r="R211" s="102">
        <f t="shared" si="54"/>
        <v>1.937582610513441E-2</v>
      </c>
      <c r="S211" s="104">
        <v>1562</v>
      </c>
      <c r="T211" s="224">
        <v>53373</v>
      </c>
      <c r="U211" s="1">
        <v>34191.543882126847</v>
      </c>
      <c r="W211" s="101">
        <v>0</v>
      </c>
      <c r="X211" s="101">
        <f t="shared" si="55"/>
        <v>0</v>
      </c>
    </row>
    <row r="212" spans="1:26" x14ac:dyDescent="0.25">
      <c r="A212" s="98">
        <v>3820</v>
      </c>
      <c r="B212" s="98" t="s">
        <v>228</v>
      </c>
      <c r="C212" s="1">
        <v>92931</v>
      </c>
      <c r="D212" s="98">
        <f t="shared" si="45"/>
        <v>32167.185877466254</v>
      </c>
      <c r="E212" s="99">
        <f t="shared" si="46"/>
        <v>0.80724539749510948</v>
      </c>
      <c r="F212" s="221">
        <f t="shared" si="47"/>
        <v>4612.207629248901</v>
      </c>
      <c r="G212" s="221">
        <f t="shared" si="42"/>
        <v>13324.667840900074</v>
      </c>
      <c r="H212" s="221">
        <f t="shared" si="48"/>
        <v>1295.5574996443547</v>
      </c>
      <c r="I212" s="100">
        <f t="shared" si="43"/>
        <v>3742.8656164725408</v>
      </c>
      <c r="J212" s="221">
        <f t="shared" si="49"/>
        <v>741.00552020672535</v>
      </c>
      <c r="K212" s="100">
        <f t="shared" si="44"/>
        <v>2140.7649478772296</v>
      </c>
      <c r="L212" s="101">
        <f t="shared" si="50"/>
        <v>15465.432788777303</v>
      </c>
      <c r="M212" s="101">
        <f t="shared" si="51"/>
        <v>108396.43278877731</v>
      </c>
      <c r="N212" s="101">
        <f t="shared" si="52"/>
        <v>37520.399026921878</v>
      </c>
      <c r="O212" s="102">
        <f t="shared" si="53"/>
        <v>0.94158592368131599</v>
      </c>
      <c r="P212" s="103">
        <v>7818.9801888388192</v>
      </c>
      <c r="Q212" s="102">
        <f t="shared" si="54"/>
        <v>4.0241336079520011E-2</v>
      </c>
      <c r="R212" s="102">
        <f t="shared" si="54"/>
        <v>4.4202102675876966E-2</v>
      </c>
      <c r="S212" s="104">
        <v>2889</v>
      </c>
      <c r="T212" s="224">
        <v>89336</v>
      </c>
      <c r="U212" s="1">
        <v>30805.517241379308</v>
      </c>
      <c r="W212" s="101">
        <v>0</v>
      </c>
      <c r="X212" s="101">
        <f t="shared" si="55"/>
        <v>0</v>
      </c>
    </row>
    <row r="213" spans="1:26" x14ac:dyDescent="0.25">
      <c r="A213" s="98">
        <v>3821</v>
      </c>
      <c r="B213" s="98" t="s">
        <v>229</v>
      </c>
      <c r="C213" s="1">
        <v>80593</v>
      </c>
      <c r="D213" s="98">
        <f t="shared" si="45"/>
        <v>32868.270799347469</v>
      </c>
      <c r="E213" s="99">
        <f t="shared" si="46"/>
        <v>0.82483933868094028</v>
      </c>
      <c r="F213" s="221">
        <f t="shared" si="47"/>
        <v>4191.5566761201726</v>
      </c>
      <c r="G213" s="221">
        <f t="shared" si="42"/>
        <v>10277.696969846664</v>
      </c>
      <c r="H213" s="221">
        <f t="shared" si="48"/>
        <v>1050.1777769859298</v>
      </c>
      <c r="I213" s="100">
        <f t="shared" si="43"/>
        <v>2575.0359091695</v>
      </c>
      <c r="J213" s="221">
        <f t="shared" si="49"/>
        <v>495.6257975483004</v>
      </c>
      <c r="K213" s="100">
        <f t="shared" si="44"/>
        <v>1215.2744555884326</v>
      </c>
      <c r="L213" s="101">
        <f t="shared" si="50"/>
        <v>11492.971425435097</v>
      </c>
      <c r="M213" s="101">
        <f t="shared" si="51"/>
        <v>92085.971425435098</v>
      </c>
      <c r="N213" s="101">
        <f t="shared" si="52"/>
        <v>37555.453273015941</v>
      </c>
      <c r="O213" s="102">
        <f t="shared" si="53"/>
        <v>0.94246562074060769</v>
      </c>
      <c r="P213" s="103">
        <v>3531.7446601013571</v>
      </c>
      <c r="Q213" s="102">
        <f t="shared" si="54"/>
        <v>8.4259383828871257E-2</v>
      </c>
      <c r="R213" s="102">
        <f t="shared" si="54"/>
        <v>7.4531118557975867E-2</v>
      </c>
      <c r="S213" s="104">
        <v>2452</v>
      </c>
      <c r="T213" s="224">
        <v>74330</v>
      </c>
      <c r="U213" s="1">
        <v>30588.477366255145</v>
      </c>
      <c r="W213" s="101">
        <v>0</v>
      </c>
      <c r="X213" s="101">
        <f t="shared" si="55"/>
        <v>0</v>
      </c>
    </row>
    <row r="214" spans="1:26" x14ac:dyDescent="0.25">
      <c r="A214" s="98">
        <v>3822</v>
      </c>
      <c r="B214" s="98" t="s">
        <v>230</v>
      </c>
      <c r="C214" s="1">
        <v>49861</v>
      </c>
      <c r="D214" s="98">
        <f t="shared" si="45"/>
        <v>35262.376237623765</v>
      </c>
      <c r="E214" s="99">
        <f t="shared" si="46"/>
        <v>0.88492014909216121</v>
      </c>
      <c r="F214" s="221">
        <f t="shared" si="47"/>
        <v>2755.093413154395</v>
      </c>
      <c r="G214" s="221">
        <f t="shared" si="42"/>
        <v>3895.7020862003146</v>
      </c>
      <c r="H214" s="221">
        <f t="shared" si="48"/>
        <v>212.24087358922623</v>
      </c>
      <c r="I214" s="100">
        <f t="shared" si="43"/>
        <v>300.10859525516588</v>
      </c>
      <c r="J214" s="221">
        <f t="shared" si="49"/>
        <v>-342.31110584840314</v>
      </c>
      <c r="K214" s="100">
        <f t="shared" si="44"/>
        <v>-484.02790366964206</v>
      </c>
      <c r="L214" s="101">
        <f t="shared" si="50"/>
        <v>3411.6741825306726</v>
      </c>
      <c r="M214" s="101">
        <f t="shared" si="51"/>
        <v>53272.674182530674</v>
      </c>
      <c r="N214" s="101">
        <f t="shared" si="52"/>
        <v>37675.158544929756</v>
      </c>
      <c r="O214" s="102">
        <f t="shared" si="53"/>
        <v>0.94546966126116871</v>
      </c>
      <c r="P214" s="103">
        <v>2306.9818140125176</v>
      </c>
      <c r="Q214" s="102">
        <f t="shared" si="54"/>
        <v>9.0215371159943145E-2</v>
      </c>
      <c r="R214" s="102">
        <f t="shared" si="54"/>
        <v>0.10255161298353518</v>
      </c>
      <c r="S214" s="104">
        <v>1414</v>
      </c>
      <c r="T214" s="224">
        <v>45735</v>
      </c>
      <c r="U214" s="1">
        <v>31982.517482517484</v>
      </c>
      <c r="W214" s="101">
        <v>0</v>
      </c>
      <c r="X214" s="101">
        <f t="shared" si="55"/>
        <v>0</v>
      </c>
    </row>
    <row r="215" spans="1:26" x14ac:dyDescent="0.25">
      <c r="A215" s="98">
        <v>3823</v>
      </c>
      <c r="B215" s="98" t="s">
        <v>231</v>
      </c>
      <c r="C215" s="1">
        <v>39936</v>
      </c>
      <c r="D215" s="98">
        <f t="shared" si="45"/>
        <v>33335.559265442404</v>
      </c>
      <c r="E215" s="99">
        <f t="shared" si="46"/>
        <v>0.83656608608727567</v>
      </c>
      <c r="F215" s="221">
        <f t="shared" si="47"/>
        <v>3911.1835964632119</v>
      </c>
      <c r="G215" s="221">
        <f t="shared" si="42"/>
        <v>4685.5979485629277</v>
      </c>
      <c r="H215" s="221">
        <f t="shared" si="48"/>
        <v>886.62681385270253</v>
      </c>
      <c r="I215" s="100">
        <f t="shared" si="43"/>
        <v>1062.1789229955375</v>
      </c>
      <c r="J215" s="221">
        <f t="shared" si="49"/>
        <v>332.07483441507316</v>
      </c>
      <c r="K215" s="100">
        <f t="shared" si="44"/>
        <v>397.82565162925766</v>
      </c>
      <c r="L215" s="101">
        <f t="shared" si="50"/>
        <v>5083.4236001921854</v>
      </c>
      <c r="M215" s="101">
        <f t="shared" si="51"/>
        <v>45019.423600192182</v>
      </c>
      <c r="N215" s="101">
        <f t="shared" si="52"/>
        <v>37578.817696320686</v>
      </c>
      <c r="O215" s="102">
        <f t="shared" si="53"/>
        <v>0.94305195811092435</v>
      </c>
      <c r="P215" s="103">
        <v>4939.6186090431411</v>
      </c>
      <c r="Q215" s="102">
        <f t="shared" si="54"/>
        <v>8.5955132562882397E-2</v>
      </c>
      <c r="R215" s="102">
        <f t="shared" si="54"/>
        <v>0.11314933454692788</v>
      </c>
      <c r="S215" s="104">
        <v>1198</v>
      </c>
      <c r="T215" s="224">
        <v>36775</v>
      </c>
      <c r="U215" s="1">
        <v>29947.068403908794</v>
      </c>
      <c r="W215" s="101">
        <v>0</v>
      </c>
      <c r="X215" s="101">
        <f t="shared" si="55"/>
        <v>0</v>
      </c>
    </row>
    <row r="216" spans="1:26" x14ac:dyDescent="0.25">
      <c r="A216" s="98">
        <v>3824</v>
      </c>
      <c r="B216" s="98" t="s">
        <v>232</v>
      </c>
      <c r="C216" s="1">
        <v>90039</v>
      </c>
      <c r="D216" s="98">
        <f t="shared" si="45"/>
        <v>42074.299065420564</v>
      </c>
      <c r="E216" s="99">
        <f t="shared" si="46"/>
        <v>1.0558674421434604</v>
      </c>
      <c r="F216" s="221">
        <f t="shared" si="47"/>
        <v>-1332.0602835236843</v>
      </c>
      <c r="G216" s="221">
        <f t="shared" si="42"/>
        <v>-2850.6090067406844</v>
      </c>
      <c r="H216" s="221">
        <f t="shared" si="48"/>
        <v>0</v>
      </c>
      <c r="I216" s="100">
        <f t="shared" si="43"/>
        <v>0</v>
      </c>
      <c r="J216" s="221">
        <f t="shared" si="49"/>
        <v>-554.55197943762937</v>
      </c>
      <c r="K216" s="100">
        <f t="shared" si="44"/>
        <v>-1186.7412359965269</v>
      </c>
      <c r="L216" s="101">
        <f t="shared" si="50"/>
        <v>-4037.3502427372114</v>
      </c>
      <c r="M216" s="101">
        <f t="shared" si="51"/>
        <v>86001.649757262785</v>
      </c>
      <c r="N216" s="101">
        <f t="shared" si="52"/>
        <v>40187.686802459248</v>
      </c>
      <c r="O216" s="102">
        <f t="shared" si="53"/>
        <v>1.0085223286500153</v>
      </c>
      <c r="P216" s="103">
        <v>-5894.1751851904319</v>
      </c>
      <c r="Q216" s="102">
        <f t="shared" si="54"/>
        <v>-3.1442955185989975E-2</v>
      </c>
      <c r="R216" s="102">
        <f t="shared" si="54"/>
        <v>-2.058063318807573E-2</v>
      </c>
      <c r="S216" s="104">
        <v>2140</v>
      </c>
      <c r="T216" s="224">
        <v>92962</v>
      </c>
      <c r="U216" s="1">
        <v>42958.410351201477</v>
      </c>
      <c r="W216" s="101">
        <v>0</v>
      </c>
      <c r="X216" s="101">
        <f t="shared" si="55"/>
        <v>0</v>
      </c>
    </row>
    <row r="217" spans="1:26" x14ac:dyDescent="0.25">
      <c r="A217" s="98">
        <v>3825</v>
      </c>
      <c r="B217" s="98" t="s">
        <v>233</v>
      </c>
      <c r="C217" s="1">
        <v>182285</v>
      </c>
      <c r="D217" s="98">
        <f t="shared" si="45"/>
        <v>48544.607190412782</v>
      </c>
      <c r="E217" s="99">
        <f t="shared" si="46"/>
        <v>1.2182418094310286</v>
      </c>
      <c r="F217" s="221">
        <f t="shared" si="47"/>
        <v>-5214.2451585190147</v>
      </c>
      <c r="G217" s="221">
        <f t="shared" si="42"/>
        <v>-19579.490570238901</v>
      </c>
      <c r="H217" s="221">
        <f t="shared" si="48"/>
        <v>0</v>
      </c>
      <c r="I217" s="100">
        <f t="shared" si="43"/>
        <v>0</v>
      </c>
      <c r="J217" s="221">
        <f t="shared" si="49"/>
        <v>-554.55197943762937</v>
      </c>
      <c r="K217" s="100">
        <f t="shared" si="44"/>
        <v>-2082.3426827882981</v>
      </c>
      <c r="L217" s="101">
        <f t="shared" si="50"/>
        <v>-21661.833253027198</v>
      </c>
      <c r="M217" s="101">
        <f t="shared" si="51"/>
        <v>160623.1667469728</v>
      </c>
      <c r="N217" s="101">
        <f t="shared" si="52"/>
        <v>42775.810052456138</v>
      </c>
      <c r="O217" s="102">
        <f t="shared" si="53"/>
        <v>1.0734720755650426</v>
      </c>
      <c r="P217" s="103">
        <v>-15867.501317939277</v>
      </c>
      <c r="Q217" s="102">
        <f t="shared" si="54"/>
        <v>7.7048066412597122E-2</v>
      </c>
      <c r="R217" s="102">
        <f t="shared" si="54"/>
        <v>7.7334896789804167E-2</v>
      </c>
      <c r="S217" s="104">
        <v>3755</v>
      </c>
      <c r="T217" s="224">
        <v>169245</v>
      </c>
      <c r="U217" s="1">
        <v>45059.904153354633</v>
      </c>
      <c r="W217" s="101">
        <v>0</v>
      </c>
      <c r="X217" s="101">
        <f t="shared" si="55"/>
        <v>0</v>
      </c>
    </row>
    <row r="218" spans="1:26" ht="28.5" customHeight="1" x14ac:dyDescent="0.25">
      <c r="A218" s="98">
        <v>4201</v>
      </c>
      <c r="B218" s="98" t="s">
        <v>234</v>
      </c>
      <c r="C218" s="1">
        <v>227284</v>
      </c>
      <c r="D218" s="98">
        <f t="shared" si="45"/>
        <v>33746.696362286566</v>
      </c>
      <c r="E218" s="99">
        <f t="shared" si="46"/>
        <v>0.84688369765675542</v>
      </c>
      <c r="F218" s="221">
        <f t="shared" si="47"/>
        <v>3664.5013383567143</v>
      </c>
      <c r="G218" s="221">
        <f t="shared" si="42"/>
        <v>24680.416513832472</v>
      </c>
      <c r="H218" s="221">
        <f t="shared" si="48"/>
        <v>742.72882995724569</v>
      </c>
      <c r="I218" s="100">
        <f t="shared" si="43"/>
        <v>5002.2786697620495</v>
      </c>
      <c r="J218" s="221">
        <f t="shared" si="49"/>
        <v>188.17685051961632</v>
      </c>
      <c r="K218" s="100">
        <f t="shared" si="44"/>
        <v>1267.3710882496159</v>
      </c>
      <c r="L218" s="101">
        <f t="shared" si="50"/>
        <v>25947.787602082088</v>
      </c>
      <c r="M218" s="101">
        <f t="shared" si="51"/>
        <v>253231.7876020821</v>
      </c>
      <c r="N218" s="101">
        <f t="shared" si="52"/>
        <v>37599.374551162895</v>
      </c>
      <c r="O218" s="102">
        <f t="shared" si="53"/>
        <v>0.94356783868939842</v>
      </c>
      <c r="P218" s="103">
        <v>3888.7966499928698</v>
      </c>
      <c r="Q218" s="102">
        <f t="shared" si="54"/>
        <v>0.1624115216235015</v>
      </c>
      <c r="R218" s="102">
        <f t="shared" si="54"/>
        <v>0.16707152326920832</v>
      </c>
      <c r="S218" s="104">
        <v>6735</v>
      </c>
      <c r="T218" s="224">
        <v>195528</v>
      </c>
      <c r="U218" s="1">
        <v>28915.705412599822</v>
      </c>
      <c r="W218" s="101">
        <v>0</v>
      </c>
      <c r="X218" s="101">
        <f t="shared" si="55"/>
        <v>0</v>
      </c>
    </row>
    <row r="219" spans="1:26" x14ac:dyDescent="0.25">
      <c r="A219" s="98">
        <v>4202</v>
      </c>
      <c r="B219" s="98" t="s">
        <v>235</v>
      </c>
      <c r="C219" s="1">
        <v>856922</v>
      </c>
      <c r="D219" s="98">
        <f t="shared" si="45"/>
        <v>35679.810134488071</v>
      </c>
      <c r="E219" s="99">
        <f t="shared" si="46"/>
        <v>0.89539578078981041</v>
      </c>
      <c r="F219" s="221">
        <f t="shared" si="47"/>
        <v>2504.6330750358115</v>
      </c>
      <c r="G219" s="221">
        <f t="shared" si="42"/>
        <v>60153.772563135084</v>
      </c>
      <c r="H219" s="221">
        <f t="shared" si="48"/>
        <v>66.139009686719149</v>
      </c>
      <c r="I219" s="100">
        <f t="shared" si="43"/>
        <v>1588.4605956459338</v>
      </c>
      <c r="J219" s="221">
        <f t="shared" si="49"/>
        <v>-488.41296975091024</v>
      </c>
      <c r="K219" s="100">
        <f t="shared" si="44"/>
        <v>-11730.214294507612</v>
      </c>
      <c r="L219" s="101">
        <f t="shared" si="50"/>
        <v>48423.558268627472</v>
      </c>
      <c r="M219" s="101">
        <f t="shared" si="51"/>
        <v>905345.5582686275</v>
      </c>
      <c r="N219" s="101">
        <f t="shared" si="52"/>
        <v>37696.030239772976</v>
      </c>
      <c r="O219" s="102">
        <f t="shared" si="53"/>
        <v>0.94599344284605125</v>
      </c>
      <c r="P219" s="103">
        <v>19031.099276618617</v>
      </c>
      <c r="Q219" s="102">
        <f t="shared" si="54"/>
        <v>0.19974742807860532</v>
      </c>
      <c r="R219" s="102">
        <f t="shared" si="54"/>
        <v>0.1934532124839056</v>
      </c>
      <c r="S219" s="104">
        <v>24017</v>
      </c>
      <c r="T219" s="224">
        <v>714252</v>
      </c>
      <c r="U219" s="1">
        <v>29896.278933489597</v>
      </c>
      <c r="W219" s="101">
        <v>0</v>
      </c>
      <c r="X219" s="101">
        <f t="shared" si="55"/>
        <v>0</v>
      </c>
    </row>
    <row r="220" spans="1:26" x14ac:dyDescent="0.25">
      <c r="A220" s="98">
        <v>4203</v>
      </c>
      <c r="B220" s="98" t="s">
        <v>236</v>
      </c>
      <c r="C220" s="1">
        <v>1475740</v>
      </c>
      <c r="D220" s="98">
        <f t="shared" si="45"/>
        <v>32427.431936540026</v>
      </c>
      <c r="E220" s="99">
        <f t="shared" si="46"/>
        <v>0.81377635218302669</v>
      </c>
      <c r="F220" s="221">
        <f t="shared" si="47"/>
        <v>4456.059993804638</v>
      </c>
      <c r="G220" s="221">
        <f t="shared" si="42"/>
        <v>202790.83425805526</v>
      </c>
      <c r="H220" s="221">
        <f t="shared" si="48"/>
        <v>1204.4713789685347</v>
      </c>
      <c r="I220" s="100">
        <f t="shared" si="43"/>
        <v>54814.287985479052</v>
      </c>
      <c r="J220" s="221">
        <f t="shared" si="49"/>
        <v>649.91939953090537</v>
      </c>
      <c r="K220" s="100">
        <f t="shared" si="44"/>
        <v>29577.181953251973</v>
      </c>
      <c r="L220" s="101">
        <f t="shared" si="50"/>
        <v>232368.01621130723</v>
      </c>
      <c r="M220" s="101">
        <f t="shared" si="51"/>
        <v>1708108.0162113071</v>
      </c>
      <c r="N220" s="101">
        <f t="shared" si="52"/>
        <v>37533.411329875569</v>
      </c>
      <c r="O220" s="102">
        <f t="shared" si="53"/>
        <v>0.94191247141571199</v>
      </c>
      <c r="P220" s="103">
        <v>42068.650749001681</v>
      </c>
      <c r="Q220" s="102">
        <f t="shared" si="54"/>
        <v>0.1070028767642216</v>
      </c>
      <c r="R220" s="102">
        <f t="shared" si="54"/>
        <v>9.6202611381916742E-2</v>
      </c>
      <c r="S220" s="104">
        <v>45509</v>
      </c>
      <c r="T220" s="224">
        <v>1333095</v>
      </c>
      <c r="U220" s="1">
        <v>29581.604349273272</v>
      </c>
      <c r="W220" s="101">
        <v>0</v>
      </c>
      <c r="X220" s="101">
        <f t="shared" si="55"/>
        <v>0</v>
      </c>
    </row>
    <row r="221" spans="1:26" x14ac:dyDescent="0.25">
      <c r="A221" s="98">
        <v>4204</v>
      </c>
      <c r="B221" s="98" t="s">
        <v>237</v>
      </c>
      <c r="C221" s="1">
        <v>3930936</v>
      </c>
      <c r="D221" s="98">
        <f t="shared" si="45"/>
        <v>34561.629021338704</v>
      </c>
      <c r="E221" s="99">
        <f t="shared" si="46"/>
        <v>0.86733468273186354</v>
      </c>
      <c r="F221" s="221">
        <f t="shared" si="47"/>
        <v>3175.5417429254317</v>
      </c>
      <c r="G221" s="221">
        <f t="shared" si="42"/>
        <v>361176.5912151098</v>
      </c>
      <c r="H221" s="221">
        <f t="shared" si="48"/>
        <v>457.50239928899754</v>
      </c>
      <c r="I221" s="100">
        <f t="shared" si="43"/>
        <v>52034.950387932709</v>
      </c>
      <c r="J221" s="221">
        <f t="shared" si="49"/>
        <v>-97.049580148631833</v>
      </c>
      <c r="K221" s="100">
        <f t="shared" si="44"/>
        <v>-11038.128097364937</v>
      </c>
      <c r="L221" s="101">
        <f t="shared" si="50"/>
        <v>350138.46311774489</v>
      </c>
      <c r="M221" s="101">
        <f t="shared" si="51"/>
        <v>4281074.4631177448</v>
      </c>
      <c r="N221" s="101">
        <f t="shared" si="52"/>
        <v>37640.121184115502</v>
      </c>
      <c r="O221" s="102">
        <f t="shared" si="53"/>
        <v>0.94459038794315375</v>
      </c>
      <c r="P221" s="103">
        <v>62571.276389048318</v>
      </c>
      <c r="Q221" s="102">
        <f t="shared" si="54"/>
        <v>0.14101768475586005</v>
      </c>
      <c r="R221" s="102">
        <f t="shared" si="54"/>
        <v>0.12949083491997121</v>
      </c>
      <c r="S221" s="104">
        <v>113737</v>
      </c>
      <c r="T221" s="224">
        <v>3445114</v>
      </c>
      <c r="U221" s="1">
        <v>30599.30010303052</v>
      </c>
      <c r="W221" s="101">
        <v>0</v>
      </c>
      <c r="X221" s="101">
        <f t="shared" si="55"/>
        <v>0</v>
      </c>
      <c r="Y221" s="1"/>
      <c r="Z221" s="1"/>
    </row>
    <row r="222" spans="1:26" x14ac:dyDescent="0.25">
      <c r="A222" s="98">
        <v>4205</v>
      </c>
      <c r="B222" s="98" t="s">
        <v>238</v>
      </c>
      <c r="C222" s="1">
        <v>725562</v>
      </c>
      <c r="D222" s="98">
        <f t="shared" si="45"/>
        <v>31345.833153324405</v>
      </c>
      <c r="E222" s="99">
        <f t="shared" si="46"/>
        <v>0.78663329891709721</v>
      </c>
      <c r="F222" s="221">
        <f t="shared" si="47"/>
        <v>5105.0192637340106</v>
      </c>
      <c r="G222" s="221">
        <f t="shared" si="42"/>
        <v>118165.88089765114</v>
      </c>
      <c r="H222" s="221">
        <f t="shared" si="48"/>
        <v>1583.0309530940019</v>
      </c>
      <c r="I222" s="100">
        <f t="shared" si="43"/>
        <v>36642.417471266868</v>
      </c>
      <c r="J222" s="221">
        <f t="shared" si="49"/>
        <v>1028.4789736563725</v>
      </c>
      <c r="K222" s="100">
        <f t="shared" si="44"/>
        <v>23806.202803224056</v>
      </c>
      <c r="L222" s="101">
        <f t="shared" si="50"/>
        <v>141972.0837008752</v>
      </c>
      <c r="M222" s="101">
        <f t="shared" si="51"/>
        <v>867534.08370087517</v>
      </c>
      <c r="N222" s="101">
        <f t="shared" si="52"/>
        <v>37479.331390714782</v>
      </c>
      <c r="O222" s="102">
        <f t="shared" si="53"/>
        <v>0.94055531875241538</v>
      </c>
      <c r="P222" s="103">
        <v>35998.099733836047</v>
      </c>
      <c r="Q222" s="102">
        <f t="shared" si="54"/>
        <v>0.11207467353319846</v>
      </c>
      <c r="R222" s="102">
        <f t="shared" si="54"/>
        <v>0.10765462471628678</v>
      </c>
      <c r="S222" s="104">
        <v>23147</v>
      </c>
      <c r="T222" s="224">
        <v>652440</v>
      </c>
      <c r="U222" s="1">
        <v>28299.2843201041</v>
      </c>
      <c r="W222" s="101">
        <v>0</v>
      </c>
      <c r="X222" s="101">
        <f t="shared" si="55"/>
        <v>0</v>
      </c>
      <c r="Y222" s="1"/>
      <c r="Z222" s="1"/>
    </row>
    <row r="223" spans="1:26" x14ac:dyDescent="0.25">
      <c r="A223" s="98">
        <v>4206</v>
      </c>
      <c r="B223" s="98" t="s">
        <v>239</v>
      </c>
      <c r="C223" s="1">
        <v>303132</v>
      </c>
      <c r="D223" s="98">
        <f t="shared" si="45"/>
        <v>31504.053211390561</v>
      </c>
      <c r="E223" s="99">
        <f t="shared" si="46"/>
        <v>0.79060387981129931</v>
      </c>
      <c r="F223" s="221">
        <f t="shared" si="47"/>
        <v>5010.0872288943174</v>
      </c>
      <c r="G223" s="221">
        <f t="shared" si="42"/>
        <v>48207.059316421124</v>
      </c>
      <c r="H223" s="221">
        <f t="shared" si="48"/>
        <v>1527.6539327708474</v>
      </c>
      <c r="I223" s="100">
        <f t="shared" si="43"/>
        <v>14699.086141121094</v>
      </c>
      <c r="J223" s="221">
        <f t="shared" si="49"/>
        <v>973.10195333321803</v>
      </c>
      <c r="K223" s="100">
        <f t="shared" si="44"/>
        <v>9363.1869949722241</v>
      </c>
      <c r="L223" s="101">
        <f t="shared" si="50"/>
        <v>57570.246311393348</v>
      </c>
      <c r="M223" s="101">
        <f t="shared" si="51"/>
        <v>360702.24631139333</v>
      </c>
      <c r="N223" s="101">
        <f t="shared" si="52"/>
        <v>37487.242393618093</v>
      </c>
      <c r="O223" s="102">
        <f t="shared" si="53"/>
        <v>0.94075384779712556</v>
      </c>
      <c r="P223" s="103">
        <v>11211.757797510298</v>
      </c>
      <c r="Q223" s="102">
        <f t="shared" si="54"/>
        <v>8.7418344615318389E-2</v>
      </c>
      <c r="R223" s="102">
        <f t="shared" si="54"/>
        <v>9.0017660965988802E-2</v>
      </c>
      <c r="S223" s="104">
        <v>9622</v>
      </c>
      <c r="T223" s="224">
        <v>278763</v>
      </c>
      <c r="U223" s="1">
        <v>28902.332814930018</v>
      </c>
      <c r="W223" s="101">
        <v>0</v>
      </c>
      <c r="X223" s="101">
        <f t="shared" si="55"/>
        <v>0</v>
      </c>
    </row>
    <row r="224" spans="1:26" x14ac:dyDescent="0.25">
      <c r="A224" s="98">
        <v>4207</v>
      </c>
      <c r="B224" s="98" t="s">
        <v>240</v>
      </c>
      <c r="C224" s="1">
        <v>294855</v>
      </c>
      <c r="D224" s="98">
        <f t="shared" si="45"/>
        <v>32587.86472148541</v>
      </c>
      <c r="E224" s="99">
        <f t="shared" si="46"/>
        <v>0.81780246213705932</v>
      </c>
      <c r="F224" s="221">
        <f t="shared" si="47"/>
        <v>4359.8003228374082</v>
      </c>
      <c r="G224" s="221">
        <f t="shared" si="42"/>
        <v>39447.47332103287</v>
      </c>
      <c r="H224" s="221">
        <f t="shared" si="48"/>
        <v>1148.3199042376502</v>
      </c>
      <c r="I224" s="100">
        <f t="shared" si="43"/>
        <v>10389.99849354226</v>
      </c>
      <c r="J224" s="221">
        <f t="shared" si="49"/>
        <v>593.76792480002086</v>
      </c>
      <c r="K224" s="100">
        <f t="shared" si="44"/>
        <v>5372.4121835905889</v>
      </c>
      <c r="L224" s="101">
        <f t="shared" si="50"/>
        <v>44819.88550462346</v>
      </c>
      <c r="M224" s="101">
        <f t="shared" si="51"/>
        <v>339674.88550462347</v>
      </c>
      <c r="N224" s="101">
        <f t="shared" si="52"/>
        <v>37541.432969122841</v>
      </c>
      <c r="O224" s="102">
        <f t="shared" si="53"/>
        <v>0.94211377691341369</v>
      </c>
      <c r="P224" s="103">
        <v>12849.592938253289</v>
      </c>
      <c r="Q224" s="102">
        <f t="shared" si="54"/>
        <v>9.1299729446642511E-2</v>
      </c>
      <c r="R224" s="102">
        <f t="shared" si="54"/>
        <v>8.8766871984399018E-2</v>
      </c>
      <c r="S224" s="104">
        <v>9048</v>
      </c>
      <c r="T224" s="224">
        <v>270187</v>
      </c>
      <c r="U224" s="1">
        <v>29930.984823307852</v>
      </c>
      <c r="W224" s="101">
        <v>0</v>
      </c>
      <c r="X224" s="101">
        <f t="shared" si="55"/>
        <v>0</v>
      </c>
    </row>
    <row r="225" spans="1:26" x14ac:dyDescent="0.25">
      <c r="A225" s="98">
        <v>4211</v>
      </c>
      <c r="B225" s="98" t="s">
        <v>241</v>
      </c>
      <c r="C225" s="1">
        <v>63148</v>
      </c>
      <c r="D225" s="98">
        <f t="shared" si="45"/>
        <v>26018.953440461475</v>
      </c>
      <c r="E225" s="99">
        <f t="shared" si="46"/>
        <v>0.65295361840046939</v>
      </c>
      <c r="F225" s="221">
        <f t="shared" si="47"/>
        <v>8301.1470914517686</v>
      </c>
      <c r="G225" s="221">
        <f t="shared" si="42"/>
        <v>20146.88399095344</v>
      </c>
      <c r="H225" s="221">
        <f t="shared" si="48"/>
        <v>3447.4388525960276</v>
      </c>
      <c r="I225" s="100">
        <f t="shared" si="43"/>
        <v>8366.934095250559</v>
      </c>
      <c r="J225" s="221">
        <f t="shared" si="49"/>
        <v>2892.886873158398</v>
      </c>
      <c r="K225" s="100">
        <f t="shared" si="44"/>
        <v>7021.0364411554319</v>
      </c>
      <c r="L225" s="101">
        <f t="shared" si="50"/>
        <v>27167.920432108873</v>
      </c>
      <c r="M225" s="101">
        <f t="shared" si="51"/>
        <v>90315.920432108876</v>
      </c>
      <c r="N225" s="101">
        <f t="shared" si="52"/>
        <v>37212.987405071646</v>
      </c>
      <c r="O225" s="102">
        <f t="shared" si="53"/>
        <v>0.93387133472658423</v>
      </c>
      <c r="P225" s="103">
        <v>6036.8316435831912</v>
      </c>
      <c r="Q225" s="102">
        <f t="shared" si="54"/>
        <v>6.8584482612742192E-2</v>
      </c>
      <c r="R225" s="102">
        <f t="shared" si="54"/>
        <v>6.9905353419432839E-2</v>
      </c>
      <c r="S225" s="104">
        <v>2427</v>
      </c>
      <c r="T225" s="224">
        <v>59095</v>
      </c>
      <c r="U225" s="1">
        <v>24318.930041152264</v>
      </c>
      <c r="W225" s="101">
        <v>0</v>
      </c>
      <c r="X225" s="101">
        <f t="shared" si="55"/>
        <v>0</v>
      </c>
    </row>
    <row r="226" spans="1:26" x14ac:dyDescent="0.25">
      <c r="A226" s="98">
        <v>4212</v>
      </c>
      <c r="B226" s="98" t="s">
        <v>242</v>
      </c>
      <c r="C226" s="1">
        <v>58607</v>
      </c>
      <c r="D226" s="98">
        <f t="shared" si="45"/>
        <v>27502.11168465509</v>
      </c>
      <c r="E226" s="99">
        <f t="shared" si="46"/>
        <v>0.69017392952569401</v>
      </c>
      <c r="F226" s="221">
        <f t="shared" si="47"/>
        <v>7411.2521449355991</v>
      </c>
      <c r="G226" s="221">
        <f t="shared" si="42"/>
        <v>15793.378320857761</v>
      </c>
      <c r="H226" s="221">
        <f t="shared" si="48"/>
        <v>2928.3334671282619</v>
      </c>
      <c r="I226" s="100">
        <f t="shared" si="43"/>
        <v>6240.2786184503257</v>
      </c>
      <c r="J226" s="221">
        <f t="shared" si="49"/>
        <v>2373.7814876906323</v>
      </c>
      <c r="K226" s="100">
        <f t="shared" si="44"/>
        <v>5058.5283502687371</v>
      </c>
      <c r="L226" s="101">
        <f t="shared" si="50"/>
        <v>20851.906671126497</v>
      </c>
      <c r="M226" s="101">
        <f t="shared" si="51"/>
        <v>79458.90667112649</v>
      </c>
      <c r="N226" s="101">
        <f t="shared" si="52"/>
        <v>37287.14531728132</v>
      </c>
      <c r="O226" s="102">
        <f t="shared" si="53"/>
        <v>0.93573235028284529</v>
      </c>
      <c r="P226" s="103">
        <v>4223.7135280081457</v>
      </c>
      <c r="Q226" s="102">
        <f t="shared" si="54"/>
        <v>9.7303875678711849E-2</v>
      </c>
      <c r="R226" s="102">
        <f t="shared" si="54"/>
        <v>9.5759102507882984E-2</v>
      </c>
      <c r="S226" s="104">
        <v>2131</v>
      </c>
      <c r="T226" s="224">
        <v>53410</v>
      </c>
      <c r="U226" s="1">
        <v>25098.684210526317</v>
      </c>
      <c r="W226" s="101">
        <v>0</v>
      </c>
      <c r="X226" s="101">
        <f t="shared" si="55"/>
        <v>0</v>
      </c>
    </row>
    <row r="227" spans="1:26" x14ac:dyDescent="0.25">
      <c r="A227" s="98">
        <v>4213</v>
      </c>
      <c r="B227" s="98" t="s">
        <v>243</v>
      </c>
      <c r="C227" s="1">
        <v>202622</v>
      </c>
      <c r="D227" s="98">
        <f t="shared" si="45"/>
        <v>33135.241210139</v>
      </c>
      <c r="E227" s="99">
        <f t="shared" si="46"/>
        <v>0.83153904303803827</v>
      </c>
      <c r="F227" s="221">
        <f t="shared" si="47"/>
        <v>4031.3744296452537</v>
      </c>
      <c r="G227" s="221">
        <f t="shared" si="42"/>
        <v>24651.854637280725</v>
      </c>
      <c r="H227" s="221">
        <f t="shared" si="48"/>
        <v>956.73813320889383</v>
      </c>
      <c r="I227" s="100">
        <f t="shared" si="43"/>
        <v>5850.453684572386</v>
      </c>
      <c r="J227" s="221">
        <f t="shared" si="49"/>
        <v>402.18615377126446</v>
      </c>
      <c r="K227" s="100">
        <f t="shared" si="44"/>
        <v>2459.3683303112821</v>
      </c>
      <c r="L227" s="101">
        <f t="shared" si="50"/>
        <v>27111.222967592006</v>
      </c>
      <c r="M227" s="101">
        <f t="shared" si="51"/>
        <v>229733.22296759201</v>
      </c>
      <c r="N227" s="101">
        <f t="shared" si="52"/>
        <v>37568.801793555525</v>
      </c>
      <c r="O227" s="102">
        <f t="shared" si="53"/>
        <v>0.94280060595846271</v>
      </c>
      <c r="P227" s="103">
        <v>5027.9938403424749</v>
      </c>
      <c r="Q227" s="102">
        <f t="shared" si="54"/>
        <v>0.14798048758378043</v>
      </c>
      <c r="R227" s="102">
        <f t="shared" si="54"/>
        <v>0.13896935701893628</v>
      </c>
      <c r="S227" s="104">
        <v>6115</v>
      </c>
      <c r="T227" s="224">
        <v>176503</v>
      </c>
      <c r="U227" s="1">
        <v>29092.302620735125</v>
      </c>
      <c r="W227" s="101">
        <v>0</v>
      </c>
      <c r="X227" s="101">
        <f t="shared" si="55"/>
        <v>0</v>
      </c>
    </row>
    <row r="228" spans="1:26" x14ac:dyDescent="0.25">
      <c r="A228" s="98">
        <v>4214</v>
      </c>
      <c r="B228" s="98" t="s">
        <v>244</v>
      </c>
      <c r="C228" s="1">
        <v>178867</v>
      </c>
      <c r="D228" s="98">
        <f t="shared" si="45"/>
        <v>29332.076090521481</v>
      </c>
      <c r="E228" s="99">
        <f t="shared" si="46"/>
        <v>0.73609744766752638</v>
      </c>
      <c r="F228" s="221">
        <f t="shared" si="47"/>
        <v>6313.2735014157652</v>
      </c>
      <c r="G228" s="221">
        <f t="shared" si="42"/>
        <v>38498.341811633334</v>
      </c>
      <c r="H228" s="221">
        <f t="shared" si="48"/>
        <v>2287.8459250750252</v>
      </c>
      <c r="I228" s="100">
        <f t="shared" si="43"/>
        <v>13951.284451107504</v>
      </c>
      <c r="J228" s="221">
        <f t="shared" si="49"/>
        <v>1733.2939456373958</v>
      </c>
      <c r="K228" s="100">
        <f t="shared" si="44"/>
        <v>10569.626480496841</v>
      </c>
      <c r="L228" s="101">
        <f t="shared" si="50"/>
        <v>49067.968292130172</v>
      </c>
      <c r="M228" s="101">
        <f t="shared" si="51"/>
        <v>227934.96829213016</v>
      </c>
      <c r="N228" s="101">
        <f t="shared" si="52"/>
        <v>37378.643537574637</v>
      </c>
      <c r="O228" s="102">
        <f t="shared" si="53"/>
        <v>0.93802852618993682</v>
      </c>
      <c r="P228" s="103">
        <v>12020.406989110132</v>
      </c>
      <c r="Q228" s="102">
        <f t="shared" si="54"/>
        <v>0.19181897533965445</v>
      </c>
      <c r="R228" s="102">
        <f t="shared" si="54"/>
        <v>0.17344721678243438</v>
      </c>
      <c r="S228" s="104">
        <v>6098</v>
      </c>
      <c r="T228" s="224">
        <v>150079</v>
      </c>
      <c r="U228" s="1">
        <v>24996.502331778815</v>
      </c>
      <c r="W228" s="101">
        <v>0</v>
      </c>
      <c r="X228" s="101">
        <f t="shared" si="55"/>
        <v>0</v>
      </c>
    </row>
    <row r="229" spans="1:26" x14ac:dyDescent="0.25">
      <c r="A229" s="98">
        <v>4215</v>
      </c>
      <c r="B229" s="98" t="s">
        <v>245</v>
      </c>
      <c r="C229" s="1">
        <v>420589</v>
      </c>
      <c r="D229" s="98">
        <f t="shared" si="45"/>
        <v>37289.564677719653</v>
      </c>
      <c r="E229" s="99">
        <f t="shared" si="46"/>
        <v>0.93579306487523106</v>
      </c>
      <c r="F229" s="221">
        <f t="shared" si="47"/>
        <v>1538.7803490968624</v>
      </c>
      <c r="G229" s="221">
        <f t="shared" si="42"/>
        <v>17355.903557463513</v>
      </c>
      <c r="H229" s="221">
        <f t="shared" si="48"/>
        <v>0</v>
      </c>
      <c r="I229" s="100">
        <f t="shared" si="43"/>
        <v>0</v>
      </c>
      <c r="J229" s="221">
        <f t="shared" si="49"/>
        <v>-554.55197943762937</v>
      </c>
      <c r="K229" s="100">
        <f t="shared" si="44"/>
        <v>-6254.7917760770215</v>
      </c>
      <c r="L229" s="101">
        <f t="shared" si="50"/>
        <v>11101.111781386491</v>
      </c>
      <c r="M229" s="101">
        <f t="shared" si="51"/>
        <v>431690.11178138648</v>
      </c>
      <c r="N229" s="101">
        <f t="shared" si="52"/>
        <v>38273.793047378887</v>
      </c>
      <c r="O229" s="102">
        <f t="shared" si="53"/>
        <v>0.9604925777427239</v>
      </c>
      <c r="P229" s="103">
        <v>-3751.1665952162366</v>
      </c>
      <c r="Q229" s="102">
        <f t="shared" si="54"/>
        <v>0.18035883173412887</v>
      </c>
      <c r="R229" s="102">
        <f t="shared" si="54"/>
        <v>0.16999838095465558</v>
      </c>
      <c r="S229" s="104">
        <v>11279</v>
      </c>
      <c r="T229" s="224">
        <v>356323</v>
      </c>
      <c r="U229" s="1">
        <v>31871.466905187834</v>
      </c>
      <c r="W229" s="101">
        <v>0</v>
      </c>
      <c r="X229" s="101">
        <f t="shared" si="55"/>
        <v>0</v>
      </c>
    </row>
    <row r="230" spans="1:26" x14ac:dyDescent="0.25">
      <c r="A230" s="98">
        <v>4216</v>
      </c>
      <c r="B230" s="98" t="s">
        <v>246</v>
      </c>
      <c r="C230" s="1">
        <v>145449</v>
      </c>
      <c r="D230" s="98">
        <f t="shared" si="45"/>
        <v>27227.44290527892</v>
      </c>
      <c r="E230" s="99">
        <f t="shared" si="46"/>
        <v>0.68328103224734249</v>
      </c>
      <c r="F230" s="221">
        <f t="shared" si="47"/>
        <v>7576.0534125613012</v>
      </c>
      <c r="G230" s="221">
        <f t="shared" si="42"/>
        <v>40471.27732990247</v>
      </c>
      <c r="H230" s="221">
        <f t="shared" si="48"/>
        <v>3024.4675399099215</v>
      </c>
      <c r="I230" s="100">
        <f t="shared" si="43"/>
        <v>16156.705598198801</v>
      </c>
      <c r="J230" s="221">
        <f t="shared" si="49"/>
        <v>2469.9155604722919</v>
      </c>
      <c r="K230" s="100">
        <f t="shared" si="44"/>
        <v>13194.288924042983</v>
      </c>
      <c r="L230" s="101">
        <f t="shared" si="50"/>
        <v>53665.56625394545</v>
      </c>
      <c r="M230" s="101">
        <f t="shared" si="51"/>
        <v>199114.56625394546</v>
      </c>
      <c r="N230" s="101">
        <f t="shared" si="52"/>
        <v>37273.411878312516</v>
      </c>
      <c r="O230" s="102">
        <f t="shared" si="53"/>
        <v>0.9353877054189278</v>
      </c>
      <c r="P230" s="103">
        <v>10923.759369600899</v>
      </c>
      <c r="Q230" s="102">
        <f t="shared" si="54"/>
        <v>0.10670724747955107</v>
      </c>
      <c r="R230" s="102">
        <f t="shared" si="54"/>
        <v>9.2619622464835752E-2</v>
      </c>
      <c r="S230" s="104">
        <v>5342</v>
      </c>
      <c r="T230" s="224">
        <v>131425</v>
      </c>
      <c r="U230" s="1">
        <v>24919.416003033748</v>
      </c>
      <c r="W230" s="101">
        <v>0</v>
      </c>
      <c r="X230" s="101">
        <f t="shared" si="55"/>
        <v>0</v>
      </c>
    </row>
    <row r="231" spans="1:26" x14ac:dyDescent="0.25">
      <c r="A231" s="98">
        <v>4217</v>
      </c>
      <c r="B231" s="98" t="s">
        <v>247</v>
      </c>
      <c r="C231" s="1">
        <v>55208</v>
      </c>
      <c r="D231" s="98">
        <f t="shared" si="45"/>
        <v>30654.081066074403</v>
      </c>
      <c r="E231" s="99">
        <f t="shared" si="46"/>
        <v>0.76927356807936242</v>
      </c>
      <c r="F231" s="221">
        <f t="shared" si="47"/>
        <v>5520.0705160840125</v>
      </c>
      <c r="G231" s="221">
        <f t="shared" si="42"/>
        <v>9941.6469994673062</v>
      </c>
      <c r="H231" s="221">
        <f t="shared" si="48"/>
        <v>1825.1441836315028</v>
      </c>
      <c r="I231" s="100">
        <f t="shared" si="43"/>
        <v>3287.0846747203368</v>
      </c>
      <c r="J231" s="221">
        <f t="shared" si="49"/>
        <v>1270.5922041938734</v>
      </c>
      <c r="K231" s="100">
        <f t="shared" si="44"/>
        <v>2288.3365597531661</v>
      </c>
      <c r="L231" s="101">
        <f t="shared" si="50"/>
        <v>12229.983559220473</v>
      </c>
      <c r="M231" s="101">
        <f t="shared" si="51"/>
        <v>67437.983559220476</v>
      </c>
      <c r="N231" s="101">
        <f t="shared" si="52"/>
        <v>37444.743786352294</v>
      </c>
      <c r="O231" s="102">
        <f t="shared" si="53"/>
        <v>0.93968733221052891</v>
      </c>
      <c r="P231" s="103">
        <v>2004.821709968408</v>
      </c>
      <c r="Q231" s="102">
        <f t="shared" si="54"/>
        <v>0.15410987540764279</v>
      </c>
      <c r="R231" s="102">
        <f t="shared" si="54"/>
        <v>0.16756701443238484</v>
      </c>
      <c r="S231" s="104">
        <v>1801</v>
      </c>
      <c r="T231" s="224">
        <v>47836</v>
      </c>
      <c r="U231" s="1">
        <v>26254.665203073546</v>
      </c>
      <c r="W231" s="101">
        <v>0</v>
      </c>
      <c r="X231" s="101">
        <f t="shared" si="55"/>
        <v>0</v>
      </c>
    </row>
    <row r="232" spans="1:26" x14ac:dyDescent="0.25">
      <c r="A232" s="98">
        <v>4218</v>
      </c>
      <c r="B232" s="98" t="s">
        <v>248</v>
      </c>
      <c r="C232" s="1">
        <v>36800</v>
      </c>
      <c r="D232" s="98">
        <f t="shared" si="45"/>
        <v>27815.570672713529</v>
      </c>
      <c r="E232" s="99">
        <f t="shared" si="46"/>
        <v>0.69804027899056609</v>
      </c>
      <c r="F232" s="221">
        <f t="shared" si="47"/>
        <v>7223.1767521005359</v>
      </c>
      <c r="G232" s="221">
        <f t="shared" si="42"/>
        <v>9556.2628430290097</v>
      </c>
      <c r="H232" s="221">
        <f t="shared" si="48"/>
        <v>2818.6228213078084</v>
      </c>
      <c r="I232" s="100">
        <f t="shared" si="43"/>
        <v>3729.0379925902303</v>
      </c>
      <c r="J232" s="221">
        <f t="shared" si="49"/>
        <v>2264.0708418701788</v>
      </c>
      <c r="K232" s="100">
        <f t="shared" si="44"/>
        <v>2995.3657237942466</v>
      </c>
      <c r="L232" s="101">
        <f t="shared" si="50"/>
        <v>12551.628566823256</v>
      </c>
      <c r="M232" s="101">
        <f t="shared" si="51"/>
        <v>49351.628566823259</v>
      </c>
      <c r="N232" s="101">
        <f t="shared" si="52"/>
        <v>37302.818266684248</v>
      </c>
      <c r="O232" s="102">
        <f t="shared" si="53"/>
        <v>0.93612566775608907</v>
      </c>
      <c r="P232" s="103">
        <v>3595.1708341411431</v>
      </c>
      <c r="Q232" s="102">
        <f t="shared" si="54"/>
        <v>3.6678122711138655E-2</v>
      </c>
      <c r="R232" s="102">
        <f t="shared" si="54"/>
        <v>4.6081098880854286E-2</v>
      </c>
      <c r="S232" s="104">
        <v>1323</v>
      </c>
      <c r="T232" s="224">
        <v>35498</v>
      </c>
      <c r="U232" s="1">
        <v>26590.262172284642</v>
      </c>
      <c r="W232" s="101">
        <v>0</v>
      </c>
      <c r="X232" s="101">
        <f t="shared" si="55"/>
        <v>0</v>
      </c>
    </row>
    <row r="233" spans="1:26" x14ac:dyDescent="0.25">
      <c r="A233" s="98">
        <v>4219</v>
      </c>
      <c r="B233" s="98" t="s">
        <v>249</v>
      </c>
      <c r="C233" s="1">
        <v>103665</v>
      </c>
      <c r="D233" s="98">
        <f t="shared" si="45"/>
        <v>28378.045442102382</v>
      </c>
      <c r="E233" s="99">
        <f t="shared" si="46"/>
        <v>0.71215575587828317</v>
      </c>
      <c r="F233" s="221">
        <f t="shared" si="47"/>
        <v>6885.6918904672248</v>
      </c>
      <c r="G233" s="221">
        <f t="shared" si="42"/>
        <v>25153.432475876773</v>
      </c>
      <c r="H233" s="221">
        <f t="shared" si="48"/>
        <v>2621.7566520217097</v>
      </c>
      <c r="I233" s="100">
        <f t="shared" si="43"/>
        <v>9577.2770498353057</v>
      </c>
      <c r="J233" s="221">
        <f t="shared" si="49"/>
        <v>2067.2046725840801</v>
      </c>
      <c r="K233" s="100">
        <f t="shared" si="44"/>
        <v>7551.4986689496445</v>
      </c>
      <c r="L233" s="101">
        <f t="shared" si="50"/>
        <v>32704.931144826416</v>
      </c>
      <c r="M233" s="101">
        <f t="shared" si="51"/>
        <v>136369.93114482641</v>
      </c>
      <c r="N233" s="101">
        <f t="shared" si="52"/>
        <v>37330.94200515368</v>
      </c>
      <c r="O233" s="102">
        <f t="shared" si="53"/>
        <v>0.9368314416004746</v>
      </c>
      <c r="P233" s="103">
        <v>8288.15397363386</v>
      </c>
      <c r="Q233" s="102">
        <f t="shared" si="54"/>
        <v>0.10387605153870727</v>
      </c>
      <c r="R233" s="102">
        <f t="shared" si="54"/>
        <v>9.360181508857976E-2</v>
      </c>
      <c r="S233" s="104">
        <v>3653</v>
      </c>
      <c r="T233" s="224">
        <v>93910</v>
      </c>
      <c r="U233" s="1">
        <v>25949.15722575297</v>
      </c>
      <c r="W233" s="101">
        <v>0</v>
      </c>
      <c r="X233" s="101">
        <f t="shared" si="55"/>
        <v>0</v>
      </c>
    </row>
    <row r="234" spans="1:26" x14ac:dyDescent="0.25">
      <c r="A234" s="98">
        <v>4220</v>
      </c>
      <c r="B234" s="98" t="s">
        <v>250</v>
      </c>
      <c r="C234" s="1">
        <v>35312</v>
      </c>
      <c r="D234" s="98">
        <f t="shared" si="45"/>
        <v>31139.329805996473</v>
      </c>
      <c r="E234" s="99">
        <f t="shared" si="46"/>
        <v>0.78145103406704752</v>
      </c>
      <c r="F234" s="221">
        <f t="shared" si="47"/>
        <v>5228.9212721307704</v>
      </c>
      <c r="G234" s="221">
        <f t="shared" si="42"/>
        <v>5929.5967225962931</v>
      </c>
      <c r="H234" s="221">
        <f t="shared" si="48"/>
        <v>1655.3071246587783</v>
      </c>
      <c r="I234" s="100">
        <f t="shared" si="43"/>
        <v>1877.1182793630546</v>
      </c>
      <c r="J234" s="221">
        <f t="shared" si="49"/>
        <v>1100.755145221149</v>
      </c>
      <c r="K234" s="100">
        <f t="shared" si="44"/>
        <v>1248.2563346807829</v>
      </c>
      <c r="L234" s="101">
        <f t="shared" si="50"/>
        <v>7177.853057277076</v>
      </c>
      <c r="M234" s="101">
        <f t="shared" si="51"/>
        <v>42489.853057277076</v>
      </c>
      <c r="N234" s="101">
        <f t="shared" si="52"/>
        <v>37469.006223348391</v>
      </c>
      <c r="O234" s="102">
        <f t="shared" si="53"/>
        <v>0.940296205509913</v>
      </c>
      <c r="P234" s="103">
        <v>3152.1464292638389</v>
      </c>
      <c r="Q234" s="102">
        <f t="shared" si="54"/>
        <v>3.0676279151221505E-2</v>
      </c>
      <c r="R234" s="102">
        <f t="shared" si="54"/>
        <v>3.7947364012958451E-2</v>
      </c>
      <c r="S234" s="104">
        <v>1134</v>
      </c>
      <c r="T234" s="224">
        <v>34261</v>
      </c>
      <c r="U234" s="1">
        <v>30000.875656742559</v>
      </c>
      <c r="W234" s="101">
        <v>0</v>
      </c>
      <c r="X234" s="101">
        <f t="shared" si="55"/>
        <v>0</v>
      </c>
    </row>
    <row r="235" spans="1:26" x14ac:dyDescent="0.25">
      <c r="A235" s="98">
        <v>4221</v>
      </c>
      <c r="B235" s="98" t="s">
        <v>251</v>
      </c>
      <c r="C235" s="1">
        <v>53800</v>
      </c>
      <c r="D235" s="98">
        <f t="shared" si="45"/>
        <v>46022.241231822074</v>
      </c>
      <c r="E235" s="99">
        <f t="shared" si="46"/>
        <v>1.1549422619161474</v>
      </c>
      <c r="F235" s="221">
        <f t="shared" si="47"/>
        <v>-3700.8255833645903</v>
      </c>
      <c r="G235" s="221">
        <f t="shared" si="42"/>
        <v>-4326.2651069532067</v>
      </c>
      <c r="H235" s="221">
        <f t="shared" si="48"/>
        <v>0</v>
      </c>
      <c r="I235" s="100">
        <f t="shared" si="43"/>
        <v>0</v>
      </c>
      <c r="J235" s="221">
        <f t="shared" si="49"/>
        <v>-554.55197943762937</v>
      </c>
      <c r="K235" s="100">
        <f t="shared" si="44"/>
        <v>-648.2712639625887</v>
      </c>
      <c r="L235" s="101">
        <f t="shared" si="50"/>
        <v>-4974.5363709157955</v>
      </c>
      <c r="M235" s="101">
        <f t="shared" si="51"/>
        <v>48825.463629084203</v>
      </c>
      <c r="N235" s="101">
        <f t="shared" si="52"/>
        <v>41766.863669019847</v>
      </c>
      <c r="O235" s="102">
        <f t="shared" si="53"/>
        <v>1.0481522565590902</v>
      </c>
      <c r="P235" s="103">
        <v>1962.2694432300823</v>
      </c>
      <c r="Q235" s="102">
        <f t="shared" si="54"/>
        <v>5.0227419134440822E-2</v>
      </c>
      <c r="R235" s="102">
        <f t="shared" si="54"/>
        <v>5.0227419134440975E-2</v>
      </c>
      <c r="S235" s="104">
        <v>1169</v>
      </c>
      <c r="T235" s="224">
        <v>51227</v>
      </c>
      <c r="U235" s="1">
        <v>43821.21471343028</v>
      </c>
      <c r="W235" s="101">
        <v>0</v>
      </c>
      <c r="X235" s="101">
        <f t="shared" si="55"/>
        <v>0</v>
      </c>
    </row>
    <row r="236" spans="1:26" x14ac:dyDescent="0.25">
      <c r="A236" s="98">
        <v>4222</v>
      </c>
      <c r="B236" s="98" t="s">
        <v>252</v>
      </c>
      <c r="C236" s="1">
        <v>77220</v>
      </c>
      <c r="D236" s="98">
        <f t="shared" si="45"/>
        <v>82588.23529411765</v>
      </c>
      <c r="E236" s="99">
        <f t="shared" si="46"/>
        <v>2.0725771002281723</v>
      </c>
      <c r="F236" s="221">
        <f t="shared" si="47"/>
        <v>-25640.422020741935</v>
      </c>
      <c r="G236" s="221">
        <f t="shared" si="42"/>
        <v>-23973.79458939371</v>
      </c>
      <c r="H236" s="221">
        <f t="shared" si="48"/>
        <v>0</v>
      </c>
      <c r="I236" s="100">
        <f t="shared" si="43"/>
        <v>0</v>
      </c>
      <c r="J236" s="221">
        <f t="shared" si="49"/>
        <v>-554.55197943762937</v>
      </c>
      <c r="K236" s="100">
        <f t="shared" si="44"/>
        <v>-518.50610077418344</v>
      </c>
      <c r="L236" s="101">
        <f t="shared" si="50"/>
        <v>-24492.300690167893</v>
      </c>
      <c r="M236" s="101">
        <f t="shared" si="51"/>
        <v>52727.699309832111</v>
      </c>
      <c r="N236" s="101">
        <f t="shared" si="52"/>
        <v>56393.261293938092</v>
      </c>
      <c r="O236" s="102">
        <f t="shared" si="53"/>
        <v>1.4152061918839003</v>
      </c>
      <c r="P236" s="103">
        <v>967.91644946118686</v>
      </c>
      <c r="Q236" s="102">
        <f t="shared" si="54"/>
        <v>-5.6405493914658586E-2</v>
      </c>
      <c r="R236" s="102">
        <f t="shared" si="54"/>
        <v>-6.1451453840248652E-2</v>
      </c>
      <c r="S236" s="104">
        <v>935</v>
      </c>
      <c r="T236" s="224">
        <v>81836</v>
      </c>
      <c r="U236" s="1">
        <v>87995.698924731187</v>
      </c>
      <c r="W236" s="101">
        <v>0</v>
      </c>
      <c r="X236" s="101">
        <f t="shared" si="55"/>
        <v>0</v>
      </c>
    </row>
    <row r="237" spans="1:26" x14ac:dyDescent="0.25">
      <c r="A237" s="98">
        <v>4223</v>
      </c>
      <c r="B237" s="98" t="s">
        <v>253</v>
      </c>
      <c r="C237" s="1">
        <v>407724</v>
      </c>
      <c r="D237" s="98">
        <f t="shared" si="45"/>
        <v>26960.523705613967</v>
      </c>
      <c r="E237" s="99">
        <f t="shared" si="46"/>
        <v>0.676582613049176</v>
      </c>
      <c r="F237" s="221">
        <f t="shared" si="47"/>
        <v>7736.2049323602732</v>
      </c>
      <c r="G237" s="221">
        <f t="shared" si="42"/>
        <v>116994.62719208442</v>
      </c>
      <c r="H237" s="221">
        <f t="shared" si="48"/>
        <v>3117.8892597926551</v>
      </c>
      <c r="I237" s="100">
        <f t="shared" si="43"/>
        <v>47151.839275844322</v>
      </c>
      <c r="J237" s="221">
        <f t="shared" si="49"/>
        <v>2563.3372803550255</v>
      </c>
      <c r="K237" s="100">
        <f t="shared" si="44"/>
        <v>38765.349690809046</v>
      </c>
      <c r="L237" s="101">
        <f t="shared" si="50"/>
        <v>155759.97688289348</v>
      </c>
      <c r="M237" s="101">
        <f t="shared" si="51"/>
        <v>563483.97688289348</v>
      </c>
      <c r="N237" s="101">
        <f t="shared" si="52"/>
        <v>37260.065918329266</v>
      </c>
      <c r="O237" s="102">
        <f t="shared" si="53"/>
        <v>0.9350527844590194</v>
      </c>
      <c r="P237" s="103">
        <v>35641.15595216662</v>
      </c>
      <c r="Q237" s="102">
        <f t="shared" si="54"/>
        <v>4.6691448287192967E-2</v>
      </c>
      <c r="R237" s="102">
        <f t="shared" si="54"/>
        <v>3.3679612521935257E-2</v>
      </c>
      <c r="S237" s="104">
        <v>15123</v>
      </c>
      <c r="T237" s="224">
        <v>389536</v>
      </c>
      <c r="U237" s="1">
        <v>26082.089052561099</v>
      </c>
      <c r="W237" s="101">
        <v>0</v>
      </c>
      <c r="X237" s="101">
        <f t="shared" si="55"/>
        <v>0</v>
      </c>
    </row>
    <row r="238" spans="1:26" x14ac:dyDescent="0.25">
      <c r="A238" s="98">
        <v>4224</v>
      </c>
      <c r="B238" s="98" t="s">
        <v>254</v>
      </c>
      <c r="C238" s="1">
        <v>48000</v>
      </c>
      <c r="D238" s="98">
        <f t="shared" si="45"/>
        <v>52631.57894736842</v>
      </c>
      <c r="E238" s="99">
        <f t="shared" si="46"/>
        <v>1.3208056194286599</v>
      </c>
      <c r="F238" s="221">
        <f t="shared" si="47"/>
        <v>-7666.4282126923972</v>
      </c>
      <c r="G238" s="221">
        <f t="shared" si="42"/>
        <v>-6991.7825299754668</v>
      </c>
      <c r="H238" s="221">
        <f t="shared" si="48"/>
        <v>0</v>
      </c>
      <c r="I238" s="100">
        <f t="shared" si="43"/>
        <v>0</v>
      </c>
      <c r="J238" s="221">
        <f t="shared" si="49"/>
        <v>-554.55197943762937</v>
      </c>
      <c r="K238" s="100">
        <f t="shared" si="44"/>
        <v>-505.75140524711799</v>
      </c>
      <c r="L238" s="101">
        <f t="shared" si="50"/>
        <v>-7497.5339352225847</v>
      </c>
      <c r="M238" s="101">
        <f t="shared" si="51"/>
        <v>40502.466064777414</v>
      </c>
      <c r="N238" s="101">
        <f t="shared" si="52"/>
        <v>44410.598755238396</v>
      </c>
      <c r="O238" s="102">
        <f t="shared" si="53"/>
        <v>1.1144975995640953</v>
      </c>
      <c r="P238" s="103">
        <v>-172.68063966994032</v>
      </c>
      <c r="Q238" s="102">
        <f t="shared" si="54"/>
        <v>0.122334455667789</v>
      </c>
      <c r="R238" s="102">
        <f t="shared" si="54"/>
        <v>0.14079390395179855</v>
      </c>
      <c r="S238" s="104">
        <v>912</v>
      </c>
      <c r="T238" s="224">
        <v>42768</v>
      </c>
      <c r="U238" s="1">
        <v>46135.922330097092</v>
      </c>
      <c r="W238" s="101">
        <v>0</v>
      </c>
      <c r="X238" s="101">
        <f t="shared" si="55"/>
        <v>0</v>
      </c>
    </row>
    <row r="239" spans="1:26" x14ac:dyDescent="0.25">
      <c r="A239" s="98">
        <v>4225</v>
      </c>
      <c r="B239" s="98" t="s">
        <v>255</v>
      </c>
      <c r="C239" s="1">
        <v>305018</v>
      </c>
      <c r="D239" s="98">
        <f t="shared" si="45"/>
        <v>29104.770992366412</v>
      </c>
      <c r="E239" s="99">
        <f t="shared" si="46"/>
        <v>0.73039315649913439</v>
      </c>
      <c r="F239" s="221">
        <f t="shared" si="47"/>
        <v>6449.6565603088065</v>
      </c>
      <c r="G239" s="221">
        <f t="shared" si="42"/>
        <v>67592.400752036294</v>
      </c>
      <c r="H239" s="221">
        <f t="shared" si="48"/>
        <v>2367.4027094292996</v>
      </c>
      <c r="I239" s="100">
        <f t="shared" si="43"/>
        <v>24810.380394819058</v>
      </c>
      <c r="J239" s="221">
        <f t="shared" si="49"/>
        <v>1812.8507299916703</v>
      </c>
      <c r="K239" s="100">
        <f t="shared" si="44"/>
        <v>18998.675650312704</v>
      </c>
      <c r="L239" s="101">
        <f t="shared" si="50"/>
        <v>86591.07640234899</v>
      </c>
      <c r="M239" s="101">
        <f t="shared" si="51"/>
        <v>391609.07640234899</v>
      </c>
      <c r="N239" s="101">
        <f t="shared" si="52"/>
        <v>37367.278282666884</v>
      </c>
      <c r="O239" s="102">
        <f t="shared" si="53"/>
        <v>0.93774331163151725</v>
      </c>
      <c r="P239" s="103">
        <v>17150.92652441359</v>
      </c>
      <c r="Q239" s="102">
        <f t="shared" si="54"/>
        <v>0.10756951858065172</v>
      </c>
      <c r="R239" s="102">
        <f t="shared" si="54"/>
        <v>0.10587857275075771</v>
      </c>
      <c r="S239" s="104">
        <v>10480</v>
      </c>
      <c r="T239" s="224">
        <v>275394</v>
      </c>
      <c r="U239" s="1">
        <v>26318.233944954125</v>
      </c>
      <c r="W239" s="101">
        <v>0</v>
      </c>
      <c r="X239" s="101">
        <f t="shared" si="55"/>
        <v>0</v>
      </c>
      <c r="Y239" s="1"/>
      <c r="Z239" s="1"/>
    </row>
    <row r="240" spans="1:26" x14ac:dyDescent="0.25">
      <c r="A240" s="98">
        <v>4226</v>
      </c>
      <c r="B240" s="98" t="s">
        <v>256</v>
      </c>
      <c r="C240" s="1">
        <v>56229</v>
      </c>
      <c r="D240" s="98">
        <f t="shared" si="45"/>
        <v>32998.239436619719</v>
      </c>
      <c r="E240" s="99">
        <f t="shared" si="46"/>
        <v>0.8281009415036551</v>
      </c>
      <c r="F240" s="221">
        <f t="shared" si="47"/>
        <v>4113.5754937568227</v>
      </c>
      <c r="G240" s="221">
        <f t="shared" si="42"/>
        <v>7009.5326413616258</v>
      </c>
      <c r="H240" s="221">
        <f t="shared" si="48"/>
        <v>1004.6887539406423</v>
      </c>
      <c r="I240" s="100">
        <f t="shared" si="43"/>
        <v>1711.9896367148544</v>
      </c>
      <c r="J240" s="221">
        <f t="shared" si="49"/>
        <v>450.13677450301293</v>
      </c>
      <c r="K240" s="100">
        <f t="shared" si="44"/>
        <v>767.033063753134</v>
      </c>
      <c r="L240" s="101">
        <f t="shared" si="50"/>
        <v>7776.56570511476</v>
      </c>
      <c r="M240" s="101">
        <f t="shared" si="51"/>
        <v>64005.565705114757</v>
      </c>
      <c r="N240" s="101">
        <f t="shared" si="52"/>
        <v>37561.951704879553</v>
      </c>
      <c r="O240" s="102">
        <f t="shared" si="53"/>
        <v>0.94262870088174333</v>
      </c>
      <c r="P240" s="103">
        <v>520.37320587793965</v>
      </c>
      <c r="Q240" s="102">
        <f t="shared" si="54"/>
        <v>0.24455511288180612</v>
      </c>
      <c r="R240" s="102">
        <f t="shared" si="54"/>
        <v>0.23432989481822331</v>
      </c>
      <c r="S240" s="104">
        <v>1704</v>
      </c>
      <c r="T240" s="224">
        <v>45180</v>
      </c>
      <c r="U240" s="1">
        <v>26733.727810650886</v>
      </c>
      <c r="W240" s="101">
        <v>0</v>
      </c>
      <c r="X240" s="101">
        <f t="shared" si="55"/>
        <v>0</v>
      </c>
    </row>
    <row r="241" spans="1:26" x14ac:dyDescent="0.25">
      <c r="A241" s="98">
        <v>4227</v>
      </c>
      <c r="B241" s="98" t="s">
        <v>257</v>
      </c>
      <c r="C241" s="1">
        <v>191061</v>
      </c>
      <c r="D241" s="98">
        <f t="shared" si="45"/>
        <v>32476.797552269254</v>
      </c>
      <c r="E241" s="99">
        <f t="shared" si="46"/>
        <v>0.8150151974535994</v>
      </c>
      <c r="F241" s="221">
        <f t="shared" si="47"/>
        <v>4426.440624367101</v>
      </c>
      <c r="G241" s="221">
        <f t="shared" si="42"/>
        <v>26040.750193151656</v>
      </c>
      <c r="H241" s="221">
        <f t="shared" si="48"/>
        <v>1187.1934134633048</v>
      </c>
      <c r="I241" s="100">
        <f t="shared" si="43"/>
        <v>6984.258851404622</v>
      </c>
      <c r="J241" s="221">
        <f t="shared" si="49"/>
        <v>632.64143402567538</v>
      </c>
      <c r="K241" s="100">
        <f t="shared" si="44"/>
        <v>3721.829556373048</v>
      </c>
      <c r="L241" s="101">
        <f t="shared" si="50"/>
        <v>29762.579749524702</v>
      </c>
      <c r="M241" s="101">
        <f t="shared" si="51"/>
        <v>220823.57974952471</v>
      </c>
      <c r="N241" s="101">
        <f t="shared" si="52"/>
        <v>37535.879610662028</v>
      </c>
      <c r="O241" s="102">
        <f t="shared" si="53"/>
        <v>0.94197441367924051</v>
      </c>
      <c r="P241" s="103">
        <v>13269.685047053921</v>
      </c>
      <c r="Q241" s="102">
        <f t="shared" si="54"/>
        <v>4.7489295445698715E-2</v>
      </c>
      <c r="R241" s="102">
        <f t="shared" si="54"/>
        <v>5.4433385624584059E-2</v>
      </c>
      <c r="S241" s="104">
        <v>5883</v>
      </c>
      <c r="T241" s="224">
        <v>182399</v>
      </c>
      <c r="U241" s="1">
        <v>30800.236406619388</v>
      </c>
      <c r="W241" s="101">
        <v>0</v>
      </c>
      <c r="X241" s="101">
        <f t="shared" si="55"/>
        <v>0</v>
      </c>
    </row>
    <row r="242" spans="1:26" x14ac:dyDescent="0.25">
      <c r="A242" s="98">
        <v>4228</v>
      </c>
      <c r="B242" s="98" t="s">
        <v>258</v>
      </c>
      <c r="C242" s="1">
        <v>97665</v>
      </c>
      <c r="D242" s="98">
        <f t="shared" si="45"/>
        <v>53958.563535911599</v>
      </c>
      <c r="E242" s="99">
        <f t="shared" si="46"/>
        <v>1.354106704756078</v>
      </c>
      <c r="F242" s="221">
        <f t="shared" si="47"/>
        <v>-8462.6189658183048</v>
      </c>
      <c r="G242" s="221">
        <f t="shared" si="42"/>
        <v>-15317.340328131131</v>
      </c>
      <c r="H242" s="221">
        <f t="shared" si="48"/>
        <v>0</v>
      </c>
      <c r="I242" s="100">
        <f t="shared" si="43"/>
        <v>0</v>
      </c>
      <c r="J242" s="221">
        <f t="shared" si="49"/>
        <v>-554.55197943762937</v>
      </c>
      <c r="K242" s="100">
        <f t="shared" si="44"/>
        <v>-1003.7390827821091</v>
      </c>
      <c r="L242" s="101">
        <f t="shared" si="50"/>
        <v>-16321.07941091324</v>
      </c>
      <c r="M242" s="101">
        <f t="shared" si="51"/>
        <v>81343.92058908676</v>
      </c>
      <c r="N242" s="101">
        <f t="shared" si="52"/>
        <v>44941.392590655669</v>
      </c>
      <c r="O242" s="102">
        <f t="shared" si="53"/>
        <v>1.1278180336950625</v>
      </c>
      <c r="P242" s="103">
        <v>5411.9013620585647</v>
      </c>
      <c r="Q242" s="102">
        <f t="shared" si="54"/>
        <v>-4.3606416106856775E-2</v>
      </c>
      <c r="R242" s="102">
        <f t="shared" si="54"/>
        <v>-6.3685397426160389E-2</v>
      </c>
      <c r="S242" s="104">
        <v>1810</v>
      </c>
      <c r="T242" s="224">
        <v>102118</v>
      </c>
      <c r="U242" s="1">
        <v>57628.668171557561</v>
      </c>
      <c r="W242" s="101">
        <v>0</v>
      </c>
      <c r="X242" s="101">
        <f t="shared" si="55"/>
        <v>0</v>
      </c>
    </row>
    <row r="243" spans="1:26" ht="30.6" customHeight="1" x14ac:dyDescent="0.25">
      <c r="A243" s="98">
        <v>4601</v>
      </c>
      <c r="B243" s="98" t="s">
        <v>259</v>
      </c>
      <c r="C243" s="1">
        <v>12034911</v>
      </c>
      <c r="D243" s="98">
        <f t="shared" si="45"/>
        <v>41943.717979995119</v>
      </c>
      <c r="E243" s="99">
        <f t="shared" si="46"/>
        <v>1.052590469746461</v>
      </c>
      <c r="F243" s="221">
        <f t="shared" si="47"/>
        <v>-1253.7116322684174</v>
      </c>
      <c r="G243" s="221">
        <f t="shared" si="42"/>
        <v>-359727.47864677699</v>
      </c>
      <c r="H243" s="221">
        <f t="shared" si="48"/>
        <v>0</v>
      </c>
      <c r="I243" s="100">
        <f t="shared" si="43"/>
        <v>0</v>
      </c>
      <c r="J243" s="221">
        <f t="shared" si="49"/>
        <v>-554.55197943762937</v>
      </c>
      <c r="K243" s="100">
        <f t="shared" si="44"/>
        <v>-159117.599460039</v>
      </c>
      <c r="L243" s="101">
        <f t="shared" si="50"/>
        <v>-518845.07810681598</v>
      </c>
      <c r="M243" s="101">
        <f t="shared" si="51"/>
        <v>11516065.921893183</v>
      </c>
      <c r="N243" s="101">
        <f t="shared" si="52"/>
        <v>40135.454368289065</v>
      </c>
      <c r="O243" s="102">
        <f t="shared" si="53"/>
        <v>1.0072115396912156</v>
      </c>
      <c r="P243" s="103">
        <v>-123477.83546106919</v>
      </c>
      <c r="Q243" s="102">
        <f t="shared" si="54"/>
        <v>0.1421742736415452</v>
      </c>
      <c r="R243" s="102">
        <f t="shared" si="54"/>
        <v>0.13688396029100805</v>
      </c>
      <c r="S243" s="104">
        <v>286930</v>
      </c>
      <c r="T243" s="224">
        <v>10536843</v>
      </c>
      <c r="U243" s="1">
        <v>36893.578803995784</v>
      </c>
      <c r="W243" s="101">
        <v>0</v>
      </c>
      <c r="X243" s="101">
        <f t="shared" si="55"/>
        <v>0</v>
      </c>
    </row>
    <row r="244" spans="1:26" x14ac:dyDescent="0.25">
      <c r="A244" s="98">
        <v>4602</v>
      </c>
      <c r="B244" s="98" t="s">
        <v>260</v>
      </c>
      <c r="C244" s="1">
        <v>628501</v>
      </c>
      <c r="D244" s="98">
        <f t="shared" si="45"/>
        <v>36687.934154456831</v>
      </c>
      <c r="E244" s="99">
        <f t="shared" si="46"/>
        <v>0.92069496233226955</v>
      </c>
      <c r="F244" s="221">
        <f t="shared" si="47"/>
        <v>1899.7586630545557</v>
      </c>
      <c r="G244" s="221">
        <f t="shared" si="42"/>
        <v>32544.765656787593</v>
      </c>
      <c r="H244" s="221">
        <f t="shared" si="48"/>
        <v>0</v>
      </c>
      <c r="I244" s="100">
        <f t="shared" si="43"/>
        <v>0</v>
      </c>
      <c r="J244" s="221">
        <f t="shared" si="49"/>
        <v>-554.55197943762937</v>
      </c>
      <c r="K244" s="100">
        <f t="shared" si="44"/>
        <v>-9500.0299597460289</v>
      </c>
      <c r="L244" s="101">
        <f t="shared" si="50"/>
        <v>23044.735697041564</v>
      </c>
      <c r="M244" s="101">
        <f t="shared" si="51"/>
        <v>651545.73569704161</v>
      </c>
      <c r="N244" s="101">
        <f t="shared" si="52"/>
        <v>38033.140838073763</v>
      </c>
      <c r="O244" s="102">
        <f t="shared" si="53"/>
        <v>0.95445333672553934</v>
      </c>
      <c r="P244" s="103">
        <v>16563.049300234969</v>
      </c>
      <c r="Q244" s="105">
        <f t="shared" si="54"/>
        <v>8.1286462177399516E-2</v>
      </c>
      <c r="R244" s="105">
        <f t="shared" si="54"/>
        <v>8.3116904498521563E-2</v>
      </c>
      <c r="S244" s="104">
        <v>17131</v>
      </c>
      <c r="T244" s="224">
        <v>581253</v>
      </c>
      <c r="U244" s="1">
        <v>33872.552447552451</v>
      </c>
      <c r="V244" s="1"/>
      <c r="W244" s="101">
        <v>0</v>
      </c>
      <c r="X244" s="101">
        <f t="shared" si="55"/>
        <v>0</v>
      </c>
      <c r="Y244" s="1"/>
      <c r="Z244" s="1"/>
    </row>
    <row r="245" spans="1:26" x14ac:dyDescent="0.25">
      <c r="A245" s="98">
        <v>4611</v>
      </c>
      <c r="B245" s="98" t="s">
        <v>261</v>
      </c>
      <c r="C245" s="1">
        <v>139334</v>
      </c>
      <c r="D245" s="98">
        <f t="shared" si="45"/>
        <v>34463.022508038586</v>
      </c>
      <c r="E245" s="99">
        <f t="shared" si="46"/>
        <v>0.86486012203116136</v>
      </c>
      <c r="F245" s="221">
        <f t="shared" si="47"/>
        <v>3234.7056509055024</v>
      </c>
      <c r="G245" s="221">
        <f t="shared" si="42"/>
        <v>13077.914946610947</v>
      </c>
      <c r="H245" s="221">
        <f t="shared" si="48"/>
        <v>492.01467894403862</v>
      </c>
      <c r="I245" s="100">
        <f t="shared" si="43"/>
        <v>1989.2153469707482</v>
      </c>
      <c r="J245" s="221">
        <f t="shared" si="49"/>
        <v>-62.537300493590749</v>
      </c>
      <c r="K245" s="100">
        <f t="shared" si="44"/>
        <v>-252.83830589558741</v>
      </c>
      <c r="L245" s="101">
        <f t="shared" si="50"/>
        <v>12825.076640715359</v>
      </c>
      <c r="M245" s="101">
        <f t="shared" si="51"/>
        <v>152159.07664071536</v>
      </c>
      <c r="N245" s="101">
        <f t="shared" si="52"/>
        <v>37635.1908584505</v>
      </c>
      <c r="O245" s="102">
        <f t="shared" si="53"/>
        <v>0.94446665990811873</v>
      </c>
      <c r="P245" s="103">
        <v>7511.0254059778017</v>
      </c>
      <c r="Q245" s="105">
        <f t="shared" si="54"/>
        <v>5.7435150190489198E-2</v>
      </c>
      <c r="R245" s="105">
        <f t="shared" si="54"/>
        <v>6.0050621746735797E-2</v>
      </c>
      <c r="S245" s="104">
        <v>4043</v>
      </c>
      <c r="T245" s="224">
        <v>131766</v>
      </c>
      <c r="U245" s="1">
        <v>32510.732790525537</v>
      </c>
      <c r="V245" s="1"/>
      <c r="W245" s="101">
        <v>0</v>
      </c>
      <c r="X245" s="101">
        <f t="shared" si="55"/>
        <v>0</v>
      </c>
      <c r="Y245" s="1"/>
    </row>
    <row r="246" spans="1:26" x14ac:dyDescent="0.25">
      <c r="A246" s="98">
        <v>4612</v>
      </c>
      <c r="B246" s="98" t="s">
        <v>262</v>
      </c>
      <c r="C246" s="1">
        <v>198269</v>
      </c>
      <c r="D246" s="98">
        <f t="shared" si="45"/>
        <v>34332.294372294367</v>
      </c>
      <c r="E246" s="99">
        <f t="shared" si="46"/>
        <v>0.86157945936130176</v>
      </c>
      <c r="F246" s="221">
        <f t="shared" si="47"/>
        <v>3313.1425323520334</v>
      </c>
      <c r="G246" s="221">
        <f t="shared" si="42"/>
        <v>19133.398124332994</v>
      </c>
      <c r="H246" s="221">
        <f t="shared" si="48"/>
        <v>537.76952645451524</v>
      </c>
      <c r="I246" s="100">
        <f t="shared" si="43"/>
        <v>3105.6190152748254</v>
      </c>
      <c r="J246" s="221">
        <f t="shared" si="49"/>
        <v>-16.782452983114126</v>
      </c>
      <c r="K246" s="100">
        <f t="shared" si="44"/>
        <v>-96.918665977484082</v>
      </c>
      <c r="L246" s="101">
        <f t="shared" si="50"/>
        <v>19036.479458355512</v>
      </c>
      <c r="M246" s="101">
        <f t="shared" si="51"/>
        <v>217305.47945835552</v>
      </c>
      <c r="N246" s="101">
        <f t="shared" si="52"/>
        <v>37628.654451663293</v>
      </c>
      <c r="O246" s="102">
        <f t="shared" si="53"/>
        <v>0.94430262677462595</v>
      </c>
      <c r="P246" s="103">
        <v>11454.879438417507</v>
      </c>
      <c r="Q246" s="105">
        <f t="shared" si="54"/>
        <v>4.8409953784489777E-2</v>
      </c>
      <c r="R246" s="105">
        <f t="shared" si="54"/>
        <v>5.2585439314713524E-2</v>
      </c>
      <c r="S246" s="104">
        <v>5775</v>
      </c>
      <c r="T246" s="224">
        <v>189114</v>
      </c>
      <c r="U246" s="1">
        <v>32617.109348051054</v>
      </c>
      <c r="V246" s="1"/>
      <c r="W246" s="101">
        <v>0</v>
      </c>
      <c r="X246" s="101">
        <f t="shared" si="55"/>
        <v>0</v>
      </c>
      <c r="Y246" s="1"/>
    </row>
    <row r="247" spans="1:26" x14ac:dyDescent="0.25">
      <c r="A247" s="98">
        <v>4613</v>
      </c>
      <c r="B247" s="98" t="s">
        <v>263</v>
      </c>
      <c r="C247" s="1">
        <v>427340</v>
      </c>
      <c r="D247" s="98">
        <f t="shared" si="45"/>
        <v>35431.55625570019</v>
      </c>
      <c r="E247" s="99">
        <f t="shared" si="46"/>
        <v>0.88916577354499848</v>
      </c>
      <c r="F247" s="221">
        <f t="shared" si="47"/>
        <v>2653.5854023085399</v>
      </c>
      <c r="G247" s="221">
        <f t="shared" si="42"/>
        <v>32004.893537243301</v>
      </c>
      <c r="H247" s="221">
        <f t="shared" si="48"/>
        <v>153.02786726247723</v>
      </c>
      <c r="I247" s="100">
        <f t="shared" si="43"/>
        <v>1845.6691070527379</v>
      </c>
      <c r="J247" s="221">
        <f t="shared" si="49"/>
        <v>-401.52411217515214</v>
      </c>
      <c r="K247" s="100">
        <f t="shared" si="44"/>
        <v>-4842.7823169445101</v>
      </c>
      <c r="L247" s="101">
        <f t="shared" si="50"/>
        <v>27162.11122029879</v>
      </c>
      <c r="M247" s="101">
        <f t="shared" si="51"/>
        <v>454502.1112202988</v>
      </c>
      <c r="N247" s="101">
        <f t="shared" si="52"/>
        <v>37683.617545833578</v>
      </c>
      <c r="O247" s="102">
        <f t="shared" si="53"/>
        <v>0.94568194248381054</v>
      </c>
      <c r="P247" s="103">
        <v>4900.2536890221782</v>
      </c>
      <c r="Q247" s="105">
        <f t="shared" si="54"/>
        <v>0.10250846862930751</v>
      </c>
      <c r="R247" s="105">
        <f t="shared" si="54"/>
        <v>9.2636077068743175E-2</v>
      </c>
      <c r="S247" s="104">
        <v>12061</v>
      </c>
      <c r="T247" s="224">
        <v>387607</v>
      </c>
      <c r="U247" s="1">
        <v>32427.591399648627</v>
      </c>
      <c r="V247" s="1"/>
      <c r="W247" s="101">
        <v>0</v>
      </c>
      <c r="X247" s="101">
        <f t="shared" si="55"/>
        <v>0</v>
      </c>
      <c r="Y247" s="1"/>
    </row>
    <row r="248" spans="1:26" x14ac:dyDescent="0.25">
      <c r="A248" s="98">
        <v>4614</v>
      </c>
      <c r="B248" s="98" t="s">
        <v>264</v>
      </c>
      <c r="C248" s="1">
        <v>676853</v>
      </c>
      <c r="D248" s="98">
        <f t="shared" si="45"/>
        <v>35776.362387018336</v>
      </c>
      <c r="E248" s="99">
        <f t="shared" si="46"/>
        <v>0.89781878918630931</v>
      </c>
      <c r="F248" s="221">
        <f t="shared" si="47"/>
        <v>2446.7017235176522</v>
      </c>
      <c r="G248" s="221">
        <f t="shared" si="42"/>
        <v>46289.149907230458</v>
      </c>
      <c r="H248" s="221">
        <f t="shared" si="48"/>
        <v>32.345721301126105</v>
      </c>
      <c r="I248" s="100">
        <f t="shared" si="43"/>
        <v>611.94870129600486</v>
      </c>
      <c r="J248" s="221">
        <f t="shared" si="49"/>
        <v>-522.20625813650327</v>
      </c>
      <c r="K248" s="100">
        <f t="shared" si="44"/>
        <v>-9879.6201976845059</v>
      </c>
      <c r="L248" s="101">
        <f t="shared" si="50"/>
        <v>36409.529709545954</v>
      </c>
      <c r="M248" s="101">
        <f t="shared" si="51"/>
        <v>713262.5297095459</v>
      </c>
      <c r="N248" s="101">
        <f t="shared" si="52"/>
        <v>37700.857852399487</v>
      </c>
      <c r="O248" s="102">
        <f t="shared" si="53"/>
        <v>0.94611459326587621</v>
      </c>
      <c r="P248" s="103">
        <v>16371.997800072866</v>
      </c>
      <c r="Q248" s="105">
        <f t="shared" si="54"/>
        <v>9.4622087381781017E-2</v>
      </c>
      <c r="R248" s="105">
        <f t="shared" si="54"/>
        <v>9.1266303192968315E-2</v>
      </c>
      <c r="S248" s="104">
        <v>18919</v>
      </c>
      <c r="T248" s="224">
        <v>618344</v>
      </c>
      <c r="U248" s="1">
        <v>32784.263824823713</v>
      </c>
      <c r="V248" s="1"/>
      <c r="W248" s="101">
        <v>0</v>
      </c>
      <c r="X248" s="101">
        <f t="shared" si="55"/>
        <v>0</v>
      </c>
      <c r="Y248" s="1"/>
    </row>
    <row r="249" spans="1:26" x14ac:dyDescent="0.25">
      <c r="A249" s="98">
        <v>4615</v>
      </c>
      <c r="B249" s="98" t="s">
        <v>265</v>
      </c>
      <c r="C249" s="1">
        <v>106929</v>
      </c>
      <c r="D249" s="98">
        <f t="shared" si="45"/>
        <v>34305.101058710301</v>
      </c>
      <c r="E249" s="99">
        <f t="shared" si="46"/>
        <v>0.86089703481484003</v>
      </c>
      <c r="F249" s="221">
        <f t="shared" si="47"/>
        <v>3329.4585205024732</v>
      </c>
      <c r="G249" s="221">
        <f t="shared" si="42"/>
        <v>10377.922208406209</v>
      </c>
      <c r="H249" s="221">
        <f t="shared" si="48"/>
        <v>547.28718620893846</v>
      </c>
      <c r="I249" s="100">
        <f t="shared" si="43"/>
        <v>1705.8941594132611</v>
      </c>
      <c r="J249" s="221">
        <f t="shared" si="49"/>
        <v>-7.2647932286909054</v>
      </c>
      <c r="K249" s="100">
        <f t="shared" si="44"/>
        <v>-22.644360493829552</v>
      </c>
      <c r="L249" s="101">
        <f t="shared" si="50"/>
        <v>10355.277847912379</v>
      </c>
      <c r="M249" s="101">
        <f t="shared" si="51"/>
        <v>117284.27784791238</v>
      </c>
      <c r="N249" s="101">
        <f t="shared" si="52"/>
        <v>37627.294785984086</v>
      </c>
      <c r="O249" s="102">
        <f t="shared" si="53"/>
        <v>0.94426850554730268</v>
      </c>
      <c r="P249" s="103">
        <v>3498.6508994844626</v>
      </c>
      <c r="Q249" s="105">
        <f t="shared" si="54"/>
        <v>8.2397837815951169E-2</v>
      </c>
      <c r="R249" s="105">
        <f t="shared" si="54"/>
        <v>9.2815526341610166E-2</v>
      </c>
      <c r="S249" s="104">
        <v>3117</v>
      </c>
      <c r="T249" s="224">
        <v>98789</v>
      </c>
      <c r="U249" s="1">
        <v>31391.483952971081</v>
      </c>
      <c r="V249" s="1"/>
      <c r="W249" s="101">
        <v>0</v>
      </c>
      <c r="X249" s="101">
        <f t="shared" si="55"/>
        <v>0</v>
      </c>
      <c r="Y249" s="1"/>
    </row>
    <row r="250" spans="1:26" x14ac:dyDescent="0.25">
      <c r="A250" s="98">
        <v>4616</v>
      </c>
      <c r="B250" s="98" t="s">
        <v>266</v>
      </c>
      <c r="C250" s="1">
        <v>128620</v>
      </c>
      <c r="D250" s="98">
        <f t="shared" si="45"/>
        <v>44613.250086715227</v>
      </c>
      <c r="E250" s="99">
        <f t="shared" si="46"/>
        <v>1.1195831968946828</v>
      </c>
      <c r="F250" s="221">
        <f t="shared" si="47"/>
        <v>-2855.4308963004819</v>
      </c>
      <c r="G250" s="221">
        <f t="shared" si="42"/>
        <v>-8232.2072740342901</v>
      </c>
      <c r="H250" s="221">
        <f t="shared" si="48"/>
        <v>0</v>
      </c>
      <c r="I250" s="100">
        <f t="shared" si="43"/>
        <v>0</v>
      </c>
      <c r="J250" s="221">
        <f t="shared" si="49"/>
        <v>-554.55197943762937</v>
      </c>
      <c r="K250" s="100">
        <f t="shared" si="44"/>
        <v>-1598.7733567186856</v>
      </c>
      <c r="L250" s="101">
        <f t="shared" si="50"/>
        <v>-9830.9806307529761</v>
      </c>
      <c r="M250" s="101">
        <f t="shared" si="51"/>
        <v>118789.01936924702</v>
      </c>
      <c r="N250" s="101">
        <f t="shared" si="52"/>
        <v>41203.267210977116</v>
      </c>
      <c r="O250" s="102">
        <f t="shared" si="53"/>
        <v>1.0340086305505045</v>
      </c>
      <c r="P250" s="103">
        <v>-5864.9996536934577</v>
      </c>
      <c r="Q250" s="105">
        <f t="shared" si="54"/>
        <v>0.21967872247615075</v>
      </c>
      <c r="R250" s="105">
        <f t="shared" si="54"/>
        <v>0.23702413614993562</v>
      </c>
      <c r="S250" s="104">
        <v>2883</v>
      </c>
      <c r="T250" s="224">
        <v>105454</v>
      </c>
      <c r="U250" s="1">
        <v>36064.979480164162</v>
      </c>
      <c r="V250" s="1"/>
      <c r="W250" s="101">
        <v>0</v>
      </c>
      <c r="X250" s="101">
        <f t="shared" si="55"/>
        <v>0</v>
      </c>
      <c r="Y250" s="1"/>
    </row>
    <row r="251" spans="1:26" x14ac:dyDescent="0.25">
      <c r="A251" s="98">
        <v>4617</v>
      </c>
      <c r="B251" s="98" t="s">
        <v>267</v>
      </c>
      <c r="C251" s="1">
        <v>494636</v>
      </c>
      <c r="D251" s="98">
        <f t="shared" si="45"/>
        <v>37999.231773834217</v>
      </c>
      <c r="E251" s="99">
        <f t="shared" si="46"/>
        <v>0.95360237835619399</v>
      </c>
      <c r="F251" s="221">
        <f t="shared" si="47"/>
        <v>1112.9800914281236</v>
      </c>
      <c r="G251" s="221">
        <f t="shared" si="42"/>
        <v>14487.661850119885</v>
      </c>
      <c r="H251" s="221">
        <f t="shared" si="48"/>
        <v>0</v>
      </c>
      <c r="I251" s="100">
        <f t="shared" si="43"/>
        <v>0</v>
      </c>
      <c r="J251" s="221">
        <f t="shared" si="49"/>
        <v>-554.55197943762937</v>
      </c>
      <c r="K251" s="100">
        <f t="shared" si="44"/>
        <v>-7218.603116339621</v>
      </c>
      <c r="L251" s="101">
        <f t="shared" si="50"/>
        <v>7269.0587337802635</v>
      </c>
      <c r="M251" s="101">
        <f t="shared" si="51"/>
        <v>501905.05873378029</v>
      </c>
      <c r="N251" s="101">
        <f t="shared" si="52"/>
        <v>38557.659885824709</v>
      </c>
      <c r="O251" s="102">
        <f t="shared" si="53"/>
        <v>0.96761630313510893</v>
      </c>
      <c r="P251" s="103">
        <v>-3855.9430773943104</v>
      </c>
      <c r="Q251" s="105">
        <f t="shared" si="54"/>
        <v>0.16265392995907738</v>
      </c>
      <c r="R251" s="105">
        <f t="shared" si="54"/>
        <v>0.16461892853471677</v>
      </c>
      <c r="S251" s="104">
        <v>13017</v>
      </c>
      <c r="T251" s="224">
        <v>425437</v>
      </c>
      <c r="U251" s="1">
        <v>32628.038960042952</v>
      </c>
      <c r="V251" s="1"/>
      <c r="W251" s="101">
        <v>0</v>
      </c>
      <c r="X251" s="101">
        <f t="shared" si="55"/>
        <v>0</v>
      </c>
      <c r="Y251" s="1"/>
    </row>
    <row r="252" spans="1:26" x14ac:dyDescent="0.25">
      <c r="A252" s="98">
        <v>4618</v>
      </c>
      <c r="B252" s="98" t="s">
        <v>268</v>
      </c>
      <c r="C252" s="1">
        <v>399268</v>
      </c>
      <c r="D252" s="98">
        <f t="shared" si="45"/>
        <v>36694.05385534418</v>
      </c>
      <c r="E252" s="99">
        <f t="shared" si="46"/>
        <v>0.92084853810337308</v>
      </c>
      <c r="F252" s="221">
        <f t="shared" si="47"/>
        <v>1896.0868425221458</v>
      </c>
      <c r="G252" s="221">
        <f t="shared" si="42"/>
        <v>20631.320933483472</v>
      </c>
      <c r="H252" s="221">
        <f t="shared" si="48"/>
        <v>0</v>
      </c>
      <c r="I252" s="100">
        <f t="shared" si="43"/>
        <v>0</v>
      </c>
      <c r="J252" s="221">
        <f t="shared" si="49"/>
        <v>-554.55197943762937</v>
      </c>
      <c r="K252" s="100">
        <f t="shared" si="44"/>
        <v>-6034.0800882608455</v>
      </c>
      <c r="L252" s="101">
        <f t="shared" si="50"/>
        <v>14597.240845222626</v>
      </c>
      <c r="M252" s="101">
        <f t="shared" si="51"/>
        <v>413865.24084522261</v>
      </c>
      <c r="N252" s="101">
        <f t="shared" si="52"/>
        <v>38035.588718428691</v>
      </c>
      <c r="O252" s="102">
        <f t="shared" si="53"/>
        <v>0.95451476703398042</v>
      </c>
      <c r="P252" s="103">
        <v>2381.614210253716</v>
      </c>
      <c r="Q252" s="105">
        <f t="shared" si="54"/>
        <v>2.8272682788637357E-2</v>
      </c>
      <c r="R252" s="105">
        <f t="shared" si="54"/>
        <v>3.9707384986728107E-2</v>
      </c>
      <c r="S252" s="104">
        <v>10881</v>
      </c>
      <c r="T252" s="224">
        <v>388290</v>
      </c>
      <c r="U252" s="1">
        <v>35292.674059261954</v>
      </c>
      <c r="V252" s="1"/>
      <c r="W252" s="101">
        <v>0</v>
      </c>
      <c r="X252" s="101">
        <f t="shared" si="55"/>
        <v>0</v>
      </c>
      <c r="Y252" s="1"/>
      <c r="Z252" s="1"/>
    </row>
    <row r="253" spans="1:26" x14ac:dyDescent="0.25">
      <c r="A253" s="98">
        <v>4619</v>
      </c>
      <c r="B253" s="98" t="s">
        <v>269</v>
      </c>
      <c r="C253" s="1">
        <v>64952</v>
      </c>
      <c r="D253" s="98">
        <f t="shared" si="45"/>
        <v>69319.103521878336</v>
      </c>
      <c r="E253" s="99">
        <f t="shared" si="46"/>
        <v>1.7395841678436244</v>
      </c>
      <c r="F253" s="221">
        <f t="shared" si="47"/>
        <v>-17678.942957398347</v>
      </c>
      <c r="G253" s="221">
        <f t="shared" si="42"/>
        <v>-16565.16955108225</v>
      </c>
      <c r="H253" s="221">
        <f t="shared" si="48"/>
        <v>0</v>
      </c>
      <c r="I253" s="100">
        <f t="shared" si="43"/>
        <v>0</v>
      </c>
      <c r="J253" s="221">
        <f t="shared" si="49"/>
        <v>-554.55197943762937</v>
      </c>
      <c r="K253" s="100">
        <f t="shared" si="44"/>
        <v>-519.6152047330587</v>
      </c>
      <c r="L253" s="101">
        <f t="shared" si="50"/>
        <v>-17084.784755815308</v>
      </c>
      <c r="M253" s="101">
        <f t="shared" si="51"/>
        <v>47867.215244184692</v>
      </c>
      <c r="N253" s="101">
        <f t="shared" si="52"/>
        <v>51085.608585042355</v>
      </c>
      <c r="O253" s="102">
        <f t="shared" si="53"/>
        <v>1.2820090189300808</v>
      </c>
      <c r="P253" s="103">
        <v>-13362.092499310011</v>
      </c>
      <c r="Q253" s="105">
        <f t="shared" si="54"/>
        <v>0.13083900621550568</v>
      </c>
      <c r="R253" s="105">
        <f t="shared" si="54"/>
        <v>8.9805360312274971E-2</v>
      </c>
      <c r="S253" s="104">
        <v>937</v>
      </c>
      <c r="T253" s="224">
        <v>57437</v>
      </c>
      <c r="U253" s="1">
        <v>63606.86600221484</v>
      </c>
      <c r="V253" s="1"/>
      <c r="W253" s="101">
        <v>0</v>
      </c>
      <c r="X253" s="101">
        <f t="shared" si="55"/>
        <v>0</v>
      </c>
      <c r="Y253" s="1"/>
    </row>
    <row r="254" spans="1:26" x14ac:dyDescent="0.25">
      <c r="A254" s="98">
        <v>4620</v>
      </c>
      <c r="B254" s="98" t="s">
        <v>270</v>
      </c>
      <c r="C254" s="1">
        <v>39227</v>
      </c>
      <c r="D254" s="98">
        <f t="shared" si="45"/>
        <v>37323.501427212177</v>
      </c>
      <c r="E254" s="99">
        <f t="shared" si="46"/>
        <v>0.93664471801449356</v>
      </c>
      <c r="F254" s="221">
        <f t="shared" si="47"/>
        <v>1518.4182994013477</v>
      </c>
      <c r="G254" s="221">
        <f t="shared" si="42"/>
        <v>1595.8576326708164</v>
      </c>
      <c r="H254" s="221">
        <f t="shared" si="48"/>
        <v>0</v>
      </c>
      <c r="I254" s="100">
        <f t="shared" si="43"/>
        <v>0</v>
      </c>
      <c r="J254" s="221">
        <f t="shared" si="49"/>
        <v>-554.55197943762937</v>
      </c>
      <c r="K254" s="100">
        <f t="shared" si="44"/>
        <v>-582.83413038894844</v>
      </c>
      <c r="L254" s="101">
        <f t="shared" si="50"/>
        <v>1013.023502281868</v>
      </c>
      <c r="M254" s="101">
        <f t="shared" si="51"/>
        <v>40240.023502281867</v>
      </c>
      <c r="N254" s="101">
        <f t="shared" si="52"/>
        <v>38287.3677471759</v>
      </c>
      <c r="O254" s="102">
        <f t="shared" si="53"/>
        <v>0.96083323899842887</v>
      </c>
      <c r="P254" s="103">
        <v>-4365.5990427286406</v>
      </c>
      <c r="Q254" s="105">
        <f t="shared" si="54"/>
        <v>4.5830222885784366E-2</v>
      </c>
      <c r="R254" s="105">
        <f t="shared" si="54"/>
        <v>5.5781033760054347E-2</v>
      </c>
      <c r="S254" s="104">
        <v>1051</v>
      </c>
      <c r="T254" s="224">
        <v>37508</v>
      </c>
      <c r="U254" s="1">
        <v>35351.555136663526</v>
      </c>
      <c r="V254" s="1"/>
      <c r="W254" s="101">
        <v>0</v>
      </c>
      <c r="X254" s="101">
        <f t="shared" si="55"/>
        <v>0</v>
      </c>
      <c r="Y254" s="1"/>
    </row>
    <row r="255" spans="1:26" x14ac:dyDescent="0.25">
      <c r="A255" s="98">
        <v>4621</v>
      </c>
      <c r="B255" s="98" t="s">
        <v>271</v>
      </c>
      <c r="C255" s="1">
        <v>526481</v>
      </c>
      <c r="D255" s="98">
        <f t="shared" si="45"/>
        <v>33164.157480314963</v>
      </c>
      <c r="E255" s="99">
        <f t="shared" si="46"/>
        <v>0.83226470570872357</v>
      </c>
      <c r="F255" s="221">
        <f t="shared" si="47"/>
        <v>4014.0246675396756</v>
      </c>
      <c r="G255" s="221">
        <f t="shared" si="42"/>
        <v>63722.641597192356</v>
      </c>
      <c r="H255" s="221">
        <f t="shared" si="48"/>
        <v>946.61743864730659</v>
      </c>
      <c r="I255" s="100">
        <f t="shared" si="43"/>
        <v>15027.551838525991</v>
      </c>
      <c r="J255" s="221">
        <f t="shared" si="49"/>
        <v>392.06545920967721</v>
      </c>
      <c r="K255" s="100">
        <f t="shared" si="44"/>
        <v>6224.0391649536259</v>
      </c>
      <c r="L255" s="101">
        <f t="shared" si="50"/>
        <v>69946.680762145988</v>
      </c>
      <c r="M255" s="101">
        <f t="shared" si="51"/>
        <v>596427.68076214602</v>
      </c>
      <c r="N255" s="101">
        <f t="shared" si="52"/>
        <v>37570.247607064317</v>
      </c>
      <c r="O255" s="102">
        <f t="shared" si="53"/>
        <v>0.94283688909199681</v>
      </c>
      <c r="P255" s="103">
        <v>13620.265489032972</v>
      </c>
      <c r="Q255" s="105">
        <f t="shared" si="54"/>
        <v>8.2022973009077807E-2</v>
      </c>
      <c r="R255" s="105">
        <f t="shared" si="54"/>
        <v>7.6024987394917393E-2</v>
      </c>
      <c r="S255" s="104">
        <v>15875</v>
      </c>
      <c r="T255" s="224">
        <v>486571</v>
      </c>
      <c r="U255" s="1">
        <v>30820.991955406345</v>
      </c>
      <c r="V255" s="1"/>
      <c r="W255" s="101">
        <v>0</v>
      </c>
      <c r="X255" s="101">
        <f t="shared" si="55"/>
        <v>0</v>
      </c>
      <c r="Y255" s="1"/>
      <c r="Z255" s="1"/>
    </row>
    <row r="256" spans="1:26" x14ac:dyDescent="0.25">
      <c r="A256" s="98">
        <v>4622</v>
      </c>
      <c r="B256" s="98" t="s">
        <v>272</v>
      </c>
      <c r="C256" s="1">
        <v>293381</v>
      </c>
      <c r="D256" s="98">
        <f t="shared" si="45"/>
        <v>34527.597975756151</v>
      </c>
      <c r="E256" s="99">
        <f t="shared" si="46"/>
        <v>0.86648066320329453</v>
      </c>
      <c r="F256" s="221">
        <f t="shared" si="47"/>
        <v>3195.9603702749632</v>
      </c>
      <c r="G256" s="221">
        <f t="shared" si="42"/>
        <v>27156.075266226362</v>
      </c>
      <c r="H256" s="221">
        <f t="shared" si="48"/>
        <v>469.41326524289104</v>
      </c>
      <c r="I256" s="100">
        <f t="shared" si="43"/>
        <v>3988.6045147688455</v>
      </c>
      <c r="J256" s="221">
        <f t="shared" si="49"/>
        <v>-85.138714194738327</v>
      </c>
      <c r="K256" s="100">
        <f t="shared" si="44"/>
        <v>-723.42365451269154</v>
      </c>
      <c r="L256" s="101">
        <f t="shared" si="50"/>
        <v>26432.651611713671</v>
      </c>
      <c r="M256" s="101">
        <f t="shared" si="51"/>
        <v>319813.65161171369</v>
      </c>
      <c r="N256" s="101">
        <f t="shared" si="52"/>
        <v>37638.419631836376</v>
      </c>
      <c r="O256" s="102">
        <f t="shared" si="53"/>
        <v>0.94454768696672542</v>
      </c>
      <c r="P256" s="103">
        <v>368.47205419296006</v>
      </c>
      <c r="Q256" s="102">
        <f t="shared" si="54"/>
        <v>0.11698660595307896</v>
      </c>
      <c r="R256" s="102">
        <f t="shared" si="54"/>
        <v>0.11225416887948697</v>
      </c>
      <c r="S256" s="104">
        <v>8497</v>
      </c>
      <c r="T256" s="224">
        <v>262654</v>
      </c>
      <c r="U256" s="1">
        <v>31042.902730173741</v>
      </c>
      <c r="W256" s="101">
        <v>0</v>
      </c>
      <c r="X256" s="101">
        <f t="shared" si="55"/>
        <v>0</v>
      </c>
    </row>
    <row r="257" spans="1:26" x14ac:dyDescent="0.25">
      <c r="A257" s="98">
        <v>4623</v>
      </c>
      <c r="B257" s="98" t="s">
        <v>273</v>
      </c>
      <c r="C257" s="1">
        <v>79773</v>
      </c>
      <c r="D257" s="98">
        <f t="shared" si="45"/>
        <v>31896.441423430628</v>
      </c>
      <c r="E257" s="99">
        <f t="shared" si="46"/>
        <v>0.80045098236504086</v>
      </c>
      <c r="F257" s="221">
        <f t="shared" si="47"/>
        <v>4774.6543016702772</v>
      </c>
      <c r="G257" s="221">
        <f t="shared" si="42"/>
        <v>11941.410408477364</v>
      </c>
      <c r="H257" s="221">
        <f t="shared" si="48"/>
        <v>1390.3180585568241</v>
      </c>
      <c r="I257" s="100">
        <f t="shared" si="43"/>
        <v>3477.185464450617</v>
      </c>
      <c r="J257" s="221">
        <f t="shared" si="49"/>
        <v>835.76607911919473</v>
      </c>
      <c r="K257" s="100">
        <f t="shared" si="44"/>
        <v>2090.2509638771062</v>
      </c>
      <c r="L257" s="101">
        <f t="shared" si="50"/>
        <v>14031.661372354471</v>
      </c>
      <c r="M257" s="101">
        <f t="shared" si="51"/>
        <v>93804.661372354472</v>
      </c>
      <c r="N257" s="101">
        <f t="shared" si="52"/>
        <v>37506.861804220098</v>
      </c>
      <c r="O257" s="102">
        <f t="shared" si="53"/>
        <v>0.94124620292481265</v>
      </c>
      <c r="P257" s="103">
        <v>-12.163827523048894</v>
      </c>
      <c r="Q257" s="102">
        <f t="shared" si="54"/>
        <v>4.7027168919805747E-2</v>
      </c>
      <c r="R257" s="102">
        <f t="shared" si="54"/>
        <v>4.8283099150417202E-2</v>
      </c>
      <c r="S257" s="104">
        <v>2501</v>
      </c>
      <c r="T257" s="224">
        <v>76190</v>
      </c>
      <c r="U257" s="1">
        <v>30427.316293929714</v>
      </c>
      <c r="W257" s="101">
        <v>0</v>
      </c>
      <c r="X257" s="101">
        <f t="shared" si="55"/>
        <v>0</v>
      </c>
    </row>
    <row r="258" spans="1:26" x14ac:dyDescent="0.25">
      <c r="A258" s="98">
        <v>4624</v>
      </c>
      <c r="B258" s="98" t="s">
        <v>274</v>
      </c>
      <c r="C258" s="1">
        <v>884237</v>
      </c>
      <c r="D258" s="98">
        <f t="shared" si="45"/>
        <v>35070.677824931583</v>
      </c>
      <c r="E258" s="99">
        <f t="shared" si="46"/>
        <v>0.88010941861849279</v>
      </c>
      <c r="F258" s="221">
        <f t="shared" si="47"/>
        <v>2870.1124607697043</v>
      </c>
      <c r="G258" s="221">
        <f t="shared" si="42"/>
        <v>72364.145473386554</v>
      </c>
      <c r="H258" s="221">
        <f t="shared" si="48"/>
        <v>279.33531803148981</v>
      </c>
      <c r="I258" s="100">
        <f t="shared" si="43"/>
        <v>7042.8813735279527</v>
      </c>
      <c r="J258" s="221">
        <f t="shared" si="49"/>
        <v>-275.21666140613956</v>
      </c>
      <c r="K258" s="100">
        <f t="shared" si="44"/>
        <v>-6939.0376840329973</v>
      </c>
      <c r="L258" s="101">
        <f t="shared" si="50"/>
        <v>65425.107789353555</v>
      </c>
      <c r="M258" s="101">
        <f t="shared" si="51"/>
        <v>949662.10778935358</v>
      </c>
      <c r="N258" s="101">
        <f t="shared" si="52"/>
        <v>37665.573624295146</v>
      </c>
      <c r="O258" s="102">
        <f t="shared" si="53"/>
        <v>0.94522912473748522</v>
      </c>
      <c r="P258" s="103">
        <v>12708.319418896936</v>
      </c>
      <c r="Q258" s="102">
        <f t="shared" si="54"/>
        <v>0.10909768230610417</v>
      </c>
      <c r="R258" s="102">
        <f t="shared" si="54"/>
        <v>0.10188346662775559</v>
      </c>
      <c r="S258" s="104">
        <v>25213</v>
      </c>
      <c r="T258" s="224">
        <v>797258</v>
      </c>
      <c r="U258" s="1">
        <v>31827.937243003715</v>
      </c>
      <c r="W258" s="101">
        <v>0</v>
      </c>
      <c r="X258" s="101">
        <f t="shared" si="55"/>
        <v>0</v>
      </c>
      <c r="Y258" s="1"/>
      <c r="Z258" s="1"/>
    </row>
    <row r="259" spans="1:26" x14ac:dyDescent="0.25">
      <c r="A259" s="98">
        <v>4625</v>
      </c>
      <c r="B259" s="98" t="s">
        <v>275</v>
      </c>
      <c r="C259" s="1">
        <v>295169</v>
      </c>
      <c r="D259" s="98">
        <f t="shared" si="45"/>
        <v>55871.474540980504</v>
      </c>
      <c r="E259" s="99">
        <f t="shared" si="46"/>
        <v>1.4021117932503548</v>
      </c>
      <c r="F259" s="221">
        <f t="shared" si="47"/>
        <v>-9610.3655688596482</v>
      </c>
      <c r="G259" s="221">
        <f t="shared" si="42"/>
        <v>-50771.561300285517</v>
      </c>
      <c r="H259" s="221">
        <f t="shared" si="48"/>
        <v>0</v>
      </c>
      <c r="I259" s="100">
        <f t="shared" si="43"/>
        <v>0</v>
      </c>
      <c r="J259" s="221">
        <f t="shared" si="49"/>
        <v>-554.55197943762937</v>
      </c>
      <c r="K259" s="100">
        <f t="shared" si="44"/>
        <v>-2929.6981073689958</v>
      </c>
      <c r="L259" s="101">
        <f t="shared" si="50"/>
        <v>-53701.259407654514</v>
      </c>
      <c r="M259" s="101">
        <f t="shared" si="51"/>
        <v>241467.74059234548</v>
      </c>
      <c r="N259" s="101">
        <f t="shared" si="52"/>
        <v>45706.556992683225</v>
      </c>
      <c r="O259" s="102">
        <f t="shared" si="53"/>
        <v>1.1470200690927732</v>
      </c>
      <c r="P259" s="103">
        <v>4557.6618208593209</v>
      </c>
      <c r="Q259" s="102">
        <f t="shared" si="54"/>
        <v>7.988395150255731E-2</v>
      </c>
      <c r="R259" s="102">
        <f t="shared" si="54"/>
        <v>7.8453100156633149E-2</v>
      </c>
      <c r="S259" s="104">
        <v>5283</v>
      </c>
      <c r="T259" s="224">
        <v>273334</v>
      </c>
      <c r="U259" s="1">
        <v>51807.050796057614</v>
      </c>
      <c r="W259" s="101">
        <v>0</v>
      </c>
      <c r="X259" s="101">
        <f t="shared" si="55"/>
        <v>0</v>
      </c>
    </row>
    <row r="260" spans="1:26" x14ac:dyDescent="0.25">
      <c r="A260" s="98">
        <v>4626</v>
      </c>
      <c r="B260" s="98" t="s">
        <v>276</v>
      </c>
      <c r="C260" s="1">
        <v>1369644</v>
      </c>
      <c r="D260" s="98">
        <f t="shared" si="45"/>
        <v>35090.284894445584</v>
      </c>
      <c r="E260" s="99">
        <f t="shared" si="46"/>
        <v>0.8806014640427906</v>
      </c>
      <c r="F260" s="221">
        <f t="shared" si="47"/>
        <v>2858.3482190613036</v>
      </c>
      <c r="G260" s="221">
        <f t="shared" si="42"/>
        <v>111567.04768640079</v>
      </c>
      <c r="H260" s="221">
        <f t="shared" si="48"/>
        <v>272.47284370158957</v>
      </c>
      <c r="I260" s="100">
        <f t="shared" si="43"/>
        <v>10635.160035360444</v>
      </c>
      <c r="J260" s="221">
        <f t="shared" si="49"/>
        <v>-282.0791357360398</v>
      </c>
      <c r="K260" s="100">
        <f t="shared" si="44"/>
        <v>-11010.112826049106</v>
      </c>
      <c r="L260" s="101">
        <f t="shared" si="50"/>
        <v>100556.93486035168</v>
      </c>
      <c r="M260" s="101">
        <f t="shared" si="51"/>
        <v>1470200.9348603517</v>
      </c>
      <c r="N260" s="101">
        <f t="shared" si="52"/>
        <v>37666.553977770847</v>
      </c>
      <c r="O260" s="102">
        <f t="shared" si="53"/>
        <v>0.94525372700870014</v>
      </c>
      <c r="P260" s="103">
        <v>16377.510429476199</v>
      </c>
      <c r="Q260" s="102">
        <f t="shared" si="54"/>
        <v>0.13211402442199649</v>
      </c>
      <c r="R260" s="102">
        <f t="shared" si="54"/>
        <v>0.12144027055370143</v>
      </c>
      <c r="S260" s="104">
        <v>39032</v>
      </c>
      <c r="T260" s="224">
        <v>1209811</v>
      </c>
      <c r="U260" s="1">
        <v>31290.373474032691</v>
      </c>
      <c r="W260" s="101">
        <v>0</v>
      </c>
      <c r="X260" s="101">
        <f t="shared" si="55"/>
        <v>0</v>
      </c>
      <c r="Y260" s="1"/>
      <c r="Z260" s="1"/>
    </row>
    <row r="261" spans="1:26" x14ac:dyDescent="0.25">
      <c r="A261" s="98">
        <v>4627</v>
      </c>
      <c r="B261" s="98" t="s">
        <v>277</v>
      </c>
      <c r="C261" s="1">
        <v>953418</v>
      </c>
      <c r="D261" s="98">
        <f t="shared" si="45"/>
        <v>31976.723906627314</v>
      </c>
      <c r="E261" s="99">
        <f t="shared" si="46"/>
        <v>0.80246569590905037</v>
      </c>
      <c r="F261" s="221">
        <f t="shared" si="47"/>
        <v>4726.4848117522652</v>
      </c>
      <c r="G261" s="221">
        <f t="shared" si="42"/>
        <v>140924.87114720553</v>
      </c>
      <c r="H261" s="221">
        <f t="shared" si="48"/>
        <v>1362.2191894379839</v>
      </c>
      <c r="I261" s="100">
        <f t="shared" si="43"/>
        <v>40615.927352282924</v>
      </c>
      <c r="J261" s="221">
        <f t="shared" si="49"/>
        <v>807.66721000035454</v>
      </c>
      <c r="K261" s="100">
        <f t="shared" si="44"/>
        <v>24081.405533370569</v>
      </c>
      <c r="L261" s="101">
        <f t="shared" si="50"/>
        <v>165006.27668057609</v>
      </c>
      <c r="M261" s="101">
        <f t="shared" si="51"/>
        <v>1118424.2766805761</v>
      </c>
      <c r="N261" s="101">
        <f t="shared" si="52"/>
        <v>37510.875928379937</v>
      </c>
      <c r="O261" s="102">
        <f t="shared" si="53"/>
        <v>0.94134693860201324</v>
      </c>
      <c r="P261" s="103">
        <v>30137.868020221038</v>
      </c>
      <c r="Q261" s="102">
        <f t="shared" si="54"/>
        <v>8.5123818325430839E-2</v>
      </c>
      <c r="R261" s="102">
        <f t="shared" si="54"/>
        <v>7.7044347985068345E-2</v>
      </c>
      <c r="S261" s="104">
        <v>29816</v>
      </c>
      <c r="T261" s="224">
        <v>878626</v>
      </c>
      <c r="U261" s="1">
        <v>29689.328918023926</v>
      </c>
      <c r="W261" s="101">
        <v>0</v>
      </c>
      <c r="X261" s="101">
        <f t="shared" si="55"/>
        <v>0</v>
      </c>
    </row>
    <row r="262" spans="1:26" x14ac:dyDescent="0.25">
      <c r="A262" s="98">
        <v>4628</v>
      </c>
      <c r="B262" s="98" t="s">
        <v>278</v>
      </c>
      <c r="C262" s="1">
        <v>123084</v>
      </c>
      <c r="D262" s="98">
        <f t="shared" si="45"/>
        <v>31829.325058184641</v>
      </c>
      <c r="E262" s="99">
        <f t="shared" si="46"/>
        <v>0.79876667658996292</v>
      </c>
      <c r="F262" s="221">
        <f t="shared" si="47"/>
        <v>4814.9241208178692</v>
      </c>
      <c r="G262" s="221">
        <f t="shared" si="42"/>
        <v>18619.311575202701</v>
      </c>
      <c r="H262" s="221">
        <f t="shared" si="48"/>
        <v>1413.8087863929195</v>
      </c>
      <c r="I262" s="100">
        <f t="shared" si="43"/>
        <v>5467.19857698142</v>
      </c>
      <c r="J262" s="221">
        <f t="shared" si="49"/>
        <v>859.25680695529013</v>
      </c>
      <c r="K262" s="100">
        <f t="shared" si="44"/>
        <v>3322.746072496107</v>
      </c>
      <c r="L262" s="101">
        <f t="shared" si="50"/>
        <v>21942.057647698806</v>
      </c>
      <c r="M262" s="101">
        <f t="shared" si="51"/>
        <v>145026.05764769879</v>
      </c>
      <c r="N262" s="101">
        <f t="shared" si="52"/>
        <v>37503.505985957796</v>
      </c>
      <c r="O262" s="102">
        <f t="shared" si="53"/>
        <v>0.94116198763605874</v>
      </c>
      <c r="P262" s="103">
        <v>-6812.6586049706748</v>
      </c>
      <c r="Q262" s="102">
        <f t="shared" si="54"/>
        <v>4.6490273432186098E-2</v>
      </c>
      <c r="R262" s="102">
        <f t="shared" si="54"/>
        <v>6.0291929482106432E-2</v>
      </c>
      <c r="S262" s="104">
        <v>3867</v>
      </c>
      <c r="T262" s="224">
        <v>117616</v>
      </c>
      <c r="U262" s="1">
        <v>30019.397651863193</v>
      </c>
      <c r="W262" s="101">
        <v>0</v>
      </c>
      <c r="X262" s="101">
        <f t="shared" si="55"/>
        <v>0</v>
      </c>
    </row>
    <row r="263" spans="1:26" x14ac:dyDescent="0.25">
      <c r="A263" s="98">
        <v>4629</v>
      </c>
      <c r="B263" s="98" t="s">
        <v>279</v>
      </c>
      <c r="C263" s="1">
        <v>31016</v>
      </c>
      <c r="D263" s="98">
        <f t="shared" si="45"/>
        <v>82052.910052910054</v>
      </c>
      <c r="E263" s="99">
        <f t="shared" si="46"/>
        <v>2.0591429490788018</v>
      </c>
      <c r="F263" s="221">
        <f t="shared" si="47"/>
        <v>-25319.226876017379</v>
      </c>
      <c r="G263" s="221">
        <f t="shared" ref="G263:G326" si="56">F263*S263/1000</f>
        <v>-9570.6677591345706</v>
      </c>
      <c r="H263" s="221">
        <f t="shared" si="48"/>
        <v>0</v>
      </c>
      <c r="I263" s="100">
        <f t="shared" ref="I263:I326" si="57">H263*S263/1000</f>
        <v>0</v>
      </c>
      <c r="J263" s="221">
        <f t="shared" si="49"/>
        <v>-554.55197943762937</v>
      </c>
      <c r="K263" s="100">
        <f t="shared" ref="K263:K326" si="58">J263*S263/1000</f>
        <v>-209.62064822742389</v>
      </c>
      <c r="L263" s="101">
        <f t="shared" si="50"/>
        <v>-9780.2884073619953</v>
      </c>
      <c r="M263" s="101">
        <f t="shared" si="51"/>
        <v>21235.711592638007</v>
      </c>
      <c r="N263" s="101">
        <f t="shared" si="52"/>
        <v>56179.131197455041</v>
      </c>
      <c r="O263" s="102">
        <f t="shared" si="53"/>
        <v>1.4098325314241515</v>
      </c>
      <c r="P263" s="103">
        <v>-9931.6913177579372</v>
      </c>
      <c r="Q263" s="102">
        <f t="shared" si="54"/>
        <v>0.2152176468283509</v>
      </c>
      <c r="R263" s="102">
        <f t="shared" si="54"/>
        <v>0.20878792382925923</v>
      </c>
      <c r="S263" s="104">
        <v>378</v>
      </c>
      <c r="T263" s="224">
        <v>25523</v>
      </c>
      <c r="U263" s="1">
        <v>67880.319148936163</v>
      </c>
      <c r="W263" s="101">
        <v>0</v>
      </c>
      <c r="X263" s="101">
        <f t="shared" si="55"/>
        <v>0</v>
      </c>
    </row>
    <row r="264" spans="1:26" x14ac:dyDescent="0.25">
      <c r="A264" s="98">
        <v>4630</v>
      </c>
      <c r="B264" s="98" t="s">
        <v>280</v>
      </c>
      <c r="C264" s="1">
        <v>253090</v>
      </c>
      <c r="D264" s="98">
        <f t="shared" ref="D264:D327" si="59">C264/S264*1000</f>
        <v>31126.552699544951</v>
      </c>
      <c r="E264" s="99">
        <f t="shared" ref="E264:E327" si="60">D264/D$364</f>
        <v>0.78113038866102458</v>
      </c>
      <c r="F264" s="221">
        <f t="shared" ref="F264:F327" si="61">($D$364+$X$364-D264-X264)*0.6</f>
        <v>5236.5875360016835</v>
      </c>
      <c r="G264" s="221">
        <f t="shared" si="56"/>
        <v>42578.693255229686</v>
      </c>
      <c r="H264" s="221">
        <f t="shared" ref="H264:H327" si="62">IF(D264&lt;(D$364+X$364)*0.9,((D$364+X$364)*0.9-D264-X264)*0.35,0)</f>
        <v>1659.779111916811</v>
      </c>
      <c r="I264" s="100">
        <f t="shared" si="57"/>
        <v>13495.66395899559</v>
      </c>
      <c r="J264" s="221">
        <f t="shared" ref="J264:J327" si="63">H264+I$366</f>
        <v>1105.2271324791816</v>
      </c>
      <c r="K264" s="100">
        <f t="shared" si="58"/>
        <v>8986.601814188225</v>
      </c>
      <c r="L264" s="101">
        <f t="shared" ref="L264:L327" si="64">+G264+K264</f>
        <v>51565.295069417909</v>
      </c>
      <c r="M264" s="101">
        <f t="shared" ref="M264:M327" si="65">C264+L264</f>
        <v>304655.29506941792</v>
      </c>
      <c r="N264" s="101">
        <f t="shared" ref="N264:N327" si="66">M264/S264*1000</f>
        <v>37468.367368025814</v>
      </c>
      <c r="O264" s="102">
        <f t="shared" ref="O264:O327" si="67">N264/N$364</f>
        <v>0.94028017323961188</v>
      </c>
      <c r="P264" s="103">
        <v>9450.5374923670897</v>
      </c>
      <c r="Q264" s="102">
        <f t="shared" ref="Q264:R327" si="68">(C264-T264)/T264</f>
        <v>0.12204680773715314</v>
      </c>
      <c r="R264" s="102">
        <f t="shared" si="68"/>
        <v>0.11500900338410974</v>
      </c>
      <c r="S264" s="104">
        <v>8131</v>
      </c>
      <c r="T264" s="224">
        <v>225561</v>
      </c>
      <c r="U264" s="1">
        <v>27915.965346534656</v>
      </c>
      <c r="W264" s="101">
        <v>0</v>
      </c>
      <c r="X264" s="101">
        <f t="shared" ref="X264:X327" si="69">W264*1000/S264</f>
        <v>0</v>
      </c>
    </row>
    <row r="265" spans="1:26" x14ac:dyDescent="0.25">
      <c r="A265" s="98">
        <v>4631</v>
      </c>
      <c r="B265" s="98" t="s">
        <v>281</v>
      </c>
      <c r="C265" s="1">
        <v>967935</v>
      </c>
      <c r="D265" s="98">
        <f t="shared" si="59"/>
        <v>32708.241813942484</v>
      </c>
      <c r="E265" s="99">
        <f t="shared" si="60"/>
        <v>0.82082336220024721</v>
      </c>
      <c r="F265" s="221">
        <f t="shared" si="61"/>
        <v>4287.5740673631635</v>
      </c>
      <c r="G265" s="221">
        <f t="shared" si="56"/>
        <v>126882.17937547811</v>
      </c>
      <c r="H265" s="221">
        <f t="shared" si="62"/>
        <v>1106.1879218776742</v>
      </c>
      <c r="I265" s="100">
        <f t="shared" si="57"/>
        <v>32735.41917212601</v>
      </c>
      <c r="J265" s="221">
        <f t="shared" si="63"/>
        <v>551.6359424400448</v>
      </c>
      <c r="K265" s="100">
        <f t="shared" si="58"/>
        <v>16324.562444628245</v>
      </c>
      <c r="L265" s="101">
        <f t="shared" si="64"/>
        <v>143206.74182010634</v>
      </c>
      <c r="M265" s="101">
        <f t="shared" si="65"/>
        <v>1111141.7418201063</v>
      </c>
      <c r="N265" s="101">
        <f t="shared" si="66"/>
        <v>37547.451823745687</v>
      </c>
      <c r="O265" s="102">
        <f t="shared" si="67"/>
        <v>0.9422648219165729</v>
      </c>
      <c r="P265" s="103">
        <v>27485.019912878925</v>
      </c>
      <c r="Q265" s="102">
        <f t="shared" si="68"/>
        <v>0.10372017446335415</v>
      </c>
      <c r="R265" s="102">
        <f t="shared" si="68"/>
        <v>9.417222850780313E-2</v>
      </c>
      <c r="S265" s="104">
        <v>29593</v>
      </c>
      <c r="T265" s="224">
        <v>876975</v>
      </c>
      <c r="U265" s="1">
        <v>29893.138357705287</v>
      </c>
      <c r="W265" s="101">
        <v>0</v>
      </c>
      <c r="X265" s="101">
        <f t="shared" si="69"/>
        <v>0</v>
      </c>
      <c r="Y265" s="1"/>
      <c r="Z265" s="1"/>
    </row>
    <row r="266" spans="1:26" x14ac:dyDescent="0.25">
      <c r="A266" s="98">
        <v>4632</v>
      </c>
      <c r="B266" s="98" t="s">
        <v>282</v>
      </c>
      <c r="C266" s="1">
        <v>125952</v>
      </c>
      <c r="D266" s="98">
        <f t="shared" si="59"/>
        <v>43597.092419522327</v>
      </c>
      <c r="E266" s="99">
        <f t="shared" si="60"/>
        <v>1.0940824085106586</v>
      </c>
      <c r="F266" s="221">
        <f t="shared" si="61"/>
        <v>-2245.7362959847419</v>
      </c>
      <c r="G266" s="221">
        <f t="shared" si="56"/>
        <v>-6487.9321590999198</v>
      </c>
      <c r="H266" s="221">
        <f t="shared" si="62"/>
        <v>0</v>
      </c>
      <c r="I266" s="100">
        <f t="shared" si="57"/>
        <v>0</v>
      </c>
      <c r="J266" s="221">
        <f t="shared" si="63"/>
        <v>-554.55197943762937</v>
      </c>
      <c r="K266" s="100">
        <f t="shared" si="58"/>
        <v>-1602.1006685953112</v>
      </c>
      <c r="L266" s="101">
        <f t="shared" si="64"/>
        <v>-8090.0328276952314</v>
      </c>
      <c r="M266" s="101">
        <f t="shared" si="65"/>
        <v>117861.96717230476</v>
      </c>
      <c r="N266" s="101">
        <f t="shared" si="66"/>
        <v>40796.804144099951</v>
      </c>
      <c r="O266" s="102">
        <f t="shared" si="67"/>
        <v>1.0238083151968946</v>
      </c>
      <c r="P266" s="103">
        <v>-3192.6265000070789</v>
      </c>
      <c r="Q266" s="102">
        <f t="shared" si="68"/>
        <v>0.17248633905215829</v>
      </c>
      <c r="R266" s="102">
        <f t="shared" si="68"/>
        <v>0.16071683270653261</v>
      </c>
      <c r="S266" s="104">
        <v>2889</v>
      </c>
      <c r="T266" s="224">
        <v>107423</v>
      </c>
      <c r="U266" s="1">
        <v>37560.489510489511</v>
      </c>
      <c r="W266" s="101">
        <v>0</v>
      </c>
      <c r="X266" s="101">
        <f t="shared" si="69"/>
        <v>0</v>
      </c>
    </row>
    <row r="267" spans="1:26" x14ac:dyDescent="0.25">
      <c r="A267" s="98">
        <v>4633</v>
      </c>
      <c r="B267" s="98" t="s">
        <v>283</v>
      </c>
      <c r="C267" s="1">
        <v>18112</v>
      </c>
      <c r="D267" s="98">
        <f t="shared" si="59"/>
        <v>36079.681274900402</v>
      </c>
      <c r="E267" s="99">
        <f t="shared" si="60"/>
        <v>0.90543066972658548</v>
      </c>
      <c r="F267" s="221">
        <f t="shared" si="61"/>
        <v>2264.7103907884125</v>
      </c>
      <c r="G267" s="221">
        <f t="shared" si="56"/>
        <v>1136.8846161757831</v>
      </c>
      <c r="H267" s="221">
        <f t="shared" si="62"/>
        <v>0</v>
      </c>
      <c r="I267" s="100">
        <f t="shared" si="57"/>
        <v>0</v>
      </c>
      <c r="J267" s="221">
        <f t="shared" si="63"/>
        <v>-554.55197943762937</v>
      </c>
      <c r="K267" s="100">
        <f t="shared" si="58"/>
        <v>-278.38509367768995</v>
      </c>
      <c r="L267" s="101">
        <f t="shared" si="64"/>
        <v>858.49952249809314</v>
      </c>
      <c r="M267" s="101">
        <f t="shared" si="65"/>
        <v>18970.499522498092</v>
      </c>
      <c r="N267" s="101">
        <f t="shared" si="66"/>
        <v>37789.83968625118</v>
      </c>
      <c r="O267" s="102">
        <f t="shared" si="67"/>
        <v>0.94834761968326542</v>
      </c>
      <c r="P267" s="103">
        <v>-272.21505180759038</v>
      </c>
      <c r="Q267" s="102">
        <f t="shared" si="68"/>
        <v>0.11239405478442452</v>
      </c>
      <c r="R267" s="102">
        <f t="shared" si="68"/>
        <v>0.16336031625861147</v>
      </c>
      <c r="S267" s="104">
        <v>502</v>
      </c>
      <c r="T267" s="224">
        <v>16282</v>
      </c>
      <c r="U267" s="1">
        <v>31013.333333333332</v>
      </c>
      <c r="W267" s="101">
        <v>0</v>
      </c>
      <c r="X267" s="101">
        <f t="shared" si="69"/>
        <v>0</v>
      </c>
    </row>
    <row r="268" spans="1:26" x14ac:dyDescent="0.25">
      <c r="A268" s="98">
        <v>4634</v>
      </c>
      <c r="B268" s="98" t="s">
        <v>284</v>
      </c>
      <c r="C268" s="1">
        <v>71298</v>
      </c>
      <c r="D268" s="98">
        <f t="shared" si="59"/>
        <v>43767.955801104974</v>
      </c>
      <c r="E268" s="99">
        <f t="shared" si="60"/>
        <v>1.0983702774870887</v>
      </c>
      <c r="F268" s="221">
        <f t="shared" si="61"/>
        <v>-2348.2543249343303</v>
      </c>
      <c r="G268" s="221">
        <f t="shared" si="56"/>
        <v>-3825.3062953180242</v>
      </c>
      <c r="H268" s="221">
        <f t="shared" si="62"/>
        <v>0</v>
      </c>
      <c r="I268" s="100">
        <f t="shared" si="57"/>
        <v>0</v>
      </c>
      <c r="J268" s="221">
        <f t="shared" si="63"/>
        <v>-554.55197943762937</v>
      </c>
      <c r="K268" s="100">
        <f t="shared" si="58"/>
        <v>-903.36517450389829</v>
      </c>
      <c r="L268" s="101">
        <f t="shared" si="64"/>
        <v>-4728.6714698219221</v>
      </c>
      <c r="M268" s="101">
        <f t="shared" si="65"/>
        <v>66569.328530178085</v>
      </c>
      <c r="N268" s="101">
        <f t="shared" si="66"/>
        <v>40865.149496733015</v>
      </c>
      <c r="O268" s="102">
        <f t="shared" si="67"/>
        <v>1.0255234627874668</v>
      </c>
      <c r="P268" s="103">
        <v>-6956.7887741472914</v>
      </c>
      <c r="Q268" s="102">
        <f t="shared" si="68"/>
        <v>0.14126102476269747</v>
      </c>
      <c r="R268" s="102">
        <f t="shared" si="68"/>
        <v>0.16297931314062492</v>
      </c>
      <c r="S268" s="104">
        <v>1629</v>
      </c>
      <c r="T268" s="224">
        <v>62473</v>
      </c>
      <c r="U268" s="1">
        <v>37634.337349397589</v>
      </c>
      <c r="W268" s="101">
        <v>0</v>
      </c>
      <c r="X268" s="101">
        <f t="shared" si="69"/>
        <v>0</v>
      </c>
    </row>
    <row r="269" spans="1:26" x14ac:dyDescent="0.25">
      <c r="A269" s="98">
        <v>4635</v>
      </c>
      <c r="B269" s="98" t="s">
        <v>285</v>
      </c>
      <c r="C269" s="1">
        <v>98111</v>
      </c>
      <c r="D269" s="98">
        <f t="shared" si="59"/>
        <v>43995.964125560538</v>
      </c>
      <c r="E269" s="99">
        <f t="shared" si="60"/>
        <v>1.1040922163352196</v>
      </c>
      <c r="F269" s="221">
        <f t="shared" si="61"/>
        <v>-2485.0593196076688</v>
      </c>
      <c r="G269" s="221">
        <f t="shared" si="56"/>
        <v>-5541.6822827251017</v>
      </c>
      <c r="H269" s="221">
        <f t="shared" si="62"/>
        <v>0</v>
      </c>
      <c r="I269" s="100">
        <f t="shared" si="57"/>
        <v>0</v>
      </c>
      <c r="J269" s="221">
        <f t="shared" si="63"/>
        <v>-554.55197943762937</v>
      </c>
      <c r="K269" s="100">
        <f t="shared" si="58"/>
        <v>-1236.6509141459135</v>
      </c>
      <c r="L269" s="101">
        <f t="shared" si="64"/>
        <v>-6778.3331968710154</v>
      </c>
      <c r="M269" s="101">
        <f t="shared" si="65"/>
        <v>91332.666803128988</v>
      </c>
      <c r="N269" s="101">
        <f t="shared" si="66"/>
        <v>40956.352826515242</v>
      </c>
      <c r="O269" s="102">
        <f t="shared" si="67"/>
        <v>1.0278122383267192</v>
      </c>
      <c r="P269" s="103">
        <v>-2042.577879894694</v>
      </c>
      <c r="Q269" s="102">
        <f t="shared" si="68"/>
        <v>0.14697389494850302</v>
      </c>
      <c r="R269" s="102">
        <f t="shared" si="68"/>
        <v>0.1685760938668156</v>
      </c>
      <c r="S269" s="104">
        <v>2230</v>
      </c>
      <c r="T269" s="224">
        <v>85539</v>
      </c>
      <c r="U269" s="1">
        <v>37649.207746478874</v>
      </c>
      <c r="W269" s="101">
        <v>0</v>
      </c>
      <c r="X269" s="101">
        <f t="shared" si="69"/>
        <v>0</v>
      </c>
    </row>
    <row r="270" spans="1:26" x14ac:dyDescent="0.25">
      <c r="A270" s="98">
        <v>4636</v>
      </c>
      <c r="B270" s="98" t="s">
        <v>286</v>
      </c>
      <c r="C270" s="1">
        <v>25976</v>
      </c>
      <c r="D270" s="98">
        <f t="shared" si="59"/>
        <v>33822.916666666664</v>
      </c>
      <c r="E270" s="99">
        <f t="shared" si="60"/>
        <v>0.84879646957721155</v>
      </c>
      <c r="F270" s="221">
        <f t="shared" si="61"/>
        <v>3618.7691557286553</v>
      </c>
      <c r="G270" s="221">
        <f t="shared" si="56"/>
        <v>2779.2147115996072</v>
      </c>
      <c r="H270" s="221">
        <f t="shared" si="62"/>
        <v>716.05172342421133</v>
      </c>
      <c r="I270" s="100">
        <f t="shared" si="57"/>
        <v>549.92772358979425</v>
      </c>
      <c r="J270" s="221">
        <f t="shared" si="63"/>
        <v>161.49974398658196</v>
      </c>
      <c r="K270" s="100">
        <f t="shared" si="58"/>
        <v>124.03180338169494</v>
      </c>
      <c r="L270" s="101">
        <f t="shared" si="64"/>
        <v>2903.246514981302</v>
      </c>
      <c r="M270" s="101">
        <f t="shared" si="65"/>
        <v>28879.246514981303</v>
      </c>
      <c r="N270" s="101">
        <f t="shared" si="66"/>
        <v>37603.185566381901</v>
      </c>
      <c r="O270" s="102">
        <f t="shared" si="67"/>
        <v>0.94366347728542121</v>
      </c>
      <c r="P270" s="103">
        <v>1380.4618674379449</v>
      </c>
      <c r="Q270" s="102">
        <f t="shared" si="68"/>
        <v>4.9365759069241337E-2</v>
      </c>
      <c r="R270" s="102">
        <f t="shared" si="68"/>
        <v>7.3960269047426572E-2</v>
      </c>
      <c r="S270" s="104">
        <v>768</v>
      </c>
      <c r="T270" s="224">
        <v>24754</v>
      </c>
      <c r="U270" s="1">
        <v>31493.638676844785</v>
      </c>
      <c r="W270" s="101">
        <v>0</v>
      </c>
      <c r="X270" s="101">
        <f t="shared" si="69"/>
        <v>0</v>
      </c>
    </row>
    <row r="271" spans="1:26" x14ac:dyDescent="0.25">
      <c r="A271" s="98">
        <v>4637</v>
      </c>
      <c r="B271" s="98" t="s">
        <v>287</v>
      </c>
      <c r="C271" s="1">
        <v>47356</v>
      </c>
      <c r="D271" s="98">
        <f t="shared" si="59"/>
        <v>36710.077519379847</v>
      </c>
      <c r="E271" s="99">
        <f t="shared" si="60"/>
        <v>0.92125065686791385</v>
      </c>
      <c r="F271" s="221">
        <f t="shared" si="61"/>
        <v>1886.4726441007456</v>
      </c>
      <c r="G271" s="221">
        <f t="shared" si="56"/>
        <v>2433.5497108899617</v>
      </c>
      <c r="H271" s="221">
        <f t="shared" si="62"/>
        <v>0</v>
      </c>
      <c r="I271" s="100">
        <f t="shared" si="57"/>
        <v>0</v>
      </c>
      <c r="J271" s="221">
        <f t="shared" si="63"/>
        <v>-554.55197943762937</v>
      </c>
      <c r="K271" s="100">
        <f t="shared" si="58"/>
        <v>-715.37205347454187</v>
      </c>
      <c r="L271" s="101">
        <f t="shared" si="64"/>
        <v>1718.1776574154198</v>
      </c>
      <c r="M271" s="101">
        <f t="shared" si="65"/>
        <v>49074.177657415421</v>
      </c>
      <c r="N271" s="101">
        <f t="shared" si="66"/>
        <v>38041.998184042961</v>
      </c>
      <c r="O271" s="102">
        <f t="shared" si="67"/>
        <v>0.95467561453979688</v>
      </c>
      <c r="P271" s="103">
        <v>311.0280425721246</v>
      </c>
      <c r="Q271" s="102">
        <f t="shared" si="68"/>
        <v>3.9078442128359848E-2</v>
      </c>
      <c r="R271" s="102">
        <f t="shared" si="68"/>
        <v>4.2300390786122098E-2</v>
      </c>
      <c r="S271" s="104">
        <v>1290</v>
      </c>
      <c r="T271" s="224">
        <v>45575</v>
      </c>
      <c r="U271" s="1">
        <v>35220.247295208661</v>
      </c>
      <c r="W271" s="101">
        <v>0</v>
      </c>
      <c r="X271" s="101">
        <f t="shared" si="69"/>
        <v>0</v>
      </c>
    </row>
    <row r="272" spans="1:26" x14ac:dyDescent="0.25">
      <c r="A272" s="98">
        <v>4638</v>
      </c>
      <c r="B272" s="98" t="s">
        <v>288</v>
      </c>
      <c r="C272" s="1">
        <v>143560</v>
      </c>
      <c r="D272" s="98">
        <f t="shared" si="59"/>
        <v>36206.809583858761</v>
      </c>
      <c r="E272" s="99">
        <f t="shared" si="60"/>
        <v>0.90862099363893811</v>
      </c>
      <c r="F272" s="221">
        <f t="shared" si="61"/>
        <v>2188.4334054133969</v>
      </c>
      <c r="G272" s="221">
        <f t="shared" si="56"/>
        <v>8677.138452464118</v>
      </c>
      <c r="H272" s="221">
        <f t="shared" si="62"/>
        <v>0</v>
      </c>
      <c r="I272" s="100">
        <f t="shared" si="57"/>
        <v>0</v>
      </c>
      <c r="J272" s="221">
        <f t="shared" si="63"/>
        <v>-554.55197943762937</v>
      </c>
      <c r="K272" s="100">
        <f t="shared" si="58"/>
        <v>-2198.7985984702004</v>
      </c>
      <c r="L272" s="101">
        <f t="shared" si="64"/>
        <v>6478.3398539939171</v>
      </c>
      <c r="M272" s="101">
        <f t="shared" si="65"/>
        <v>150038.33985399391</v>
      </c>
      <c r="N272" s="101">
        <f t="shared" si="66"/>
        <v>37840.691009834532</v>
      </c>
      <c r="O272" s="102">
        <f t="shared" si="67"/>
        <v>0.94962374924820669</v>
      </c>
      <c r="P272" s="103">
        <v>-8084.7732677631266</v>
      </c>
      <c r="Q272" s="105">
        <f t="shared" si="68"/>
        <v>2.5494496074747661E-2</v>
      </c>
      <c r="R272" s="105">
        <f t="shared" si="68"/>
        <v>4.7219978463216294E-2</v>
      </c>
      <c r="S272" s="104">
        <v>3965</v>
      </c>
      <c r="T272" s="224">
        <v>139991</v>
      </c>
      <c r="U272" s="1">
        <v>34574.215855766859</v>
      </c>
      <c r="V272" s="1"/>
      <c r="W272" s="101">
        <v>0</v>
      </c>
      <c r="X272" s="101">
        <f t="shared" si="69"/>
        <v>0</v>
      </c>
      <c r="Y272" s="1"/>
    </row>
    <row r="273" spans="1:27" x14ac:dyDescent="0.25">
      <c r="A273" s="98">
        <v>4639</v>
      </c>
      <c r="B273" s="98" t="s">
        <v>289</v>
      </c>
      <c r="C273" s="1">
        <v>102176</v>
      </c>
      <c r="D273" s="98">
        <f t="shared" si="59"/>
        <v>39912.5</v>
      </c>
      <c r="E273" s="99">
        <f t="shared" si="60"/>
        <v>1.0016164314234814</v>
      </c>
      <c r="F273" s="221">
        <f t="shared" si="61"/>
        <v>-34.980844271345994</v>
      </c>
      <c r="G273" s="221">
        <f t="shared" si="56"/>
        <v>-89.550961334645748</v>
      </c>
      <c r="H273" s="221">
        <f t="shared" si="62"/>
        <v>0</v>
      </c>
      <c r="I273" s="100">
        <f t="shared" si="57"/>
        <v>0</v>
      </c>
      <c r="J273" s="221">
        <f t="shared" si="63"/>
        <v>-554.55197943762937</v>
      </c>
      <c r="K273" s="100">
        <f t="shared" si="58"/>
        <v>-1419.6530673603313</v>
      </c>
      <c r="L273" s="101">
        <f t="shared" si="64"/>
        <v>-1509.2040286949771</v>
      </c>
      <c r="M273" s="101">
        <f t="shared" si="65"/>
        <v>100666.79597130502</v>
      </c>
      <c r="N273" s="101">
        <f t="shared" si="66"/>
        <v>39322.967176291022</v>
      </c>
      <c r="O273" s="102">
        <f t="shared" si="67"/>
        <v>0.98682192436202387</v>
      </c>
      <c r="P273" s="103">
        <v>-3987.4544271436889</v>
      </c>
      <c r="Q273" s="105">
        <f t="shared" si="68"/>
        <v>0.12855517633674629</v>
      </c>
      <c r="R273" s="105">
        <f t="shared" si="68"/>
        <v>0.15103811149032995</v>
      </c>
      <c r="S273" s="104">
        <v>2560</v>
      </c>
      <c r="T273" s="224">
        <v>90537</v>
      </c>
      <c r="U273" s="1">
        <v>34675.220222137112</v>
      </c>
      <c r="V273" s="1"/>
      <c r="W273" s="101">
        <v>0</v>
      </c>
      <c r="X273" s="101">
        <f t="shared" si="69"/>
        <v>0</v>
      </c>
      <c r="Y273" s="1"/>
    </row>
    <row r="274" spans="1:27" x14ac:dyDescent="0.25">
      <c r="A274" s="98">
        <v>4640</v>
      </c>
      <c r="B274" s="98" t="s">
        <v>290</v>
      </c>
      <c r="C274" s="1">
        <v>385604</v>
      </c>
      <c r="D274" s="98">
        <f t="shared" si="59"/>
        <v>31876.00231462346</v>
      </c>
      <c r="E274" s="99">
        <f t="shared" si="60"/>
        <v>0.79993805665943707</v>
      </c>
      <c r="F274" s="221">
        <f t="shared" si="61"/>
        <v>4786.9177669545779</v>
      </c>
      <c r="G274" s="221">
        <f t="shared" si="56"/>
        <v>57907.344226849527</v>
      </c>
      <c r="H274" s="221">
        <f t="shared" si="62"/>
        <v>1397.4717466393329</v>
      </c>
      <c r="I274" s="100">
        <f t="shared" si="57"/>
        <v>16905.21571909601</v>
      </c>
      <c r="J274" s="221">
        <f t="shared" si="63"/>
        <v>842.91976720170351</v>
      </c>
      <c r="K274" s="100">
        <f t="shared" si="58"/>
        <v>10196.800423839006</v>
      </c>
      <c r="L274" s="101">
        <f t="shared" si="64"/>
        <v>68104.14465068854</v>
      </c>
      <c r="M274" s="101">
        <f t="shared" si="65"/>
        <v>453708.14465068851</v>
      </c>
      <c r="N274" s="101">
        <f t="shared" si="66"/>
        <v>37505.839848779739</v>
      </c>
      <c r="O274" s="102">
        <f t="shared" si="67"/>
        <v>0.94122055663953241</v>
      </c>
      <c r="P274" s="103">
        <v>17139.346432808336</v>
      </c>
      <c r="Q274" s="105">
        <f t="shared" si="68"/>
        <v>8.1465235572433015E-2</v>
      </c>
      <c r="R274" s="105">
        <f t="shared" si="68"/>
        <v>6.7250721853658352E-2</v>
      </c>
      <c r="S274" s="104">
        <v>12097</v>
      </c>
      <c r="T274" s="224">
        <v>356557</v>
      </c>
      <c r="U274" s="1">
        <v>29867.398224158151</v>
      </c>
      <c r="V274" s="1"/>
      <c r="W274" s="101">
        <v>0</v>
      </c>
      <c r="X274" s="101">
        <f t="shared" si="69"/>
        <v>0</v>
      </c>
      <c r="Y274" s="1"/>
      <c r="Z274" s="1"/>
    </row>
    <row r="275" spans="1:27" x14ac:dyDescent="0.25">
      <c r="A275" s="98">
        <v>4641</v>
      </c>
      <c r="B275" s="98" t="s">
        <v>291</v>
      </c>
      <c r="C275" s="1">
        <v>93615</v>
      </c>
      <c r="D275" s="98">
        <f t="shared" si="59"/>
        <v>53009.626274065689</v>
      </c>
      <c r="E275" s="99">
        <f t="shared" si="60"/>
        <v>1.3302928330653829</v>
      </c>
      <c r="F275" s="221">
        <f t="shared" si="61"/>
        <v>-7893.2566087107589</v>
      </c>
      <c r="G275" s="221">
        <f t="shared" si="56"/>
        <v>-13939.491170983201</v>
      </c>
      <c r="H275" s="221">
        <f t="shared" si="62"/>
        <v>0</v>
      </c>
      <c r="I275" s="100">
        <f t="shared" si="57"/>
        <v>0</v>
      </c>
      <c r="J275" s="221">
        <f t="shared" si="63"/>
        <v>-554.55197943762937</v>
      </c>
      <c r="K275" s="100">
        <f t="shared" si="58"/>
        <v>-979.33879568685347</v>
      </c>
      <c r="L275" s="101">
        <f t="shared" si="64"/>
        <v>-14918.829966670055</v>
      </c>
      <c r="M275" s="101">
        <f t="shared" si="65"/>
        <v>78696.170033329952</v>
      </c>
      <c r="N275" s="101">
        <f t="shared" si="66"/>
        <v>44561.817685917296</v>
      </c>
      <c r="O275" s="102">
        <f t="shared" si="67"/>
        <v>1.1182924850187843</v>
      </c>
      <c r="P275" s="103">
        <v>250.4982350250848</v>
      </c>
      <c r="Q275" s="105">
        <f t="shared" si="68"/>
        <v>0.10813210227272728</v>
      </c>
      <c r="R275" s="105">
        <f t="shared" si="68"/>
        <v>0.11503439736049637</v>
      </c>
      <c r="S275" s="104">
        <v>1766</v>
      </c>
      <c r="T275" s="224">
        <v>84480</v>
      </c>
      <c r="U275" s="1">
        <v>47540.799099606076</v>
      </c>
      <c r="W275" s="101">
        <v>0</v>
      </c>
      <c r="X275" s="101">
        <f t="shared" si="69"/>
        <v>0</v>
      </c>
    </row>
    <row r="276" spans="1:27" x14ac:dyDescent="0.25">
      <c r="A276" s="98">
        <v>4642</v>
      </c>
      <c r="B276" s="98" t="s">
        <v>292</v>
      </c>
      <c r="C276" s="1">
        <v>83373</v>
      </c>
      <c r="D276" s="98">
        <f t="shared" si="59"/>
        <v>39382.616910722718</v>
      </c>
      <c r="E276" s="99">
        <f t="shared" si="60"/>
        <v>0.98831885274628595</v>
      </c>
      <c r="F276" s="221">
        <f t="shared" si="61"/>
        <v>282.94900929502325</v>
      </c>
      <c r="G276" s="221">
        <f t="shared" si="56"/>
        <v>599.00305267756426</v>
      </c>
      <c r="H276" s="221">
        <f t="shared" si="62"/>
        <v>0</v>
      </c>
      <c r="I276" s="100">
        <f t="shared" si="57"/>
        <v>0</v>
      </c>
      <c r="J276" s="221">
        <f t="shared" si="63"/>
        <v>-554.55197943762937</v>
      </c>
      <c r="K276" s="100">
        <f t="shared" si="58"/>
        <v>-1173.9865404694613</v>
      </c>
      <c r="L276" s="101">
        <f t="shared" si="64"/>
        <v>-574.98348779189701</v>
      </c>
      <c r="M276" s="101">
        <f t="shared" si="65"/>
        <v>82798.016512208109</v>
      </c>
      <c r="N276" s="101">
        <f t="shared" si="66"/>
        <v>39111.013940580116</v>
      </c>
      <c r="O276" s="102">
        <f t="shared" si="67"/>
        <v>0.98150289289114589</v>
      </c>
      <c r="P276" s="103">
        <v>1201.4277256784458</v>
      </c>
      <c r="Q276" s="105">
        <f t="shared" si="68"/>
        <v>4.4852996465899693E-2</v>
      </c>
      <c r="R276" s="105">
        <f t="shared" si="68"/>
        <v>5.0775639809116917E-2</v>
      </c>
      <c r="S276" s="104">
        <v>2117</v>
      </c>
      <c r="T276" s="224">
        <v>79794</v>
      </c>
      <c r="U276" s="1">
        <v>37479.567872240485</v>
      </c>
      <c r="W276" s="101">
        <v>0</v>
      </c>
      <c r="X276" s="101">
        <f t="shared" si="69"/>
        <v>0</v>
      </c>
    </row>
    <row r="277" spans="1:27" x14ac:dyDescent="0.25">
      <c r="A277" s="98">
        <v>4643</v>
      </c>
      <c r="B277" s="98" t="s">
        <v>293</v>
      </c>
      <c r="C277" s="1">
        <v>196962</v>
      </c>
      <c r="D277" s="98">
        <f t="shared" si="59"/>
        <v>37848.193697156035</v>
      </c>
      <c r="E277" s="99">
        <f t="shared" si="60"/>
        <v>0.94981203148813353</v>
      </c>
      <c r="F277" s="221">
        <f t="shared" si="61"/>
        <v>1203.6029374350328</v>
      </c>
      <c r="G277" s="221">
        <f t="shared" si="56"/>
        <v>6263.5496864119104</v>
      </c>
      <c r="H277" s="221">
        <f t="shared" si="62"/>
        <v>0</v>
      </c>
      <c r="I277" s="100">
        <f t="shared" si="57"/>
        <v>0</v>
      </c>
      <c r="J277" s="221">
        <f t="shared" si="63"/>
        <v>-554.55197943762937</v>
      </c>
      <c r="K277" s="100">
        <f t="shared" si="58"/>
        <v>-2885.8885009934233</v>
      </c>
      <c r="L277" s="101">
        <f t="shared" si="64"/>
        <v>3377.6611854184871</v>
      </c>
      <c r="M277" s="101">
        <f t="shared" si="65"/>
        <v>200339.66118541849</v>
      </c>
      <c r="N277" s="101">
        <f t="shared" si="66"/>
        <v>38497.244655153438</v>
      </c>
      <c r="O277" s="102">
        <f t="shared" si="67"/>
        <v>0.96610016438788471</v>
      </c>
      <c r="P277" s="103">
        <v>7724.9152973219698</v>
      </c>
      <c r="Q277" s="105">
        <f t="shared" si="68"/>
        <v>7.8855394251385463E-3</v>
      </c>
      <c r="R277" s="105">
        <f t="shared" si="68"/>
        <v>1.3005839408083398E-3</v>
      </c>
      <c r="S277" s="104">
        <v>5204</v>
      </c>
      <c r="T277" s="224">
        <v>195421</v>
      </c>
      <c r="U277" s="1">
        <v>37799.032882011605</v>
      </c>
      <c r="W277" s="101">
        <v>0</v>
      </c>
      <c r="X277" s="101">
        <f t="shared" si="69"/>
        <v>0</v>
      </c>
    </row>
    <row r="278" spans="1:27" x14ac:dyDescent="0.25">
      <c r="A278" s="98">
        <v>4644</v>
      </c>
      <c r="B278" s="98" t="s">
        <v>294</v>
      </c>
      <c r="C278" s="1">
        <v>176381</v>
      </c>
      <c r="D278" s="98">
        <f t="shared" si="59"/>
        <v>33621.997712542892</v>
      </c>
      <c r="E278" s="99">
        <f t="shared" si="60"/>
        <v>0.84375434678773986</v>
      </c>
      <c r="F278" s="221">
        <f t="shared" si="61"/>
        <v>3739.3205282029185</v>
      </c>
      <c r="G278" s="221">
        <f t="shared" si="56"/>
        <v>19616.475490952511</v>
      </c>
      <c r="H278" s="221">
        <f t="shared" si="62"/>
        <v>786.37335736753153</v>
      </c>
      <c r="I278" s="100">
        <f t="shared" si="57"/>
        <v>4125.3146327500699</v>
      </c>
      <c r="J278" s="221">
        <f t="shared" si="63"/>
        <v>231.82137792990216</v>
      </c>
      <c r="K278" s="100">
        <f t="shared" si="58"/>
        <v>1216.1349486202666</v>
      </c>
      <c r="L278" s="101">
        <f t="shared" si="64"/>
        <v>20832.610439572778</v>
      </c>
      <c r="M278" s="101">
        <f t="shared" si="65"/>
        <v>197213.61043957277</v>
      </c>
      <c r="N278" s="101">
        <f t="shared" si="66"/>
        <v>37593.139618675705</v>
      </c>
      <c r="O278" s="102">
        <f t="shared" si="67"/>
        <v>0.94341137114594742</v>
      </c>
      <c r="P278" s="103">
        <v>7766.8953861711543</v>
      </c>
      <c r="Q278" s="105">
        <f t="shared" si="68"/>
        <v>4.3254785056900183E-2</v>
      </c>
      <c r="R278" s="105">
        <f t="shared" si="68"/>
        <v>3.1919382321817687E-2</v>
      </c>
      <c r="S278" s="104">
        <v>5246</v>
      </c>
      <c r="T278" s="224">
        <v>169068</v>
      </c>
      <c r="U278" s="1">
        <v>32582.000385430718</v>
      </c>
      <c r="W278" s="101">
        <v>0</v>
      </c>
      <c r="X278" s="101">
        <f t="shared" si="69"/>
        <v>0</v>
      </c>
    </row>
    <row r="279" spans="1:27" x14ac:dyDescent="0.25">
      <c r="A279" s="98">
        <v>4645</v>
      </c>
      <c r="B279" s="98" t="s">
        <v>295</v>
      </c>
      <c r="C279" s="1">
        <v>110571</v>
      </c>
      <c r="D279" s="98">
        <f t="shared" si="59"/>
        <v>37468.993561504576</v>
      </c>
      <c r="E279" s="99">
        <f t="shared" si="60"/>
        <v>0.94029588775705886</v>
      </c>
      <c r="F279" s="221">
        <f t="shared" si="61"/>
        <v>1431.1230188259083</v>
      </c>
      <c r="G279" s="221">
        <f t="shared" si="56"/>
        <v>4223.2440285552557</v>
      </c>
      <c r="H279" s="221">
        <f t="shared" si="62"/>
        <v>0</v>
      </c>
      <c r="I279" s="100">
        <f t="shared" si="57"/>
        <v>0</v>
      </c>
      <c r="J279" s="221">
        <f t="shared" si="63"/>
        <v>-554.55197943762937</v>
      </c>
      <c r="K279" s="100">
        <f t="shared" si="58"/>
        <v>-1636.4828913204442</v>
      </c>
      <c r="L279" s="101">
        <f t="shared" si="64"/>
        <v>2586.7611372348115</v>
      </c>
      <c r="M279" s="101">
        <f t="shared" si="65"/>
        <v>113157.76113723482</v>
      </c>
      <c r="N279" s="101">
        <f t="shared" si="66"/>
        <v>38345.56460089286</v>
      </c>
      <c r="O279" s="102">
        <f t="shared" si="67"/>
        <v>0.96229370689545501</v>
      </c>
      <c r="P279" s="103">
        <v>-2303.5976451876536</v>
      </c>
      <c r="Q279" s="105">
        <f t="shared" si="68"/>
        <v>0.22441725264381818</v>
      </c>
      <c r="R279" s="105">
        <f t="shared" si="68"/>
        <v>0.24101389449598781</v>
      </c>
      <c r="S279" s="104">
        <v>2951</v>
      </c>
      <c r="T279" s="224">
        <v>90305</v>
      </c>
      <c r="U279" s="1">
        <v>30192.24339685724</v>
      </c>
      <c r="W279" s="101">
        <v>0</v>
      </c>
      <c r="X279" s="101">
        <f t="shared" si="69"/>
        <v>0</v>
      </c>
    </row>
    <row r="280" spans="1:27" x14ac:dyDescent="0.25">
      <c r="A280" s="98">
        <v>4646</v>
      </c>
      <c r="B280" s="98" t="s">
        <v>296</v>
      </c>
      <c r="C280" s="1">
        <v>139374</v>
      </c>
      <c r="D280" s="98">
        <f t="shared" si="59"/>
        <v>48043.433298862459</v>
      </c>
      <c r="E280" s="99">
        <f t="shared" si="60"/>
        <v>1.2056646968778872</v>
      </c>
      <c r="F280" s="221">
        <f t="shared" si="61"/>
        <v>-4913.5408235888217</v>
      </c>
      <c r="G280" s="221">
        <f t="shared" si="56"/>
        <v>-14254.181929231172</v>
      </c>
      <c r="H280" s="221">
        <f t="shared" si="62"/>
        <v>0</v>
      </c>
      <c r="I280" s="100">
        <f t="shared" si="57"/>
        <v>0</v>
      </c>
      <c r="J280" s="221">
        <f t="shared" si="63"/>
        <v>-554.55197943762937</v>
      </c>
      <c r="K280" s="100">
        <f t="shared" si="58"/>
        <v>-1608.7552923485628</v>
      </c>
      <c r="L280" s="101">
        <f t="shared" si="64"/>
        <v>-15862.937221579734</v>
      </c>
      <c r="M280" s="101">
        <f t="shared" si="65"/>
        <v>123511.06277842027</v>
      </c>
      <c r="N280" s="101">
        <f t="shared" si="66"/>
        <v>42575.340495836012</v>
      </c>
      <c r="O280" s="102">
        <f t="shared" si="67"/>
        <v>1.0684412305437863</v>
      </c>
      <c r="P280" s="103">
        <v>-12683.480192634312</v>
      </c>
      <c r="Q280" s="105">
        <f t="shared" si="68"/>
        <v>0.74697919278014535</v>
      </c>
      <c r="R280" s="105">
        <f t="shared" si="68"/>
        <v>0.73734400936598399</v>
      </c>
      <c r="S280" s="104">
        <v>2901</v>
      </c>
      <c r="T280" s="224">
        <v>79780</v>
      </c>
      <c r="U280" s="1">
        <v>27653.379549393412</v>
      </c>
      <c r="W280" s="101">
        <v>0</v>
      </c>
      <c r="X280" s="101">
        <f t="shared" si="69"/>
        <v>0</v>
      </c>
    </row>
    <row r="281" spans="1:27" x14ac:dyDescent="0.25">
      <c r="A281" s="98">
        <v>4647</v>
      </c>
      <c r="B281" s="98" t="s">
        <v>297</v>
      </c>
      <c r="C281" s="1">
        <v>841277</v>
      </c>
      <c r="D281" s="98">
        <f t="shared" si="59"/>
        <v>38039.292819678063</v>
      </c>
      <c r="E281" s="99">
        <f t="shared" si="60"/>
        <v>0.95460772259113813</v>
      </c>
      <c r="F281" s="221">
        <f t="shared" si="61"/>
        <v>1088.9434639218161</v>
      </c>
      <c r="G281" s="221">
        <f t="shared" si="56"/>
        <v>24083.073648094884</v>
      </c>
      <c r="H281" s="221">
        <f t="shared" si="62"/>
        <v>0</v>
      </c>
      <c r="I281" s="100">
        <f t="shared" si="57"/>
        <v>0</v>
      </c>
      <c r="J281" s="221">
        <f t="shared" si="63"/>
        <v>-554.55197943762937</v>
      </c>
      <c r="K281" s="100">
        <f t="shared" si="58"/>
        <v>-12264.471577242612</v>
      </c>
      <c r="L281" s="101">
        <f t="shared" si="64"/>
        <v>11818.602070852272</v>
      </c>
      <c r="M281" s="101">
        <f t="shared" si="65"/>
        <v>853095.6020708523</v>
      </c>
      <c r="N281" s="101">
        <f t="shared" si="66"/>
        <v>38573.684304162249</v>
      </c>
      <c r="O281" s="102">
        <f t="shared" si="67"/>
        <v>0.96801844082908661</v>
      </c>
      <c r="P281" s="103">
        <v>-10447.155511996074</v>
      </c>
      <c r="Q281" s="105">
        <f t="shared" si="68"/>
        <v>0.17738019097788346</v>
      </c>
      <c r="R281" s="105">
        <f t="shared" si="68"/>
        <v>0.17226947935128392</v>
      </c>
      <c r="S281" s="104">
        <v>22116</v>
      </c>
      <c r="T281" s="224">
        <v>714533</v>
      </c>
      <c r="U281" s="1">
        <v>32449.273387829246</v>
      </c>
      <c r="W281" s="101">
        <v>0</v>
      </c>
      <c r="X281" s="101">
        <f t="shared" si="69"/>
        <v>0</v>
      </c>
      <c r="Y281" s="1"/>
      <c r="Z281" s="1"/>
    </row>
    <row r="282" spans="1:27" x14ac:dyDescent="0.25">
      <c r="A282" s="98">
        <v>4648</v>
      </c>
      <c r="B282" s="98" t="s">
        <v>298</v>
      </c>
      <c r="C282" s="1">
        <v>128166</v>
      </c>
      <c r="D282" s="98">
        <f t="shared" si="59"/>
        <v>36400.454416358989</v>
      </c>
      <c r="E282" s="99">
        <f t="shared" si="60"/>
        <v>0.91348057011479089</v>
      </c>
      <c r="F282" s="221">
        <f t="shared" si="61"/>
        <v>2072.2465059132605</v>
      </c>
      <c r="G282" s="221">
        <f t="shared" si="56"/>
        <v>7296.3799473205909</v>
      </c>
      <c r="H282" s="221">
        <f t="shared" si="62"/>
        <v>0</v>
      </c>
      <c r="I282" s="100">
        <f t="shared" si="57"/>
        <v>0</v>
      </c>
      <c r="J282" s="221">
        <f t="shared" si="63"/>
        <v>-554.55197943762937</v>
      </c>
      <c r="K282" s="100">
        <f t="shared" si="58"/>
        <v>-1952.5775195998929</v>
      </c>
      <c r="L282" s="101">
        <f t="shared" si="64"/>
        <v>5343.8024277206978</v>
      </c>
      <c r="M282" s="101">
        <f t="shared" si="65"/>
        <v>133509.80242772069</v>
      </c>
      <c r="N282" s="101">
        <f t="shared" si="66"/>
        <v>37918.148942834618</v>
      </c>
      <c r="O282" s="102">
        <f t="shared" si="67"/>
        <v>0.95156757983854767</v>
      </c>
      <c r="P282" s="103">
        <v>2928.5456882918247</v>
      </c>
      <c r="Q282" s="105">
        <f t="shared" si="68"/>
        <v>6.1196439660525771E-2</v>
      </c>
      <c r="R282" s="105">
        <f t="shared" si="68"/>
        <v>8.4102128218946678E-2</v>
      </c>
      <c r="S282" s="104">
        <v>3521</v>
      </c>
      <c r="T282" s="224">
        <v>120775</v>
      </c>
      <c r="U282" s="1">
        <v>33576.591604114539</v>
      </c>
      <c r="W282" s="101">
        <v>0</v>
      </c>
      <c r="X282" s="101">
        <f t="shared" si="69"/>
        <v>0</v>
      </c>
    </row>
    <row r="283" spans="1:27" x14ac:dyDescent="0.25">
      <c r="A283" s="98">
        <v>4649</v>
      </c>
      <c r="B283" s="98" t="s">
        <v>299</v>
      </c>
      <c r="C283" s="1">
        <v>301998</v>
      </c>
      <c r="D283" s="98">
        <f t="shared" si="59"/>
        <v>31699.170777789441</v>
      </c>
      <c r="E283" s="99">
        <f t="shared" si="60"/>
        <v>0.79550041499612811</v>
      </c>
      <c r="F283" s="221">
        <f t="shared" si="61"/>
        <v>4893.016689054989</v>
      </c>
      <c r="G283" s="221">
        <f t="shared" si="56"/>
        <v>46615.769996626885</v>
      </c>
      <c r="H283" s="221">
        <f t="shared" si="62"/>
        <v>1459.3627845312394</v>
      </c>
      <c r="I283" s="100">
        <f t="shared" si="57"/>
        <v>13903.349248229119</v>
      </c>
      <c r="J283" s="221">
        <f t="shared" si="63"/>
        <v>904.81080509361004</v>
      </c>
      <c r="K283" s="100">
        <f t="shared" si="58"/>
        <v>8620.1325401268223</v>
      </c>
      <c r="L283" s="101">
        <f t="shared" si="64"/>
        <v>55235.902536753711</v>
      </c>
      <c r="M283" s="101">
        <f t="shared" si="65"/>
        <v>357233.90253675368</v>
      </c>
      <c r="N283" s="101">
        <f t="shared" si="66"/>
        <v>37496.998271938042</v>
      </c>
      <c r="O283" s="102">
        <f t="shared" si="67"/>
        <v>0.9409986745563671</v>
      </c>
      <c r="P283" s="103">
        <v>11711.028334741248</v>
      </c>
      <c r="Q283" s="105">
        <f t="shared" si="68"/>
        <v>0.13157875015924642</v>
      </c>
      <c r="R283" s="105">
        <f t="shared" si="68"/>
        <v>0.1303909903711083</v>
      </c>
      <c r="S283" s="104">
        <v>9527</v>
      </c>
      <c r="T283" s="224">
        <v>266882</v>
      </c>
      <c r="U283" s="1">
        <v>28042.660502259114</v>
      </c>
      <c r="V283" s="1"/>
      <c r="W283" s="101">
        <v>0</v>
      </c>
      <c r="X283" s="101">
        <f t="shared" si="69"/>
        <v>0</v>
      </c>
      <c r="Y283" s="1"/>
      <c r="Z283" s="1"/>
    </row>
    <row r="284" spans="1:27" x14ac:dyDescent="0.25">
      <c r="A284" s="98">
        <v>4650</v>
      </c>
      <c r="B284" s="98" t="s">
        <v>300</v>
      </c>
      <c r="C284" s="1">
        <v>184333</v>
      </c>
      <c r="D284" s="98">
        <f t="shared" si="59"/>
        <v>31375.829787234044</v>
      </c>
      <c r="E284" s="99">
        <f t="shared" si="60"/>
        <v>0.78738607364710134</v>
      </c>
      <c r="F284" s="221">
        <f t="shared" si="61"/>
        <v>5087.0212833882269</v>
      </c>
      <c r="G284" s="221">
        <f t="shared" si="56"/>
        <v>29886.250039905834</v>
      </c>
      <c r="H284" s="221">
        <f t="shared" si="62"/>
        <v>1572.5321312256283</v>
      </c>
      <c r="I284" s="100">
        <f t="shared" si="57"/>
        <v>9238.6262709505663</v>
      </c>
      <c r="J284" s="221">
        <f t="shared" si="63"/>
        <v>1017.9801517879989</v>
      </c>
      <c r="K284" s="100">
        <f t="shared" si="58"/>
        <v>5980.6333917544944</v>
      </c>
      <c r="L284" s="101">
        <f t="shared" si="64"/>
        <v>35866.883431660332</v>
      </c>
      <c r="M284" s="101">
        <f t="shared" si="65"/>
        <v>220199.88343166033</v>
      </c>
      <c r="N284" s="101">
        <f t="shared" si="66"/>
        <v>37480.831222410263</v>
      </c>
      <c r="O284" s="102">
        <f t="shared" si="67"/>
        <v>0.94059295748891558</v>
      </c>
      <c r="P284" s="103">
        <v>11337.85888176813</v>
      </c>
      <c r="Q284" s="105">
        <f t="shared" si="68"/>
        <v>0.107251408594529</v>
      </c>
      <c r="R284" s="105">
        <f t="shared" si="68"/>
        <v>0.10913609184320069</v>
      </c>
      <c r="S284" s="104">
        <v>5875</v>
      </c>
      <c r="T284" s="224">
        <v>166478</v>
      </c>
      <c r="U284" s="1">
        <v>28288.530161427356</v>
      </c>
      <c r="V284" s="1"/>
      <c r="W284" s="101">
        <v>0</v>
      </c>
      <c r="X284" s="101">
        <f t="shared" si="69"/>
        <v>0</v>
      </c>
    </row>
    <row r="285" spans="1:27" x14ac:dyDescent="0.25">
      <c r="A285" s="98">
        <v>4651</v>
      </c>
      <c r="B285" s="98" t="s">
        <v>301</v>
      </c>
      <c r="C285" s="1">
        <v>243643</v>
      </c>
      <c r="D285" s="98">
        <f t="shared" si="59"/>
        <v>33806.438185097824</v>
      </c>
      <c r="E285" s="99">
        <f t="shared" si="60"/>
        <v>0.84838293702715184</v>
      </c>
      <c r="F285" s="221">
        <f t="shared" si="61"/>
        <v>3628.6562446699595</v>
      </c>
      <c r="G285" s="221">
        <f t="shared" si="56"/>
        <v>26151.725555336398</v>
      </c>
      <c r="H285" s="221">
        <f t="shared" si="62"/>
        <v>721.81919197330535</v>
      </c>
      <c r="I285" s="100">
        <f t="shared" si="57"/>
        <v>5202.1509165516118</v>
      </c>
      <c r="J285" s="221">
        <f t="shared" si="63"/>
        <v>167.26721253567598</v>
      </c>
      <c r="K285" s="100">
        <f t="shared" si="58"/>
        <v>1205.4948007446169</v>
      </c>
      <c r="L285" s="101">
        <f t="shared" si="64"/>
        <v>27357.220356081016</v>
      </c>
      <c r="M285" s="101">
        <f t="shared" si="65"/>
        <v>271000.22035608103</v>
      </c>
      <c r="N285" s="101">
        <f t="shared" si="66"/>
        <v>37602.361642303455</v>
      </c>
      <c r="O285" s="102">
        <f t="shared" si="67"/>
        <v>0.94364280065791817</v>
      </c>
      <c r="P285" s="103">
        <v>8360.9904018557827</v>
      </c>
      <c r="Q285" s="105">
        <f t="shared" si="68"/>
        <v>0.15936560204042788</v>
      </c>
      <c r="R285" s="105">
        <f t="shared" si="68"/>
        <v>0.14504847444481284</v>
      </c>
      <c r="S285" s="104">
        <v>7207</v>
      </c>
      <c r="T285" s="224">
        <v>210152</v>
      </c>
      <c r="U285" s="1">
        <v>29524.023602135432</v>
      </c>
      <c r="V285" s="1"/>
      <c r="W285" s="101">
        <v>0</v>
      </c>
      <c r="X285" s="101">
        <f t="shared" si="69"/>
        <v>0</v>
      </c>
    </row>
    <row r="286" spans="1:27" ht="27.95" customHeight="1" x14ac:dyDescent="0.25">
      <c r="A286" s="98">
        <v>5001</v>
      </c>
      <c r="B286" s="98" t="s">
        <v>302</v>
      </c>
      <c r="C286" s="1">
        <v>8257043</v>
      </c>
      <c r="D286" s="98">
        <f t="shared" si="59"/>
        <v>39226.60288081484</v>
      </c>
      <c r="E286" s="99">
        <f t="shared" si="60"/>
        <v>0.98440363280545728</v>
      </c>
      <c r="F286" s="221">
        <f t="shared" si="61"/>
        <v>376.55742723974981</v>
      </c>
      <c r="G286" s="221">
        <f t="shared" si="56"/>
        <v>79263.83220425839</v>
      </c>
      <c r="H286" s="221">
        <f t="shared" si="62"/>
        <v>0</v>
      </c>
      <c r="I286" s="100">
        <f t="shared" si="57"/>
        <v>0</v>
      </c>
      <c r="J286" s="221">
        <f t="shared" si="63"/>
        <v>-554.55197943762937</v>
      </c>
      <c r="K286" s="100">
        <f t="shared" si="58"/>
        <v>-116730.97346370322</v>
      </c>
      <c r="L286" s="101">
        <f t="shared" si="64"/>
        <v>-37467.141259444834</v>
      </c>
      <c r="M286" s="101">
        <f t="shared" si="65"/>
        <v>8219575.8587405551</v>
      </c>
      <c r="N286" s="101">
        <f t="shared" si="66"/>
        <v>39048.60832861696</v>
      </c>
      <c r="O286" s="102">
        <f t="shared" si="67"/>
        <v>0.97993680491481427</v>
      </c>
      <c r="P286" s="103">
        <v>-46705.440271890198</v>
      </c>
      <c r="Q286" s="105">
        <f t="shared" si="68"/>
        <v>0.13361374464841544</v>
      </c>
      <c r="R286" s="105">
        <f t="shared" si="68"/>
        <v>0.11799058091501884</v>
      </c>
      <c r="S286" s="104">
        <v>210496</v>
      </c>
      <c r="T286" s="224">
        <v>7283824</v>
      </c>
      <c r="U286" s="1">
        <v>35086.702473566322</v>
      </c>
      <c r="V286" s="1"/>
      <c r="W286" s="101">
        <v>0</v>
      </c>
      <c r="X286" s="101">
        <f t="shared" si="69"/>
        <v>0</v>
      </c>
      <c r="Y286" s="1"/>
      <c r="Z286" s="1"/>
    </row>
    <row r="287" spans="1:27" x14ac:dyDescent="0.25">
      <c r="A287" s="98">
        <v>5006</v>
      </c>
      <c r="B287" s="98" t="s">
        <v>303</v>
      </c>
      <c r="C287" s="1">
        <v>687454</v>
      </c>
      <c r="D287" s="98">
        <f t="shared" si="59"/>
        <v>28639.14347608732</v>
      </c>
      <c r="E287" s="99">
        <f t="shared" si="60"/>
        <v>0.71870809113795575</v>
      </c>
      <c r="F287" s="221">
        <f t="shared" si="61"/>
        <v>6729.0330700762615</v>
      </c>
      <c r="G287" s="221">
        <f t="shared" si="56"/>
        <v>161523.70981411057</v>
      </c>
      <c r="H287" s="221">
        <f t="shared" si="62"/>
        <v>2530.3723401269817</v>
      </c>
      <c r="I287" s="100">
        <f t="shared" si="57"/>
        <v>60739.057652408068</v>
      </c>
      <c r="J287" s="221">
        <f t="shared" si="63"/>
        <v>1975.8203606893524</v>
      </c>
      <c r="K287" s="100">
        <f t="shared" si="58"/>
        <v>47427.591937987214</v>
      </c>
      <c r="L287" s="101">
        <f t="shared" si="64"/>
        <v>208951.30175209779</v>
      </c>
      <c r="M287" s="101">
        <f t="shared" si="65"/>
        <v>896405.30175209779</v>
      </c>
      <c r="N287" s="101">
        <f t="shared" si="66"/>
        <v>37343.996906852932</v>
      </c>
      <c r="O287" s="102">
        <f t="shared" si="67"/>
        <v>0.93715905836345836</v>
      </c>
      <c r="P287" s="103">
        <v>49550.983940078557</v>
      </c>
      <c r="Q287" s="105">
        <f t="shared" si="68"/>
        <v>5.9512360520313175E-2</v>
      </c>
      <c r="R287" s="105">
        <f t="shared" si="68"/>
        <v>6.6044931315056121E-2</v>
      </c>
      <c r="S287" s="104">
        <v>24004</v>
      </c>
      <c r="T287" s="224">
        <v>648840</v>
      </c>
      <c r="U287" s="1">
        <v>26864.855912553823</v>
      </c>
      <c r="V287" s="1"/>
      <c r="W287" s="101">
        <v>0</v>
      </c>
      <c r="X287" s="101">
        <f t="shared" si="69"/>
        <v>0</v>
      </c>
      <c r="Y287" s="1"/>
      <c r="Z287" s="1"/>
      <c r="AA287" s="55"/>
    </row>
    <row r="288" spans="1:27" x14ac:dyDescent="0.25">
      <c r="A288" s="98">
        <v>5007</v>
      </c>
      <c r="B288" s="98" t="s">
        <v>304</v>
      </c>
      <c r="C288" s="1">
        <v>452408</v>
      </c>
      <c r="D288" s="98">
        <f t="shared" si="59"/>
        <v>30158.522765148991</v>
      </c>
      <c r="E288" s="99">
        <f t="shared" si="60"/>
        <v>0.75683738049564309</v>
      </c>
      <c r="F288" s="221">
        <f t="shared" si="61"/>
        <v>5817.4054966392587</v>
      </c>
      <c r="G288" s="221">
        <f t="shared" si="56"/>
        <v>87266.899855085518</v>
      </c>
      <c r="H288" s="221">
        <f t="shared" si="62"/>
        <v>1998.5895889553967</v>
      </c>
      <c r="I288" s="100">
        <f t="shared" si="57"/>
        <v>29980.842423919905</v>
      </c>
      <c r="J288" s="221">
        <f t="shared" si="63"/>
        <v>1444.0376095177674</v>
      </c>
      <c r="K288" s="100">
        <f t="shared" si="58"/>
        <v>21662.008180376026</v>
      </c>
      <c r="L288" s="101">
        <f t="shared" si="64"/>
        <v>108928.90803546154</v>
      </c>
      <c r="M288" s="101">
        <f t="shared" si="65"/>
        <v>561336.90803546156</v>
      </c>
      <c r="N288" s="101">
        <f t="shared" si="66"/>
        <v>37419.96587130602</v>
      </c>
      <c r="O288" s="102">
        <f t="shared" si="67"/>
        <v>0.93906552283134281</v>
      </c>
      <c r="P288" s="103">
        <v>24741.194431558062</v>
      </c>
      <c r="Q288" s="105">
        <f t="shared" si="68"/>
        <v>9.0284254539758288E-2</v>
      </c>
      <c r="R288" s="105">
        <f t="shared" si="68"/>
        <v>9.7188927840290026E-2</v>
      </c>
      <c r="S288" s="104">
        <v>15001</v>
      </c>
      <c r="T288" s="224">
        <v>414945</v>
      </c>
      <c r="U288" s="1">
        <v>27487.082670906202</v>
      </c>
      <c r="V288" s="1"/>
      <c r="W288" s="101">
        <v>0</v>
      </c>
      <c r="X288" s="101">
        <f t="shared" si="69"/>
        <v>0</v>
      </c>
      <c r="Y288" s="1"/>
      <c r="Z288" s="1"/>
    </row>
    <row r="289" spans="1:24" x14ac:dyDescent="0.25">
      <c r="A289" s="98">
        <v>5014</v>
      </c>
      <c r="B289" s="98" t="s">
        <v>305</v>
      </c>
      <c r="C289" s="1">
        <v>492822</v>
      </c>
      <c r="D289" s="98">
        <f t="shared" si="59"/>
        <v>93603.418803418812</v>
      </c>
      <c r="E289" s="99">
        <f t="shared" si="60"/>
        <v>2.3490065095125074</v>
      </c>
      <c r="F289" s="221">
        <f t="shared" si="61"/>
        <v>-32249.532126322632</v>
      </c>
      <c r="G289" s="221">
        <f t="shared" si="56"/>
        <v>-169793.78664508866</v>
      </c>
      <c r="H289" s="221">
        <f t="shared" si="62"/>
        <v>0</v>
      </c>
      <c r="I289" s="100">
        <f t="shared" si="57"/>
        <v>0</v>
      </c>
      <c r="J289" s="221">
        <f t="shared" si="63"/>
        <v>-554.55197943762937</v>
      </c>
      <c r="K289" s="100">
        <f t="shared" si="58"/>
        <v>-2919.7161717391186</v>
      </c>
      <c r="L289" s="101">
        <f t="shared" si="64"/>
        <v>-172713.50281682779</v>
      </c>
      <c r="M289" s="101">
        <f t="shared" si="65"/>
        <v>320108.49718317221</v>
      </c>
      <c r="N289" s="101">
        <f t="shared" si="66"/>
        <v>60799.334697658538</v>
      </c>
      <c r="O289" s="102">
        <f t="shared" si="67"/>
        <v>1.5257779555976336</v>
      </c>
      <c r="P289" s="103">
        <v>-97338.457640199849</v>
      </c>
      <c r="Q289" s="102">
        <f t="shared" si="68"/>
        <v>7.3637153855705947E-2</v>
      </c>
      <c r="R289" s="102">
        <f t="shared" si="68"/>
        <v>6.1198052927843222E-2</v>
      </c>
      <c r="S289" s="104">
        <v>5265</v>
      </c>
      <c r="T289" s="224">
        <v>459021</v>
      </c>
      <c r="U289" s="1">
        <v>88205.418908531894</v>
      </c>
      <c r="W289" s="101">
        <v>0</v>
      </c>
      <c r="X289" s="101">
        <f t="shared" si="69"/>
        <v>0</v>
      </c>
    </row>
    <row r="290" spans="1:24" x14ac:dyDescent="0.25">
      <c r="A290" s="98">
        <v>5020</v>
      </c>
      <c r="B290" s="98" t="s">
        <v>306</v>
      </c>
      <c r="C290" s="1">
        <v>24905</v>
      </c>
      <c r="D290" s="98">
        <f t="shared" si="59"/>
        <v>27549.778761061949</v>
      </c>
      <c r="E290" s="99">
        <f t="shared" si="60"/>
        <v>0.69137014943091235</v>
      </c>
      <c r="F290" s="221">
        <f t="shared" si="61"/>
        <v>7382.6518990914847</v>
      </c>
      <c r="G290" s="221">
        <f t="shared" si="56"/>
        <v>6673.9173167787021</v>
      </c>
      <c r="H290" s="221">
        <f t="shared" si="62"/>
        <v>2911.6499903858617</v>
      </c>
      <c r="I290" s="100">
        <f t="shared" si="57"/>
        <v>2632.1315913088192</v>
      </c>
      <c r="J290" s="221">
        <f t="shared" si="63"/>
        <v>2357.0980109482325</v>
      </c>
      <c r="K290" s="100">
        <f t="shared" si="58"/>
        <v>2130.816601897202</v>
      </c>
      <c r="L290" s="101">
        <f t="shared" si="64"/>
        <v>8804.7339186759036</v>
      </c>
      <c r="M290" s="101">
        <f t="shared" si="65"/>
        <v>33709.733918675905</v>
      </c>
      <c r="N290" s="101">
        <f t="shared" si="66"/>
        <v>37289.528671101667</v>
      </c>
      <c r="O290" s="102">
        <f t="shared" si="67"/>
        <v>0.93579216127810627</v>
      </c>
      <c r="P290" s="103">
        <v>2373.7066772967446</v>
      </c>
      <c r="Q290" s="102">
        <f t="shared" si="68"/>
        <v>5.2531485081565382E-2</v>
      </c>
      <c r="R290" s="102">
        <f t="shared" si="68"/>
        <v>7.6981884624389457E-2</v>
      </c>
      <c r="S290" s="104">
        <v>904</v>
      </c>
      <c r="T290" s="224">
        <v>23662</v>
      </c>
      <c r="U290" s="1">
        <v>25580.54054054054</v>
      </c>
      <c r="W290" s="101">
        <v>0</v>
      </c>
      <c r="X290" s="101">
        <f t="shared" si="69"/>
        <v>0</v>
      </c>
    </row>
    <row r="291" spans="1:24" x14ac:dyDescent="0.25">
      <c r="A291" s="98">
        <v>5021</v>
      </c>
      <c r="B291" s="98" t="s">
        <v>307</v>
      </c>
      <c r="C291" s="1">
        <v>230961</v>
      </c>
      <c r="D291" s="98">
        <f t="shared" si="59"/>
        <v>32686.243985281628</v>
      </c>
      <c r="E291" s="99">
        <f t="shared" si="60"/>
        <v>0.82027131994174796</v>
      </c>
      <c r="F291" s="221">
        <f t="shared" si="61"/>
        <v>4300.7727645596769</v>
      </c>
      <c r="G291" s="221">
        <f t="shared" si="56"/>
        <v>30389.260354378679</v>
      </c>
      <c r="H291" s="221">
        <f t="shared" si="62"/>
        <v>1113.8871619089741</v>
      </c>
      <c r="I291" s="100">
        <f t="shared" si="57"/>
        <v>7870.7266860488116</v>
      </c>
      <c r="J291" s="221">
        <f t="shared" si="63"/>
        <v>559.33518247134475</v>
      </c>
      <c r="K291" s="100">
        <f t="shared" si="58"/>
        <v>3952.2623993425218</v>
      </c>
      <c r="L291" s="101">
        <f t="shared" si="64"/>
        <v>34341.522753721198</v>
      </c>
      <c r="M291" s="101">
        <f t="shared" si="65"/>
        <v>265302.52275372122</v>
      </c>
      <c r="N291" s="101">
        <f t="shared" si="66"/>
        <v>37546.351932312653</v>
      </c>
      <c r="O291" s="102">
        <f t="shared" si="67"/>
        <v>0.94223721980364816</v>
      </c>
      <c r="P291" s="103">
        <v>9157.7229886933856</v>
      </c>
      <c r="Q291" s="102">
        <f t="shared" si="68"/>
        <v>0.11317771919085787</v>
      </c>
      <c r="R291" s="102">
        <f t="shared" si="68"/>
        <v>9.9786818238236402E-2</v>
      </c>
      <c r="S291" s="104">
        <v>7066</v>
      </c>
      <c r="T291" s="224">
        <v>207479</v>
      </c>
      <c r="U291" s="1">
        <v>29720.52714510815</v>
      </c>
      <c r="W291" s="101">
        <v>0</v>
      </c>
      <c r="X291" s="101">
        <f t="shared" si="69"/>
        <v>0</v>
      </c>
    </row>
    <row r="292" spans="1:24" x14ac:dyDescent="0.25">
      <c r="A292" s="98">
        <v>5022</v>
      </c>
      <c r="B292" s="98" t="s">
        <v>308</v>
      </c>
      <c r="C292" s="1">
        <v>71824</v>
      </c>
      <c r="D292" s="98">
        <f t="shared" si="59"/>
        <v>29399.91813344249</v>
      </c>
      <c r="E292" s="99">
        <f t="shared" si="60"/>
        <v>0.73779996454647456</v>
      </c>
      <c r="F292" s="221">
        <f t="shared" si="61"/>
        <v>6272.5682756631595</v>
      </c>
      <c r="G292" s="221">
        <f t="shared" si="56"/>
        <v>15323.884297445098</v>
      </c>
      <c r="H292" s="221">
        <f t="shared" si="62"/>
        <v>2264.1012100526723</v>
      </c>
      <c r="I292" s="100">
        <f t="shared" si="57"/>
        <v>5531.1992561586785</v>
      </c>
      <c r="J292" s="221">
        <f t="shared" si="63"/>
        <v>1709.5492306150429</v>
      </c>
      <c r="K292" s="100">
        <f t="shared" si="58"/>
        <v>4176.4287703925493</v>
      </c>
      <c r="L292" s="101">
        <f t="shared" si="64"/>
        <v>19500.313067837647</v>
      </c>
      <c r="M292" s="101">
        <f t="shared" si="65"/>
        <v>91324.313067837647</v>
      </c>
      <c r="N292" s="101">
        <f t="shared" si="66"/>
        <v>37382.035639720692</v>
      </c>
      <c r="O292" s="102">
        <f t="shared" si="67"/>
        <v>0.93811365203388442</v>
      </c>
      <c r="P292" s="103">
        <v>3529.783974154805</v>
      </c>
      <c r="Q292" s="102">
        <f t="shared" si="68"/>
        <v>6.0101546817806113E-2</v>
      </c>
      <c r="R292" s="102">
        <f t="shared" si="68"/>
        <v>6.487482435157442E-2</v>
      </c>
      <c r="S292" s="104">
        <v>2443</v>
      </c>
      <c r="T292" s="224">
        <v>67752</v>
      </c>
      <c r="U292" s="1">
        <v>27608.80195599022</v>
      </c>
      <c r="W292" s="101">
        <v>0</v>
      </c>
      <c r="X292" s="101">
        <f t="shared" si="69"/>
        <v>0</v>
      </c>
    </row>
    <row r="293" spans="1:24" x14ac:dyDescent="0.25">
      <c r="A293" s="98">
        <v>5025</v>
      </c>
      <c r="B293" s="98" t="s">
        <v>309</v>
      </c>
      <c r="C293" s="1">
        <v>179311</v>
      </c>
      <c r="D293" s="98">
        <f t="shared" si="59"/>
        <v>32180.725053840633</v>
      </c>
      <c r="E293" s="99">
        <f t="shared" si="60"/>
        <v>0.80758516727962604</v>
      </c>
      <c r="F293" s="221">
        <f t="shared" si="61"/>
        <v>4604.0841234242735</v>
      </c>
      <c r="G293" s="221">
        <f t="shared" si="56"/>
        <v>25653.956735720054</v>
      </c>
      <c r="H293" s="221">
        <f t="shared" si="62"/>
        <v>1290.818787913322</v>
      </c>
      <c r="I293" s="100">
        <f t="shared" si="57"/>
        <v>7192.44228625303</v>
      </c>
      <c r="J293" s="221">
        <f t="shared" si="63"/>
        <v>736.26680847569264</v>
      </c>
      <c r="K293" s="100">
        <f t="shared" si="58"/>
        <v>4102.478656826559</v>
      </c>
      <c r="L293" s="101">
        <f t="shared" si="64"/>
        <v>29756.435392546613</v>
      </c>
      <c r="M293" s="101">
        <f t="shared" si="65"/>
        <v>209067.43539254661</v>
      </c>
      <c r="N293" s="101">
        <f t="shared" si="66"/>
        <v>37521.075985740594</v>
      </c>
      <c r="O293" s="102">
        <f t="shared" si="67"/>
        <v>0.94160291217054182</v>
      </c>
      <c r="P293" s="103">
        <v>8768.5991215679896</v>
      </c>
      <c r="Q293" s="102">
        <f t="shared" si="68"/>
        <v>7.5747667756546774E-2</v>
      </c>
      <c r="R293" s="102">
        <f t="shared" si="68"/>
        <v>7.1500279262174171E-2</v>
      </c>
      <c r="S293" s="104">
        <v>5572</v>
      </c>
      <c r="T293" s="224">
        <v>166685</v>
      </c>
      <c r="U293" s="1">
        <v>30033.333333333336</v>
      </c>
      <c r="W293" s="101">
        <v>0</v>
      </c>
      <c r="X293" s="101">
        <f t="shared" si="69"/>
        <v>0</v>
      </c>
    </row>
    <row r="294" spans="1:24" x14ac:dyDescent="0.25">
      <c r="A294" s="98">
        <v>5026</v>
      </c>
      <c r="B294" s="98" t="s">
        <v>310</v>
      </c>
      <c r="C294" s="1">
        <v>54057</v>
      </c>
      <c r="D294" s="98">
        <f t="shared" si="59"/>
        <v>27678.955453148999</v>
      </c>
      <c r="E294" s="99">
        <f t="shared" si="60"/>
        <v>0.69461187814626024</v>
      </c>
      <c r="F294" s="221">
        <f t="shared" si="61"/>
        <v>7305.1458838392546</v>
      </c>
      <c r="G294" s="221">
        <f t="shared" si="56"/>
        <v>14266.949911138063</v>
      </c>
      <c r="H294" s="221">
        <f t="shared" si="62"/>
        <v>2866.4381481553937</v>
      </c>
      <c r="I294" s="100">
        <f t="shared" si="57"/>
        <v>5598.1537033474833</v>
      </c>
      <c r="J294" s="221">
        <f t="shared" si="63"/>
        <v>2311.8861687177641</v>
      </c>
      <c r="K294" s="100">
        <f t="shared" si="58"/>
        <v>4515.1136875057937</v>
      </c>
      <c r="L294" s="101">
        <f t="shared" si="64"/>
        <v>18782.063598643857</v>
      </c>
      <c r="M294" s="101">
        <f t="shared" si="65"/>
        <v>72839.063598643857</v>
      </c>
      <c r="N294" s="101">
        <f t="shared" si="66"/>
        <v>37295.98750570602</v>
      </c>
      <c r="O294" s="102">
        <f t="shared" si="67"/>
        <v>0.9359542477138737</v>
      </c>
      <c r="P294" s="103">
        <v>4174.1688503988389</v>
      </c>
      <c r="Q294" s="102">
        <f t="shared" si="68"/>
        <v>8.6966138502372711E-2</v>
      </c>
      <c r="R294" s="102">
        <f t="shared" si="68"/>
        <v>9.5314572745862455E-2</v>
      </c>
      <c r="S294" s="104">
        <v>1953</v>
      </c>
      <c r="T294" s="224">
        <v>49732</v>
      </c>
      <c r="U294" s="1">
        <v>25270.325203252032</v>
      </c>
      <c r="W294" s="101">
        <v>0</v>
      </c>
      <c r="X294" s="101">
        <f t="shared" si="69"/>
        <v>0</v>
      </c>
    </row>
    <row r="295" spans="1:24" x14ac:dyDescent="0.25">
      <c r="A295" s="98">
        <v>5027</v>
      </c>
      <c r="B295" s="98" t="s">
        <v>311</v>
      </c>
      <c r="C295" s="1">
        <v>168784</v>
      </c>
      <c r="D295" s="98">
        <f t="shared" si="59"/>
        <v>27579.084967320265</v>
      </c>
      <c r="E295" s="99">
        <f t="shared" si="60"/>
        <v>0.69210559766720459</v>
      </c>
      <c r="F295" s="221">
        <f t="shared" si="61"/>
        <v>7365.0681753364952</v>
      </c>
      <c r="G295" s="221">
        <f t="shared" si="56"/>
        <v>45074.217233059353</v>
      </c>
      <c r="H295" s="221">
        <f t="shared" si="62"/>
        <v>2901.3928181954511</v>
      </c>
      <c r="I295" s="100">
        <f t="shared" si="57"/>
        <v>17756.524047356161</v>
      </c>
      <c r="J295" s="221">
        <f t="shared" si="63"/>
        <v>2346.840838757822</v>
      </c>
      <c r="K295" s="100">
        <f t="shared" si="58"/>
        <v>14362.665933197872</v>
      </c>
      <c r="L295" s="101">
        <f t="shared" si="64"/>
        <v>59436.883166257227</v>
      </c>
      <c r="M295" s="101">
        <f t="shared" si="65"/>
        <v>228220.88316625723</v>
      </c>
      <c r="N295" s="101">
        <f t="shared" si="66"/>
        <v>37290.993981414584</v>
      </c>
      <c r="O295" s="102">
        <f t="shared" si="67"/>
        <v>0.93582893368992093</v>
      </c>
      <c r="P295" s="103">
        <v>12892.866443646104</v>
      </c>
      <c r="Q295" s="102">
        <f t="shared" si="68"/>
        <v>3.0723101256160193E-2</v>
      </c>
      <c r="R295" s="102">
        <f t="shared" si="68"/>
        <v>5.1438614565720402E-2</v>
      </c>
      <c r="S295" s="104">
        <v>6120</v>
      </c>
      <c r="T295" s="224">
        <v>163753</v>
      </c>
      <c r="U295" s="1">
        <v>26229.857440333173</v>
      </c>
      <c r="W295" s="101">
        <v>0</v>
      </c>
      <c r="X295" s="101">
        <f t="shared" si="69"/>
        <v>0</v>
      </c>
    </row>
    <row r="296" spans="1:24" x14ac:dyDescent="0.25">
      <c r="A296" s="98">
        <v>5028</v>
      </c>
      <c r="B296" s="98" t="s">
        <v>312</v>
      </c>
      <c r="C296" s="1">
        <v>522757</v>
      </c>
      <c r="D296" s="98">
        <f t="shared" si="59"/>
        <v>30529.521695964493</v>
      </c>
      <c r="E296" s="99">
        <f t="shared" si="60"/>
        <v>0.76614771247548275</v>
      </c>
      <c r="F296" s="221">
        <f t="shared" si="61"/>
        <v>5594.8061381499583</v>
      </c>
      <c r="G296" s="221">
        <f t="shared" si="56"/>
        <v>95799.865503541732</v>
      </c>
      <c r="H296" s="221">
        <f t="shared" si="62"/>
        <v>1868.7399631699711</v>
      </c>
      <c r="I296" s="100">
        <f t="shared" si="57"/>
        <v>31998.434389359416</v>
      </c>
      <c r="J296" s="221">
        <f t="shared" si="63"/>
        <v>1314.1879837323418</v>
      </c>
      <c r="K296" s="100">
        <f t="shared" si="58"/>
        <v>22502.840845448889</v>
      </c>
      <c r="L296" s="101">
        <f t="shared" si="64"/>
        <v>118302.70634899061</v>
      </c>
      <c r="M296" s="101">
        <f t="shared" si="65"/>
        <v>641059.70634899056</v>
      </c>
      <c r="N296" s="101">
        <f t="shared" si="66"/>
        <v>37438.51581784679</v>
      </c>
      <c r="O296" s="102">
        <f t="shared" si="67"/>
        <v>0.93953103943033467</v>
      </c>
      <c r="P296" s="103">
        <v>25659.797273619668</v>
      </c>
      <c r="Q296" s="102">
        <f t="shared" si="68"/>
        <v>8.7984565498811604E-2</v>
      </c>
      <c r="R296" s="102">
        <f t="shared" si="68"/>
        <v>7.6928715799764028E-2</v>
      </c>
      <c r="S296" s="104">
        <v>17123</v>
      </c>
      <c r="T296" s="224">
        <v>480482</v>
      </c>
      <c r="U296" s="1">
        <v>28348.693138238243</v>
      </c>
      <c r="W296" s="101">
        <v>0</v>
      </c>
      <c r="X296" s="101">
        <f t="shared" si="69"/>
        <v>0</v>
      </c>
    </row>
    <row r="297" spans="1:24" x14ac:dyDescent="0.25">
      <c r="A297" s="98">
        <v>5029</v>
      </c>
      <c r="B297" s="98" t="s">
        <v>313</v>
      </c>
      <c r="C297" s="1">
        <v>253723</v>
      </c>
      <c r="D297" s="98">
        <f t="shared" si="59"/>
        <v>30349.641148325358</v>
      </c>
      <c r="E297" s="99">
        <f t="shared" si="60"/>
        <v>0.76163355495067697</v>
      </c>
      <c r="F297" s="221">
        <f t="shared" si="61"/>
        <v>5702.7344667334391</v>
      </c>
      <c r="G297" s="221">
        <f t="shared" si="56"/>
        <v>47674.860141891557</v>
      </c>
      <c r="H297" s="221">
        <f t="shared" si="62"/>
        <v>1931.6981548436686</v>
      </c>
      <c r="I297" s="100">
        <f t="shared" si="57"/>
        <v>16148.996574493069</v>
      </c>
      <c r="J297" s="221">
        <f t="shared" si="63"/>
        <v>1377.1461754060392</v>
      </c>
      <c r="K297" s="100">
        <f t="shared" si="58"/>
        <v>11512.942026394488</v>
      </c>
      <c r="L297" s="101">
        <f t="shared" si="64"/>
        <v>59187.802168286042</v>
      </c>
      <c r="M297" s="101">
        <f t="shared" si="65"/>
        <v>312910.80216828606</v>
      </c>
      <c r="N297" s="101">
        <f t="shared" si="66"/>
        <v>37429.521790464838</v>
      </c>
      <c r="O297" s="102">
        <f t="shared" si="67"/>
        <v>0.93930533155409457</v>
      </c>
      <c r="P297" s="103">
        <v>10597.992723673458</v>
      </c>
      <c r="Q297" s="102">
        <f t="shared" si="68"/>
        <v>8.6980550081398336E-2</v>
      </c>
      <c r="R297" s="102">
        <f t="shared" si="68"/>
        <v>8.7890701259696016E-2</v>
      </c>
      <c r="S297" s="104">
        <v>8360</v>
      </c>
      <c r="T297" s="224">
        <v>233420</v>
      </c>
      <c r="U297" s="1">
        <v>27897.693318991278</v>
      </c>
      <c r="W297" s="101">
        <v>0</v>
      </c>
      <c r="X297" s="101">
        <f t="shared" si="69"/>
        <v>0</v>
      </c>
    </row>
    <row r="298" spans="1:24" x14ac:dyDescent="0.25">
      <c r="A298" s="98">
        <v>5031</v>
      </c>
      <c r="B298" s="98" t="s">
        <v>314</v>
      </c>
      <c r="C298" s="1">
        <v>521808</v>
      </c>
      <c r="D298" s="98">
        <f t="shared" si="59"/>
        <v>36173.86481802426</v>
      </c>
      <c r="E298" s="99">
        <f t="shared" si="60"/>
        <v>0.90779423463388365</v>
      </c>
      <c r="F298" s="221">
        <f t="shared" si="61"/>
        <v>2208.2002649140982</v>
      </c>
      <c r="G298" s="221">
        <f t="shared" si="56"/>
        <v>31853.288821385868</v>
      </c>
      <c r="H298" s="221">
        <f t="shared" si="62"/>
        <v>0</v>
      </c>
      <c r="I298" s="100">
        <f t="shared" si="57"/>
        <v>0</v>
      </c>
      <c r="J298" s="221">
        <f t="shared" si="63"/>
        <v>-554.55197943762937</v>
      </c>
      <c r="K298" s="100">
        <f t="shared" si="58"/>
        <v>-7999.4123033878041</v>
      </c>
      <c r="L298" s="101">
        <f t="shared" si="64"/>
        <v>23853.876517998062</v>
      </c>
      <c r="M298" s="101">
        <f t="shared" si="65"/>
        <v>545661.87651799805</v>
      </c>
      <c r="N298" s="101">
        <f t="shared" si="66"/>
        <v>37827.513103500736</v>
      </c>
      <c r="O298" s="102">
        <f t="shared" si="67"/>
        <v>0.949293045646185</v>
      </c>
      <c r="P298" s="103">
        <v>-2502.6361002479389</v>
      </c>
      <c r="Q298" s="102">
        <f t="shared" si="68"/>
        <v>0.13723054391390482</v>
      </c>
      <c r="R298" s="102">
        <f t="shared" si="68"/>
        <v>0.13005633389683952</v>
      </c>
      <c r="S298" s="104">
        <v>14425</v>
      </c>
      <c r="T298" s="224">
        <v>458841</v>
      </c>
      <c r="U298" s="1">
        <v>32010.673922143156</v>
      </c>
      <c r="W298" s="101">
        <v>0</v>
      </c>
      <c r="X298" s="101">
        <f t="shared" si="69"/>
        <v>0</v>
      </c>
    </row>
    <row r="299" spans="1:24" x14ac:dyDescent="0.25">
      <c r="A299" s="98">
        <v>5032</v>
      </c>
      <c r="B299" s="98" t="s">
        <v>315</v>
      </c>
      <c r="C299" s="1">
        <v>123049</v>
      </c>
      <c r="D299" s="98">
        <f t="shared" si="59"/>
        <v>30085.330073349636</v>
      </c>
      <c r="E299" s="99">
        <f t="shared" si="60"/>
        <v>0.75500058744167886</v>
      </c>
      <c r="F299" s="221">
        <f t="shared" si="61"/>
        <v>5861.3211117188721</v>
      </c>
      <c r="G299" s="221">
        <f t="shared" si="56"/>
        <v>23972.803346930188</v>
      </c>
      <c r="H299" s="221">
        <f t="shared" si="62"/>
        <v>2024.2070310851711</v>
      </c>
      <c r="I299" s="100">
        <f t="shared" si="57"/>
        <v>8279.0067571383497</v>
      </c>
      <c r="J299" s="221">
        <f t="shared" si="63"/>
        <v>1469.6550516475418</v>
      </c>
      <c r="K299" s="100">
        <f t="shared" si="58"/>
        <v>6010.8891612384459</v>
      </c>
      <c r="L299" s="101">
        <f t="shared" si="64"/>
        <v>29983.692508168635</v>
      </c>
      <c r="M299" s="101">
        <f t="shared" si="65"/>
        <v>153032.69250816863</v>
      </c>
      <c r="N299" s="101">
        <f t="shared" si="66"/>
        <v>37416.306236716046</v>
      </c>
      <c r="O299" s="102">
        <f t="shared" si="67"/>
        <v>0.93897368317864449</v>
      </c>
      <c r="P299" s="103">
        <v>4791.0895023713274</v>
      </c>
      <c r="Q299" s="102">
        <f t="shared" si="68"/>
        <v>8.8380197599440991E-2</v>
      </c>
      <c r="R299" s="102">
        <f t="shared" si="68"/>
        <v>8.2791937416167596E-2</v>
      </c>
      <c r="S299" s="104">
        <v>4090</v>
      </c>
      <c r="T299" s="224">
        <v>113057</v>
      </c>
      <c r="U299" s="1">
        <v>27784.959449496193</v>
      </c>
      <c r="W299" s="101">
        <v>0</v>
      </c>
      <c r="X299" s="101">
        <f t="shared" si="69"/>
        <v>0</v>
      </c>
    </row>
    <row r="300" spans="1:24" x14ac:dyDescent="0.25">
      <c r="A300" s="98">
        <v>5033</v>
      </c>
      <c r="B300" s="98" t="s">
        <v>316</v>
      </c>
      <c r="C300" s="1">
        <v>35918</v>
      </c>
      <c r="D300" s="98">
        <f t="shared" si="59"/>
        <v>47890.666666666672</v>
      </c>
      <c r="E300" s="99">
        <f t="shared" si="60"/>
        <v>1.2018309713788449</v>
      </c>
      <c r="F300" s="221">
        <f t="shared" si="61"/>
        <v>-4821.8808442713489</v>
      </c>
      <c r="G300" s="221">
        <f t="shared" si="56"/>
        <v>-3616.4106332035117</v>
      </c>
      <c r="H300" s="221">
        <f t="shared" si="62"/>
        <v>0</v>
      </c>
      <c r="I300" s="100">
        <f t="shared" si="57"/>
        <v>0</v>
      </c>
      <c r="J300" s="221">
        <f t="shared" si="63"/>
        <v>-554.55197943762937</v>
      </c>
      <c r="K300" s="100">
        <f t="shared" si="58"/>
        <v>-415.91398457822203</v>
      </c>
      <c r="L300" s="101">
        <f t="shared" si="64"/>
        <v>-4032.3246177817337</v>
      </c>
      <c r="M300" s="101">
        <f t="shared" si="65"/>
        <v>31885.675382218265</v>
      </c>
      <c r="N300" s="101">
        <f t="shared" si="66"/>
        <v>42514.233842957685</v>
      </c>
      <c r="O300" s="102">
        <f t="shared" si="67"/>
        <v>1.0669077403441689</v>
      </c>
      <c r="P300" s="103">
        <v>-6109.6139220232935</v>
      </c>
      <c r="Q300" s="102">
        <f t="shared" si="68"/>
        <v>3.1474355292631095E-2</v>
      </c>
      <c r="R300" s="102">
        <f t="shared" si="68"/>
        <v>4.3852047556142915E-2</v>
      </c>
      <c r="S300" s="104">
        <v>750</v>
      </c>
      <c r="T300" s="224">
        <v>34822</v>
      </c>
      <c r="U300" s="1">
        <v>45878.787878787873</v>
      </c>
      <c r="W300" s="101">
        <v>0</v>
      </c>
      <c r="X300" s="101">
        <f t="shared" si="69"/>
        <v>0</v>
      </c>
    </row>
    <row r="301" spans="1:24" x14ac:dyDescent="0.25">
      <c r="A301" s="98">
        <v>5034</v>
      </c>
      <c r="B301" s="98" t="s">
        <v>317</v>
      </c>
      <c r="C301" s="1">
        <v>68377</v>
      </c>
      <c r="D301" s="98">
        <f t="shared" si="59"/>
        <v>28502.292621925804</v>
      </c>
      <c r="E301" s="99">
        <f t="shared" si="60"/>
        <v>0.71527377697115302</v>
      </c>
      <c r="F301" s="221">
        <f t="shared" si="61"/>
        <v>6811.1435825731714</v>
      </c>
      <c r="G301" s="221">
        <f t="shared" si="56"/>
        <v>16339.933454593038</v>
      </c>
      <c r="H301" s="221">
        <f t="shared" si="62"/>
        <v>2578.2701390835123</v>
      </c>
      <c r="I301" s="100">
        <f t="shared" si="57"/>
        <v>6185.2700636613463</v>
      </c>
      <c r="J301" s="221">
        <f t="shared" si="63"/>
        <v>2023.7181596458829</v>
      </c>
      <c r="K301" s="100">
        <f t="shared" si="58"/>
        <v>4854.8998649904725</v>
      </c>
      <c r="L301" s="101">
        <f t="shared" si="64"/>
        <v>21194.833319583511</v>
      </c>
      <c r="M301" s="101">
        <f t="shared" si="65"/>
        <v>89571.833319583515</v>
      </c>
      <c r="N301" s="101">
        <f t="shared" si="66"/>
        <v>37337.154364144859</v>
      </c>
      <c r="O301" s="102">
        <f t="shared" si="67"/>
        <v>0.93698734265511829</v>
      </c>
      <c r="P301" s="103">
        <v>4674.7650650828436</v>
      </c>
      <c r="Q301" s="102">
        <f t="shared" si="68"/>
        <v>8.3800919321604064E-2</v>
      </c>
      <c r="R301" s="102">
        <f t="shared" si="68"/>
        <v>9.0125726687382446E-2</v>
      </c>
      <c r="S301" s="104">
        <v>2399</v>
      </c>
      <c r="T301" s="224">
        <v>63090</v>
      </c>
      <c r="U301" s="1">
        <v>26145.876502279323</v>
      </c>
      <c r="W301" s="101">
        <v>0</v>
      </c>
      <c r="X301" s="101">
        <f t="shared" si="69"/>
        <v>0</v>
      </c>
    </row>
    <row r="302" spans="1:24" x14ac:dyDescent="0.25">
      <c r="A302" s="98">
        <v>5035</v>
      </c>
      <c r="B302" s="98" t="s">
        <v>318</v>
      </c>
      <c r="C302" s="1">
        <v>752359</v>
      </c>
      <c r="D302" s="98">
        <f t="shared" si="59"/>
        <v>30977.848231564214</v>
      </c>
      <c r="E302" s="99">
        <f t="shared" si="60"/>
        <v>0.77739860441910558</v>
      </c>
      <c r="F302" s="221">
        <f t="shared" si="61"/>
        <v>5325.8102167901252</v>
      </c>
      <c r="G302" s="221">
        <f t="shared" si="56"/>
        <v>129347.95273518177</v>
      </c>
      <c r="H302" s="221">
        <f t="shared" si="62"/>
        <v>1711.8256757100689</v>
      </c>
      <c r="I302" s="100">
        <f t="shared" si="57"/>
        <v>41575.11018597045</v>
      </c>
      <c r="J302" s="221">
        <f t="shared" si="63"/>
        <v>1157.2736962724396</v>
      </c>
      <c r="K302" s="100">
        <f t="shared" si="58"/>
        <v>28106.706261368741</v>
      </c>
      <c r="L302" s="101">
        <f t="shared" si="64"/>
        <v>157454.65899655051</v>
      </c>
      <c r="M302" s="101">
        <f t="shared" si="65"/>
        <v>909813.65899655048</v>
      </c>
      <c r="N302" s="101">
        <f t="shared" si="66"/>
        <v>37460.932144626771</v>
      </c>
      <c r="O302" s="102">
        <f t="shared" si="67"/>
        <v>0.94009358402751575</v>
      </c>
      <c r="P302" s="103">
        <v>32208.00328706413</v>
      </c>
      <c r="Q302" s="102">
        <f t="shared" si="68"/>
        <v>9.7333090246125797E-2</v>
      </c>
      <c r="R302" s="102">
        <f t="shared" si="68"/>
        <v>9.7152362599196074E-2</v>
      </c>
      <c r="S302" s="104">
        <v>24287</v>
      </c>
      <c r="T302" s="224">
        <v>685625</v>
      </c>
      <c r="U302" s="1">
        <v>28234.773298192151</v>
      </c>
      <c r="W302" s="101">
        <v>0</v>
      </c>
      <c r="X302" s="101">
        <f t="shared" si="69"/>
        <v>0</v>
      </c>
    </row>
    <row r="303" spans="1:24" x14ac:dyDescent="0.25">
      <c r="A303" s="98">
        <v>5036</v>
      </c>
      <c r="B303" s="98" t="s">
        <v>319</v>
      </c>
      <c r="C303" s="1">
        <v>76555</v>
      </c>
      <c r="D303" s="98">
        <f t="shared" si="59"/>
        <v>29353.911042944783</v>
      </c>
      <c r="E303" s="99">
        <f t="shared" si="60"/>
        <v>0.73664540249687882</v>
      </c>
      <c r="F303" s="221">
        <f t="shared" si="61"/>
        <v>6300.1725299617838</v>
      </c>
      <c r="G303" s="221">
        <f t="shared" si="56"/>
        <v>16430.849958140334</v>
      </c>
      <c r="H303" s="221">
        <f t="shared" si="62"/>
        <v>2280.2036917268697</v>
      </c>
      <c r="I303" s="100">
        <f t="shared" si="57"/>
        <v>5946.7712280236765</v>
      </c>
      <c r="J303" s="221">
        <f t="shared" si="63"/>
        <v>1725.6517122892403</v>
      </c>
      <c r="K303" s="100">
        <f t="shared" si="58"/>
        <v>4500.499665650339</v>
      </c>
      <c r="L303" s="101">
        <f t="shared" si="64"/>
        <v>20931.349623790673</v>
      </c>
      <c r="M303" s="101">
        <f t="shared" si="65"/>
        <v>97486.34962379068</v>
      </c>
      <c r="N303" s="101">
        <f t="shared" si="66"/>
        <v>37379.735285195813</v>
      </c>
      <c r="O303" s="102">
        <f t="shared" si="67"/>
        <v>0.93805592393140469</v>
      </c>
      <c r="P303" s="103">
        <v>4489.1298831746935</v>
      </c>
      <c r="Q303" s="102">
        <f t="shared" si="68"/>
        <v>0.11909425798152262</v>
      </c>
      <c r="R303" s="102">
        <f t="shared" si="68"/>
        <v>0.11952335854056456</v>
      </c>
      <c r="S303" s="104">
        <v>2608</v>
      </c>
      <c r="T303" s="224">
        <v>68408</v>
      </c>
      <c r="U303" s="1">
        <v>26220.007665772326</v>
      </c>
      <c r="W303" s="101">
        <v>0</v>
      </c>
      <c r="X303" s="101">
        <f t="shared" si="69"/>
        <v>0</v>
      </c>
    </row>
    <row r="304" spans="1:24" x14ac:dyDescent="0.25">
      <c r="A304" s="98">
        <v>5037</v>
      </c>
      <c r="B304" s="98" t="s">
        <v>320</v>
      </c>
      <c r="C304" s="1">
        <v>615266</v>
      </c>
      <c r="D304" s="98">
        <f t="shared" si="59"/>
        <v>30502.503594269001</v>
      </c>
      <c r="E304" s="99">
        <f t="shared" si="60"/>
        <v>0.76546968492511447</v>
      </c>
      <c r="F304" s="221">
        <f t="shared" si="61"/>
        <v>5611.0169991672528</v>
      </c>
      <c r="G304" s="221">
        <f t="shared" si="56"/>
        <v>113179.82389020265</v>
      </c>
      <c r="H304" s="221">
        <f t="shared" si="62"/>
        <v>1878.1962987633933</v>
      </c>
      <c r="I304" s="100">
        <f t="shared" si="57"/>
        <v>37885.097542356409</v>
      </c>
      <c r="J304" s="221">
        <f t="shared" si="63"/>
        <v>1323.6443193257639</v>
      </c>
      <c r="K304" s="100">
        <f t="shared" si="58"/>
        <v>26699.229565119986</v>
      </c>
      <c r="L304" s="101">
        <f t="shared" si="64"/>
        <v>139879.05345532263</v>
      </c>
      <c r="M304" s="101">
        <f t="shared" si="65"/>
        <v>755145.05345532263</v>
      </c>
      <c r="N304" s="101">
        <f t="shared" si="66"/>
        <v>37437.164912762011</v>
      </c>
      <c r="O304" s="102">
        <f t="shared" si="67"/>
        <v>0.93949713805281621</v>
      </c>
      <c r="P304" s="103">
        <v>33255.966247513934</v>
      </c>
      <c r="Q304" s="102">
        <f t="shared" si="68"/>
        <v>7.7491563298465724E-2</v>
      </c>
      <c r="R304" s="102">
        <f t="shared" si="68"/>
        <v>7.7438145442965442E-2</v>
      </c>
      <c r="S304" s="104">
        <v>20171</v>
      </c>
      <c r="T304" s="224">
        <v>571017</v>
      </c>
      <c r="U304" s="1">
        <v>28310.213187902824</v>
      </c>
      <c r="W304" s="101">
        <v>0</v>
      </c>
      <c r="X304" s="101">
        <f t="shared" si="69"/>
        <v>0</v>
      </c>
    </row>
    <row r="305" spans="1:26" x14ac:dyDescent="0.25">
      <c r="A305" s="98">
        <v>5038</v>
      </c>
      <c r="B305" s="98" t="s">
        <v>321</v>
      </c>
      <c r="C305" s="1">
        <v>429656</v>
      </c>
      <c r="D305" s="98">
        <f t="shared" si="59"/>
        <v>28729.92310264126</v>
      </c>
      <c r="E305" s="99">
        <f t="shared" si="60"/>
        <v>0.72098623371471526</v>
      </c>
      <c r="F305" s="221">
        <f t="shared" si="61"/>
        <v>6674.5652941438975</v>
      </c>
      <c r="G305" s="221">
        <f t="shared" si="56"/>
        <v>99818.123973921989</v>
      </c>
      <c r="H305" s="221">
        <f t="shared" si="62"/>
        <v>2498.5994708331027</v>
      </c>
      <c r="I305" s="100">
        <f t="shared" si="57"/>
        <v>37366.555086309054</v>
      </c>
      <c r="J305" s="221">
        <f t="shared" si="63"/>
        <v>1944.0474913954733</v>
      </c>
      <c r="K305" s="100">
        <f t="shared" si="58"/>
        <v>29073.230233819304</v>
      </c>
      <c r="L305" s="101">
        <f t="shared" si="64"/>
        <v>128891.3542077413</v>
      </c>
      <c r="M305" s="101">
        <f t="shared" si="65"/>
        <v>558547.35420774133</v>
      </c>
      <c r="N305" s="101">
        <f t="shared" si="66"/>
        <v>37348.535888180624</v>
      </c>
      <c r="O305" s="102">
        <f t="shared" si="67"/>
        <v>0.93727296549229622</v>
      </c>
      <c r="P305" s="103">
        <v>23396.106481164621</v>
      </c>
      <c r="Q305" s="102">
        <f t="shared" si="68"/>
        <v>0.10050817589443056</v>
      </c>
      <c r="R305" s="102">
        <f t="shared" si="68"/>
        <v>0.1027894031396816</v>
      </c>
      <c r="S305" s="104">
        <v>14955</v>
      </c>
      <c r="T305" s="224">
        <v>390416</v>
      </c>
      <c r="U305" s="1">
        <v>26052.048578673428</v>
      </c>
      <c r="W305" s="101">
        <v>0</v>
      </c>
      <c r="X305" s="101">
        <f t="shared" si="69"/>
        <v>0</v>
      </c>
    </row>
    <row r="306" spans="1:26" x14ac:dyDescent="0.25">
      <c r="A306" s="98">
        <v>5041</v>
      </c>
      <c r="B306" s="98" t="s">
        <v>322</v>
      </c>
      <c r="C306" s="1">
        <v>58572</v>
      </c>
      <c r="D306" s="98">
        <f t="shared" si="59"/>
        <v>28810.624692572554</v>
      </c>
      <c r="E306" s="99">
        <f t="shared" si="60"/>
        <v>0.72301146487079881</v>
      </c>
      <c r="F306" s="221">
        <f t="shared" si="61"/>
        <v>6626.144340185122</v>
      </c>
      <c r="G306" s="221">
        <f t="shared" si="56"/>
        <v>13470.951443596354</v>
      </c>
      <c r="H306" s="221">
        <f t="shared" si="62"/>
        <v>2470.3539143571497</v>
      </c>
      <c r="I306" s="100">
        <f t="shared" si="57"/>
        <v>5022.2295078880852</v>
      </c>
      <c r="J306" s="221">
        <f t="shared" si="63"/>
        <v>1915.8019349195204</v>
      </c>
      <c r="K306" s="100">
        <f t="shared" si="58"/>
        <v>3894.8253336913849</v>
      </c>
      <c r="L306" s="101">
        <f t="shared" si="64"/>
        <v>17365.776777287738</v>
      </c>
      <c r="M306" s="101">
        <f t="shared" si="65"/>
        <v>75937.776777287741</v>
      </c>
      <c r="N306" s="101">
        <f t="shared" si="66"/>
        <v>37352.570967677195</v>
      </c>
      <c r="O306" s="102">
        <f t="shared" si="67"/>
        <v>0.93737422705010054</v>
      </c>
      <c r="P306" s="103">
        <v>3040.8305032569515</v>
      </c>
      <c r="Q306" s="102">
        <f t="shared" si="68"/>
        <v>0.1552662721893491</v>
      </c>
      <c r="R306" s="102">
        <f t="shared" si="68"/>
        <v>0.1671996670324265</v>
      </c>
      <c r="S306" s="104">
        <v>2033</v>
      </c>
      <c r="T306" s="224">
        <v>50700</v>
      </c>
      <c r="U306" s="1">
        <v>24683.544303797469</v>
      </c>
      <c r="W306" s="101">
        <v>0</v>
      </c>
      <c r="X306" s="101">
        <f t="shared" si="69"/>
        <v>0</v>
      </c>
    </row>
    <row r="307" spans="1:26" x14ac:dyDescent="0.25">
      <c r="A307" s="98">
        <v>5042</v>
      </c>
      <c r="B307" s="98" t="s">
        <v>323</v>
      </c>
      <c r="C307" s="1">
        <v>38116</v>
      </c>
      <c r="D307" s="98">
        <f t="shared" si="59"/>
        <v>29118.411000763943</v>
      </c>
      <c r="E307" s="99">
        <f t="shared" si="60"/>
        <v>0.73073545669420414</v>
      </c>
      <c r="F307" s="221">
        <f t="shared" si="61"/>
        <v>6441.4725552702885</v>
      </c>
      <c r="G307" s="221">
        <f t="shared" si="56"/>
        <v>8431.8875748488081</v>
      </c>
      <c r="H307" s="221">
        <f t="shared" si="62"/>
        <v>2362.6287064901635</v>
      </c>
      <c r="I307" s="100">
        <f t="shared" si="57"/>
        <v>3092.6809767956238</v>
      </c>
      <c r="J307" s="221">
        <f t="shared" si="63"/>
        <v>1808.0767270525341</v>
      </c>
      <c r="K307" s="100">
        <f t="shared" si="58"/>
        <v>2366.7724357117672</v>
      </c>
      <c r="L307" s="101">
        <f t="shared" si="64"/>
        <v>10798.660010560576</v>
      </c>
      <c r="M307" s="101">
        <f t="shared" si="65"/>
        <v>48914.660010560576</v>
      </c>
      <c r="N307" s="101">
        <f t="shared" si="66"/>
        <v>37367.960283086766</v>
      </c>
      <c r="O307" s="102">
        <f t="shared" si="67"/>
        <v>0.93776042664127091</v>
      </c>
      <c r="P307" s="103">
        <v>2840.0375448909745</v>
      </c>
      <c r="Q307" s="102">
        <f t="shared" si="68"/>
        <v>8.5678477839808587E-2</v>
      </c>
      <c r="R307" s="102">
        <f t="shared" si="68"/>
        <v>0.10143698897728486</v>
      </c>
      <c r="S307" s="104">
        <v>1309</v>
      </c>
      <c r="T307" s="224">
        <v>35108</v>
      </c>
      <c r="U307" s="1">
        <v>26436.746987951807</v>
      </c>
      <c r="W307" s="101">
        <v>0</v>
      </c>
      <c r="X307" s="101">
        <f t="shared" si="69"/>
        <v>0</v>
      </c>
    </row>
    <row r="308" spans="1:26" x14ac:dyDescent="0.25">
      <c r="A308" s="98">
        <v>5043</v>
      </c>
      <c r="B308" s="98" t="s">
        <v>324</v>
      </c>
      <c r="C308" s="1">
        <v>13987</v>
      </c>
      <c r="D308" s="98">
        <f t="shared" si="59"/>
        <v>31716.55328798186</v>
      </c>
      <c r="E308" s="99">
        <f t="shared" si="60"/>
        <v>0.79593663442182461</v>
      </c>
      <c r="F308" s="221">
        <f t="shared" si="61"/>
        <v>4882.5871829395373</v>
      </c>
      <c r="G308" s="221">
        <f t="shared" si="56"/>
        <v>2153.220947676336</v>
      </c>
      <c r="H308" s="221">
        <f t="shared" si="62"/>
        <v>1453.2789059638926</v>
      </c>
      <c r="I308" s="100">
        <f t="shared" si="57"/>
        <v>640.89599753007667</v>
      </c>
      <c r="J308" s="221">
        <f t="shared" si="63"/>
        <v>898.72692652626324</v>
      </c>
      <c r="K308" s="100">
        <f t="shared" si="58"/>
        <v>396.33857459808212</v>
      </c>
      <c r="L308" s="101">
        <f t="shared" si="64"/>
        <v>2549.5595222744182</v>
      </c>
      <c r="M308" s="101">
        <f t="shared" si="65"/>
        <v>16536.55952227442</v>
      </c>
      <c r="N308" s="101">
        <f t="shared" si="66"/>
        <v>37497.867397447662</v>
      </c>
      <c r="O308" s="102">
        <f t="shared" si="67"/>
        <v>0.94102048552765194</v>
      </c>
      <c r="P308" s="103">
        <v>1287.3736113803823</v>
      </c>
      <c r="Q308" s="102">
        <f t="shared" si="68"/>
        <v>5.9701492537313432E-2</v>
      </c>
      <c r="R308" s="102">
        <f t="shared" si="68"/>
        <v>0.10295461468169367</v>
      </c>
      <c r="S308" s="104">
        <v>441</v>
      </c>
      <c r="T308" s="224">
        <v>13199</v>
      </c>
      <c r="U308" s="1">
        <v>28755.991285403048</v>
      </c>
      <c r="W308" s="101">
        <v>0</v>
      </c>
      <c r="X308" s="101">
        <f t="shared" si="69"/>
        <v>0</v>
      </c>
    </row>
    <row r="309" spans="1:26" x14ac:dyDescent="0.25">
      <c r="A309" s="98">
        <v>5044</v>
      </c>
      <c r="B309" s="98" t="s">
        <v>325</v>
      </c>
      <c r="C309" s="1">
        <v>31978</v>
      </c>
      <c r="D309" s="98">
        <f t="shared" si="59"/>
        <v>39092.909535452323</v>
      </c>
      <c r="E309" s="99">
        <f t="shared" si="60"/>
        <v>0.98104855729059171</v>
      </c>
      <c r="F309" s="221">
        <f t="shared" si="61"/>
        <v>456.77343445726001</v>
      </c>
      <c r="G309" s="221">
        <f t="shared" si="56"/>
        <v>373.64066938603867</v>
      </c>
      <c r="H309" s="221">
        <f t="shared" si="62"/>
        <v>0</v>
      </c>
      <c r="I309" s="100">
        <f t="shared" si="57"/>
        <v>0</v>
      </c>
      <c r="J309" s="221">
        <f t="shared" si="63"/>
        <v>-554.55197943762937</v>
      </c>
      <c r="K309" s="100">
        <f t="shared" si="58"/>
        <v>-453.62351917998086</v>
      </c>
      <c r="L309" s="101">
        <f t="shared" si="64"/>
        <v>-79.982849793942194</v>
      </c>
      <c r="M309" s="101">
        <f t="shared" si="65"/>
        <v>31898.017150206058</v>
      </c>
      <c r="N309" s="101">
        <f t="shared" si="66"/>
        <v>38995.13099047196</v>
      </c>
      <c r="O309" s="102">
        <f t="shared" si="67"/>
        <v>0.97859477470886824</v>
      </c>
      <c r="P309" s="103">
        <v>1124.1399525767426</v>
      </c>
      <c r="Q309" s="102">
        <f t="shared" si="68"/>
        <v>-5.6592039800995022E-3</v>
      </c>
      <c r="R309" s="102">
        <f t="shared" si="68"/>
        <v>2.8376911287085468E-2</v>
      </c>
      <c r="S309" s="104">
        <v>818</v>
      </c>
      <c r="T309" s="224">
        <v>32160</v>
      </c>
      <c r="U309" s="1">
        <v>38014.184397163117</v>
      </c>
      <c r="W309" s="101">
        <v>0</v>
      </c>
      <c r="X309" s="101">
        <f t="shared" si="69"/>
        <v>0</v>
      </c>
    </row>
    <row r="310" spans="1:26" x14ac:dyDescent="0.25">
      <c r="A310" s="98">
        <v>5045</v>
      </c>
      <c r="B310" s="98" t="s">
        <v>326</v>
      </c>
      <c r="C310" s="1">
        <v>66369</v>
      </c>
      <c r="D310" s="98">
        <f t="shared" si="59"/>
        <v>29020.113686051594</v>
      </c>
      <c r="E310" s="99">
        <f t="shared" si="60"/>
        <v>0.72826865542691466</v>
      </c>
      <c r="F310" s="221">
        <f t="shared" si="61"/>
        <v>6500.4509440976972</v>
      </c>
      <c r="G310" s="221">
        <f t="shared" si="56"/>
        <v>14866.531309151433</v>
      </c>
      <c r="H310" s="221">
        <f t="shared" si="62"/>
        <v>2397.0327666394855</v>
      </c>
      <c r="I310" s="100">
        <f t="shared" si="57"/>
        <v>5482.0139373045031</v>
      </c>
      <c r="J310" s="221">
        <f t="shared" si="63"/>
        <v>1842.4807872018562</v>
      </c>
      <c r="K310" s="100">
        <f t="shared" si="58"/>
        <v>4213.7535603306451</v>
      </c>
      <c r="L310" s="101">
        <f t="shared" si="64"/>
        <v>19080.284869482079</v>
      </c>
      <c r="M310" s="101">
        <f t="shared" si="65"/>
        <v>85449.284869482071</v>
      </c>
      <c r="N310" s="101">
        <f t="shared" si="66"/>
        <v>37363.045417351146</v>
      </c>
      <c r="O310" s="102">
        <f t="shared" si="67"/>
        <v>0.93763708657790634</v>
      </c>
      <c r="P310" s="103">
        <v>7387.9487510814834</v>
      </c>
      <c r="Q310" s="102">
        <f t="shared" si="68"/>
        <v>-3.9769487048653841E-3</v>
      </c>
      <c r="R310" s="102">
        <f t="shared" si="68"/>
        <v>2.2153957756747188E-2</v>
      </c>
      <c r="S310" s="104">
        <v>2287</v>
      </c>
      <c r="T310" s="224">
        <v>66634</v>
      </c>
      <c r="U310" s="1">
        <v>28391.137622496804</v>
      </c>
      <c r="W310" s="101">
        <v>0</v>
      </c>
      <c r="X310" s="101">
        <f t="shared" si="69"/>
        <v>0</v>
      </c>
    </row>
    <row r="311" spans="1:26" x14ac:dyDescent="0.25">
      <c r="A311" s="98">
        <v>5046</v>
      </c>
      <c r="B311" s="98" t="s">
        <v>327</v>
      </c>
      <c r="C311" s="1">
        <v>29771</v>
      </c>
      <c r="D311" s="98">
        <f t="shared" si="59"/>
        <v>24954.735959765298</v>
      </c>
      <c r="E311" s="99">
        <f t="shared" si="60"/>
        <v>0.62624675425331267</v>
      </c>
      <c r="F311" s="221">
        <f t="shared" si="61"/>
        <v>8939.6775798694744</v>
      </c>
      <c r="G311" s="221">
        <f t="shared" si="56"/>
        <v>10665.035352784284</v>
      </c>
      <c r="H311" s="221">
        <f t="shared" si="62"/>
        <v>3819.9149708396894</v>
      </c>
      <c r="I311" s="100">
        <f t="shared" si="57"/>
        <v>4557.1585602117493</v>
      </c>
      <c r="J311" s="221">
        <f t="shared" si="63"/>
        <v>3265.3629914020603</v>
      </c>
      <c r="K311" s="100">
        <f t="shared" si="58"/>
        <v>3895.5780487426582</v>
      </c>
      <c r="L311" s="101">
        <f t="shared" si="64"/>
        <v>14560.613401526942</v>
      </c>
      <c r="M311" s="101">
        <f t="shared" si="65"/>
        <v>44331.613401526942</v>
      </c>
      <c r="N311" s="101">
        <f t="shared" si="66"/>
        <v>37159.776531036834</v>
      </c>
      <c r="O311" s="102">
        <f t="shared" si="67"/>
        <v>0.93253599151922628</v>
      </c>
      <c r="P311" s="103">
        <v>3467.7331482467016</v>
      </c>
      <c r="Q311" s="102">
        <f t="shared" si="68"/>
        <v>3.1280310378273522E-2</v>
      </c>
      <c r="R311" s="102">
        <f t="shared" si="68"/>
        <v>5.0298052899918115E-2</v>
      </c>
      <c r="S311" s="104">
        <v>1193</v>
      </c>
      <c r="T311" s="224">
        <v>28868</v>
      </c>
      <c r="U311" s="1">
        <v>23759.670781893004</v>
      </c>
      <c r="W311" s="101">
        <v>0</v>
      </c>
      <c r="X311" s="101">
        <f t="shared" si="69"/>
        <v>0</v>
      </c>
    </row>
    <row r="312" spans="1:26" x14ac:dyDescent="0.25">
      <c r="A312" s="98">
        <v>5047</v>
      </c>
      <c r="B312" s="98" t="s">
        <v>328</v>
      </c>
      <c r="C312" s="1">
        <v>112502</v>
      </c>
      <c r="D312" s="98">
        <f t="shared" si="59"/>
        <v>29473.932407649987</v>
      </c>
      <c r="E312" s="99">
        <f t="shared" si="60"/>
        <v>0.73965737546300725</v>
      </c>
      <c r="F312" s="221">
        <f t="shared" si="61"/>
        <v>6228.1597111386618</v>
      </c>
      <c r="G312" s="221">
        <f t="shared" si="56"/>
        <v>23772.885617416272</v>
      </c>
      <c r="H312" s="221">
        <f t="shared" si="62"/>
        <v>2238.1962140800483</v>
      </c>
      <c r="I312" s="100">
        <f t="shared" si="57"/>
        <v>8543.1949491435444</v>
      </c>
      <c r="J312" s="221">
        <f t="shared" si="63"/>
        <v>1683.644234642419</v>
      </c>
      <c r="K312" s="100">
        <f t="shared" si="58"/>
        <v>6426.4700436301127</v>
      </c>
      <c r="L312" s="101">
        <f t="shared" si="64"/>
        <v>30199.355661046386</v>
      </c>
      <c r="M312" s="101">
        <f t="shared" si="65"/>
        <v>142701.3556610464</v>
      </c>
      <c r="N312" s="101">
        <f t="shared" si="66"/>
        <v>37385.736353431072</v>
      </c>
      <c r="O312" s="102">
        <f t="shared" si="67"/>
        <v>0.93820652257971116</v>
      </c>
      <c r="P312" s="103">
        <v>8182.9653619930141</v>
      </c>
      <c r="Q312" s="102">
        <f t="shared" si="68"/>
        <v>9.6810045626486763E-2</v>
      </c>
      <c r="R312" s="102">
        <f t="shared" si="68"/>
        <v>0.11060278395241586</v>
      </c>
      <c r="S312" s="104">
        <v>3817</v>
      </c>
      <c r="T312" s="224">
        <v>102572</v>
      </c>
      <c r="U312" s="1">
        <v>26538.680465717982</v>
      </c>
      <c r="W312" s="101">
        <v>0</v>
      </c>
      <c r="X312" s="101">
        <f t="shared" si="69"/>
        <v>0</v>
      </c>
    </row>
    <row r="313" spans="1:26" x14ac:dyDescent="0.25">
      <c r="A313" s="98">
        <v>5049</v>
      </c>
      <c r="B313" s="98" t="s">
        <v>329</v>
      </c>
      <c r="C313" s="1">
        <v>46602</v>
      </c>
      <c r="D313" s="98">
        <f t="shared" si="59"/>
        <v>42326.975476839238</v>
      </c>
      <c r="E313" s="99">
        <f t="shared" si="60"/>
        <v>1.0622084342013385</v>
      </c>
      <c r="F313" s="221">
        <f t="shared" si="61"/>
        <v>-1483.6661303748886</v>
      </c>
      <c r="G313" s="221">
        <f t="shared" si="56"/>
        <v>-1633.5164095427522</v>
      </c>
      <c r="H313" s="221">
        <f t="shared" si="62"/>
        <v>0</v>
      </c>
      <c r="I313" s="100">
        <f t="shared" si="57"/>
        <v>0</v>
      </c>
      <c r="J313" s="221">
        <f t="shared" si="63"/>
        <v>-554.55197943762937</v>
      </c>
      <c r="K313" s="100">
        <f t="shared" si="58"/>
        <v>-610.56172936082987</v>
      </c>
      <c r="L313" s="101">
        <f t="shared" si="64"/>
        <v>-2244.0781389035819</v>
      </c>
      <c r="M313" s="101">
        <f t="shared" si="65"/>
        <v>44357.921861096416</v>
      </c>
      <c r="N313" s="101">
        <f t="shared" si="66"/>
        <v>40288.757367026716</v>
      </c>
      <c r="O313" s="102">
        <f t="shared" si="67"/>
        <v>1.0110587254731667</v>
      </c>
      <c r="P313" s="103">
        <v>1015.9737014510929</v>
      </c>
      <c r="Q313" s="102">
        <f t="shared" si="68"/>
        <v>0.13328956007879186</v>
      </c>
      <c r="R313" s="102">
        <f t="shared" si="68"/>
        <v>0.13226023259461497</v>
      </c>
      <c r="S313" s="104">
        <v>1101</v>
      </c>
      <c r="T313" s="224">
        <v>41121</v>
      </c>
      <c r="U313" s="1">
        <v>37382.727272727272</v>
      </c>
      <c r="W313" s="101">
        <v>0</v>
      </c>
      <c r="X313" s="101">
        <f t="shared" si="69"/>
        <v>0</v>
      </c>
    </row>
    <row r="314" spans="1:26" x14ac:dyDescent="0.25">
      <c r="A314" s="98">
        <v>5052</v>
      </c>
      <c r="B314" s="98" t="s">
        <v>330</v>
      </c>
      <c r="C314" s="1">
        <v>17686</v>
      </c>
      <c r="D314" s="98">
        <f t="shared" si="59"/>
        <v>31028.070175438595</v>
      </c>
      <c r="E314" s="99">
        <f t="shared" si="60"/>
        <v>0.77865893950717591</v>
      </c>
      <c r="F314" s="221">
        <f t="shared" si="61"/>
        <v>5295.6770504654969</v>
      </c>
      <c r="G314" s="221">
        <f t="shared" si="56"/>
        <v>3018.535918765333</v>
      </c>
      <c r="H314" s="221">
        <f t="shared" si="62"/>
        <v>1694.2479953540353</v>
      </c>
      <c r="I314" s="100">
        <f t="shared" si="57"/>
        <v>965.72135735180007</v>
      </c>
      <c r="J314" s="221">
        <f t="shared" si="63"/>
        <v>1139.6960159164059</v>
      </c>
      <c r="K314" s="100">
        <f t="shared" si="58"/>
        <v>649.6267290723514</v>
      </c>
      <c r="L314" s="101">
        <f t="shared" si="64"/>
        <v>3668.1626478376843</v>
      </c>
      <c r="M314" s="101">
        <f t="shared" si="65"/>
        <v>21354.162647837686</v>
      </c>
      <c r="N314" s="101">
        <f t="shared" si="66"/>
        <v>37463.443241820496</v>
      </c>
      <c r="O314" s="102">
        <f t="shared" si="67"/>
        <v>0.94015660078191943</v>
      </c>
      <c r="P314" s="103">
        <v>853.77677661409825</v>
      </c>
      <c r="Q314" s="102">
        <f t="shared" si="68"/>
        <v>0.10241226703235055</v>
      </c>
      <c r="R314" s="102">
        <f t="shared" si="68"/>
        <v>8.8873870770549715E-2</v>
      </c>
      <c r="S314" s="104">
        <v>570</v>
      </c>
      <c r="T314" s="224">
        <v>16043</v>
      </c>
      <c r="U314" s="1">
        <v>28495.559502664299</v>
      </c>
      <c r="W314" s="101">
        <v>0</v>
      </c>
      <c r="X314" s="101">
        <f t="shared" si="69"/>
        <v>0</v>
      </c>
    </row>
    <row r="315" spans="1:26" x14ac:dyDescent="0.25">
      <c r="A315" s="98">
        <v>5053</v>
      </c>
      <c r="B315" s="98" t="s">
        <v>331</v>
      </c>
      <c r="C315" s="1">
        <v>213243</v>
      </c>
      <c r="D315" s="98">
        <f t="shared" si="59"/>
        <v>31386.95908154254</v>
      </c>
      <c r="E315" s="99">
        <f t="shared" si="60"/>
        <v>0.78766536670189713</v>
      </c>
      <c r="F315" s="221">
        <f t="shared" si="61"/>
        <v>5080.3437068031299</v>
      </c>
      <c r="G315" s="221">
        <f t="shared" si="56"/>
        <v>34515.855144020468</v>
      </c>
      <c r="H315" s="221">
        <f t="shared" si="62"/>
        <v>1568.6368782176548</v>
      </c>
      <c r="I315" s="100">
        <f t="shared" si="57"/>
        <v>10657.318950610748</v>
      </c>
      <c r="J315" s="221">
        <f t="shared" si="63"/>
        <v>1014.0848987800255</v>
      </c>
      <c r="K315" s="100">
        <f t="shared" si="58"/>
        <v>6889.6928023114933</v>
      </c>
      <c r="L315" s="101">
        <f t="shared" si="64"/>
        <v>41405.547946331964</v>
      </c>
      <c r="M315" s="101">
        <f t="shared" si="65"/>
        <v>254648.54794633196</v>
      </c>
      <c r="N315" s="101">
        <f t="shared" si="66"/>
        <v>37481.387687125694</v>
      </c>
      <c r="O315" s="102">
        <f t="shared" si="67"/>
        <v>0.94060692214165553</v>
      </c>
      <c r="P315" s="103">
        <v>6076.8333689757565</v>
      </c>
      <c r="Q315" s="102">
        <f t="shared" si="68"/>
        <v>0.14001988751790945</v>
      </c>
      <c r="R315" s="102">
        <f t="shared" si="68"/>
        <v>0.13498594630131594</v>
      </c>
      <c r="S315" s="104">
        <v>6794</v>
      </c>
      <c r="T315" s="224">
        <v>187052</v>
      </c>
      <c r="U315" s="1">
        <v>27654.050857480779</v>
      </c>
      <c r="W315" s="101">
        <v>0</v>
      </c>
      <c r="X315" s="101">
        <f t="shared" si="69"/>
        <v>0</v>
      </c>
    </row>
    <row r="316" spans="1:26" x14ac:dyDescent="0.25">
      <c r="A316" s="98">
        <v>5054</v>
      </c>
      <c r="B316" s="98" t="s">
        <v>332</v>
      </c>
      <c r="C316" s="1">
        <v>273988</v>
      </c>
      <c r="D316" s="98">
        <f t="shared" si="59"/>
        <v>27678.351348621076</v>
      </c>
      <c r="E316" s="99">
        <f t="shared" si="60"/>
        <v>0.6945967179578113</v>
      </c>
      <c r="F316" s="221">
        <f t="shared" si="61"/>
        <v>7305.5083465560083</v>
      </c>
      <c r="G316" s="221">
        <f t="shared" si="56"/>
        <v>72317.227122557917</v>
      </c>
      <c r="H316" s="221">
        <f t="shared" si="62"/>
        <v>2866.649584740167</v>
      </c>
      <c r="I316" s="100">
        <f t="shared" si="57"/>
        <v>28376.964239342913</v>
      </c>
      <c r="J316" s="221">
        <f t="shared" si="63"/>
        <v>2312.0976053025379</v>
      </c>
      <c r="K316" s="100">
        <f t="shared" si="58"/>
        <v>22887.454194889822</v>
      </c>
      <c r="L316" s="101">
        <f t="shared" si="64"/>
        <v>95204.681317447743</v>
      </c>
      <c r="M316" s="101">
        <f t="shared" si="65"/>
        <v>369192.68131744774</v>
      </c>
      <c r="N316" s="101">
        <f t="shared" si="66"/>
        <v>37295.957300479618</v>
      </c>
      <c r="O316" s="102">
        <f t="shared" si="67"/>
        <v>0.93595348970445114</v>
      </c>
      <c r="P316" s="103">
        <v>18946.520020531476</v>
      </c>
      <c r="Q316" s="105">
        <f t="shared" si="68"/>
        <v>8.2190861011379304E-2</v>
      </c>
      <c r="R316" s="105">
        <f t="shared" si="68"/>
        <v>8.7547700307223142E-2</v>
      </c>
      <c r="S316" s="104">
        <v>9899</v>
      </c>
      <c r="T316" s="224">
        <v>253179</v>
      </c>
      <c r="U316" s="1">
        <v>25450.241254523524</v>
      </c>
      <c r="V316" s="1"/>
      <c r="W316" s="101">
        <v>0</v>
      </c>
      <c r="X316" s="101">
        <f t="shared" si="69"/>
        <v>0</v>
      </c>
      <c r="Y316" s="1"/>
    </row>
    <row r="317" spans="1:26" x14ac:dyDescent="0.25">
      <c r="A317" s="98">
        <v>5055</v>
      </c>
      <c r="B317" s="98" t="s">
        <v>333</v>
      </c>
      <c r="C317" s="1">
        <v>192743</v>
      </c>
      <c r="D317" s="98">
        <f t="shared" si="59"/>
        <v>32757.138001359621</v>
      </c>
      <c r="E317" s="99">
        <f t="shared" si="60"/>
        <v>0.82205042702332187</v>
      </c>
      <c r="F317" s="221">
        <f t="shared" si="61"/>
        <v>4258.2363549128813</v>
      </c>
      <c r="G317" s="221">
        <f t="shared" si="56"/>
        <v>25055.462712307395</v>
      </c>
      <c r="H317" s="221">
        <f t="shared" si="62"/>
        <v>1089.0742562816765</v>
      </c>
      <c r="I317" s="100">
        <f t="shared" si="57"/>
        <v>6408.1129239613838</v>
      </c>
      <c r="J317" s="221">
        <f t="shared" si="63"/>
        <v>534.52227684404716</v>
      </c>
      <c r="K317" s="100">
        <f t="shared" si="58"/>
        <v>3145.1290769503735</v>
      </c>
      <c r="L317" s="101">
        <f t="shared" si="64"/>
        <v>28200.591789257767</v>
      </c>
      <c r="M317" s="101">
        <f t="shared" si="65"/>
        <v>220943.59178925777</v>
      </c>
      <c r="N317" s="101">
        <f t="shared" si="66"/>
        <v>37549.896633116543</v>
      </c>
      <c r="O317" s="102">
        <f t="shared" si="67"/>
        <v>0.94232617515772654</v>
      </c>
      <c r="P317" s="103">
        <v>6071.1195677146425</v>
      </c>
      <c r="Q317" s="105">
        <f t="shared" si="68"/>
        <v>0.10792214660167387</v>
      </c>
      <c r="R317" s="105">
        <f t="shared" si="68"/>
        <v>0.11865490702932441</v>
      </c>
      <c r="S317" s="104">
        <v>5884</v>
      </c>
      <c r="T317" s="224">
        <v>173968</v>
      </c>
      <c r="U317" s="1">
        <v>29282.61235482242</v>
      </c>
      <c r="V317" s="1"/>
      <c r="W317" s="101">
        <v>0</v>
      </c>
      <c r="X317" s="101">
        <f t="shared" si="69"/>
        <v>0</v>
      </c>
      <c r="Y317" s="1"/>
      <c r="Z317" s="1"/>
    </row>
    <row r="318" spans="1:26" x14ac:dyDescent="0.25">
      <c r="A318" s="98">
        <v>5056</v>
      </c>
      <c r="B318" s="98" t="s">
        <v>334</v>
      </c>
      <c r="C318" s="1">
        <v>169993</v>
      </c>
      <c r="D318" s="98">
        <f t="shared" si="59"/>
        <v>32969.937936384798</v>
      </c>
      <c r="E318" s="99">
        <f t="shared" si="60"/>
        <v>0.82739070667323278</v>
      </c>
      <c r="F318" s="221">
        <f t="shared" si="61"/>
        <v>4130.5563938977748</v>
      </c>
      <c r="G318" s="221">
        <f t="shared" si="56"/>
        <v>21297.148766936927</v>
      </c>
      <c r="H318" s="221">
        <f t="shared" si="62"/>
        <v>1014.5942790228644</v>
      </c>
      <c r="I318" s="100">
        <f t="shared" si="57"/>
        <v>5231.2481026418891</v>
      </c>
      <c r="J318" s="221">
        <f t="shared" si="63"/>
        <v>460.04229958523501</v>
      </c>
      <c r="K318" s="100">
        <f t="shared" si="58"/>
        <v>2371.9780966614717</v>
      </c>
      <c r="L318" s="101">
        <f t="shared" si="64"/>
        <v>23669.126863598398</v>
      </c>
      <c r="M318" s="101">
        <f t="shared" si="65"/>
        <v>193662.12686359839</v>
      </c>
      <c r="N318" s="101">
        <f t="shared" si="66"/>
        <v>37560.536629867805</v>
      </c>
      <c r="O318" s="102">
        <f t="shared" si="67"/>
        <v>0.94259318914022217</v>
      </c>
      <c r="P318" s="103">
        <v>4989.4385267057587</v>
      </c>
      <c r="Q318" s="105">
        <f t="shared" si="68"/>
        <v>6.6268158667235372E-2</v>
      </c>
      <c r="R318" s="105">
        <f t="shared" si="68"/>
        <v>6.2959335831960866E-2</v>
      </c>
      <c r="S318" s="104">
        <v>5156</v>
      </c>
      <c r="T318" s="224">
        <v>159428</v>
      </c>
      <c r="U318" s="1">
        <v>31017.120622568094</v>
      </c>
      <c r="V318" s="1"/>
      <c r="W318" s="101">
        <v>0</v>
      </c>
      <c r="X318" s="101">
        <f t="shared" si="69"/>
        <v>0</v>
      </c>
      <c r="Y318" s="1"/>
      <c r="Z318" s="1"/>
    </row>
    <row r="319" spans="1:26" x14ac:dyDescent="0.25">
      <c r="A319" s="98">
        <v>5057</v>
      </c>
      <c r="B319" s="98" t="s">
        <v>335</v>
      </c>
      <c r="C319" s="1">
        <v>313933</v>
      </c>
      <c r="D319" s="98">
        <f t="shared" si="59"/>
        <v>30270.272876289651</v>
      </c>
      <c r="E319" s="99">
        <f t="shared" si="60"/>
        <v>0.75964178381620395</v>
      </c>
      <c r="F319" s="221">
        <f t="shared" si="61"/>
        <v>5750.3554299548632</v>
      </c>
      <c r="G319" s="221">
        <f t="shared" si="56"/>
        <v>59636.936164061888</v>
      </c>
      <c r="H319" s="221">
        <f t="shared" si="62"/>
        <v>1959.4770500561658</v>
      </c>
      <c r="I319" s="100">
        <f t="shared" si="57"/>
        <v>20321.736486132497</v>
      </c>
      <c r="J319" s="221">
        <f t="shared" si="63"/>
        <v>1404.9250706185364</v>
      </c>
      <c r="K319" s="100">
        <f t="shared" si="58"/>
        <v>14570.47790738484</v>
      </c>
      <c r="L319" s="101">
        <f t="shared" si="64"/>
        <v>74207.414071446721</v>
      </c>
      <c r="M319" s="101">
        <f t="shared" si="65"/>
        <v>388140.41407144675</v>
      </c>
      <c r="N319" s="101">
        <f t="shared" si="66"/>
        <v>37425.553376863056</v>
      </c>
      <c r="O319" s="102">
        <f t="shared" si="67"/>
        <v>0.93920574299737103</v>
      </c>
      <c r="P319" s="103">
        <v>16379.213772394432</v>
      </c>
      <c r="Q319" s="105">
        <f t="shared" si="68"/>
        <v>6.1498926440007436E-2</v>
      </c>
      <c r="R319" s="105">
        <f t="shared" si="68"/>
        <v>5.4846006739052829E-2</v>
      </c>
      <c r="S319" s="104">
        <v>10371</v>
      </c>
      <c r="T319" s="224">
        <v>295745</v>
      </c>
      <c r="U319" s="1">
        <v>28696.390452163785</v>
      </c>
      <c r="W319" s="101">
        <v>0</v>
      </c>
      <c r="X319" s="101">
        <f t="shared" si="69"/>
        <v>0</v>
      </c>
      <c r="Y319" s="1"/>
      <c r="Z319" s="1"/>
    </row>
    <row r="320" spans="1:26" x14ac:dyDescent="0.25">
      <c r="A320" s="98">
        <v>5058</v>
      </c>
      <c r="B320" s="98" t="s">
        <v>336</v>
      </c>
      <c r="C320" s="1">
        <v>138864</v>
      </c>
      <c r="D320" s="98">
        <f t="shared" si="59"/>
        <v>32658.513640639696</v>
      </c>
      <c r="E320" s="99">
        <f t="shared" si="60"/>
        <v>0.81957541843614456</v>
      </c>
      <c r="F320" s="221">
        <f t="shared" si="61"/>
        <v>4317.4109713448361</v>
      </c>
      <c r="G320" s="221">
        <f t="shared" si="56"/>
        <v>18357.631450158242</v>
      </c>
      <c r="H320" s="221">
        <f t="shared" si="62"/>
        <v>1123.5927825336503</v>
      </c>
      <c r="I320" s="100">
        <f t="shared" si="57"/>
        <v>4777.5165113330813</v>
      </c>
      <c r="J320" s="221">
        <f t="shared" si="63"/>
        <v>569.04080309602091</v>
      </c>
      <c r="K320" s="100">
        <f t="shared" si="58"/>
        <v>2419.5614947642812</v>
      </c>
      <c r="L320" s="101">
        <f t="shared" si="64"/>
        <v>20777.192944922524</v>
      </c>
      <c r="M320" s="101">
        <f t="shared" si="65"/>
        <v>159641.19294492251</v>
      </c>
      <c r="N320" s="101">
        <f t="shared" si="66"/>
        <v>37544.965415080551</v>
      </c>
      <c r="O320" s="102">
        <f t="shared" si="67"/>
        <v>0.94220242472836779</v>
      </c>
      <c r="P320" s="103">
        <v>5408.7318494090341</v>
      </c>
      <c r="Q320" s="105">
        <f t="shared" si="68"/>
        <v>9.0395125321942327E-2</v>
      </c>
      <c r="R320" s="105">
        <f t="shared" si="68"/>
        <v>9.5267540039984708E-2</v>
      </c>
      <c r="S320" s="104">
        <v>4252</v>
      </c>
      <c r="T320" s="224">
        <v>127352</v>
      </c>
      <c r="U320" s="1">
        <v>29817.841254975418</v>
      </c>
      <c r="V320" s="1"/>
      <c r="W320" s="101">
        <v>0</v>
      </c>
      <c r="X320" s="101">
        <f t="shared" si="69"/>
        <v>0</v>
      </c>
      <c r="Y320" s="1"/>
      <c r="Z320" s="1"/>
    </row>
    <row r="321" spans="1:26" x14ac:dyDescent="0.25">
      <c r="A321" s="98">
        <v>5059</v>
      </c>
      <c r="B321" s="98" t="s">
        <v>337</v>
      </c>
      <c r="C321" s="1">
        <v>551000</v>
      </c>
      <c r="D321" s="98">
        <f t="shared" si="59"/>
        <v>29780.564263322882</v>
      </c>
      <c r="E321" s="99">
        <f t="shared" si="60"/>
        <v>0.74735239594631064</v>
      </c>
      <c r="F321" s="221">
        <f t="shared" si="61"/>
        <v>6044.180597734925</v>
      </c>
      <c r="G321" s="221">
        <f t="shared" si="56"/>
        <v>111829.42941929158</v>
      </c>
      <c r="H321" s="221">
        <f t="shared" si="62"/>
        <v>2130.8750645945352</v>
      </c>
      <c r="I321" s="100">
        <f t="shared" si="57"/>
        <v>39425.450445128088</v>
      </c>
      <c r="J321" s="221">
        <f t="shared" si="63"/>
        <v>1576.3230851569058</v>
      </c>
      <c r="K321" s="100">
        <f t="shared" si="58"/>
        <v>29165.12972157307</v>
      </c>
      <c r="L321" s="101">
        <f t="shared" si="64"/>
        <v>140994.55914086464</v>
      </c>
      <c r="M321" s="101">
        <f t="shared" si="65"/>
        <v>691994.55914086464</v>
      </c>
      <c r="N321" s="101">
        <f t="shared" si="66"/>
        <v>37401.067946214716</v>
      </c>
      <c r="O321" s="102">
        <f t="shared" si="67"/>
        <v>0.93859127360387629</v>
      </c>
      <c r="P321" s="103">
        <v>30221.601264761499</v>
      </c>
      <c r="Q321" s="105">
        <f t="shared" si="68"/>
        <v>0.10645458616389585</v>
      </c>
      <c r="R321" s="105">
        <f t="shared" si="68"/>
        <v>9.4374604194102901E-2</v>
      </c>
      <c r="S321" s="104">
        <v>18502</v>
      </c>
      <c r="T321" s="224">
        <v>497987</v>
      </c>
      <c r="U321" s="1">
        <v>27212.4043715847</v>
      </c>
      <c r="V321" s="1"/>
      <c r="W321" s="101">
        <v>0</v>
      </c>
      <c r="X321" s="101">
        <f t="shared" si="69"/>
        <v>0</v>
      </c>
      <c r="Y321" s="1"/>
      <c r="Z321" s="1"/>
    </row>
    <row r="322" spans="1:26" x14ac:dyDescent="0.25">
      <c r="A322" s="98">
        <v>5060</v>
      </c>
      <c r="B322" s="98" t="s">
        <v>338</v>
      </c>
      <c r="C322" s="1">
        <v>408439</v>
      </c>
      <c r="D322" s="98">
        <f t="shared" si="59"/>
        <v>41968.660090423349</v>
      </c>
      <c r="E322" s="99">
        <f t="shared" si="60"/>
        <v>1.0532163996591273</v>
      </c>
      <c r="F322" s="221">
        <f t="shared" si="61"/>
        <v>-1268.6768985253555</v>
      </c>
      <c r="G322" s="221">
        <f t="shared" si="56"/>
        <v>-12346.763576448759</v>
      </c>
      <c r="H322" s="221">
        <f t="shared" si="62"/>
        <v>0</v>
      </c>
      <c r="I322" s="100">
        <f t="shared" si="57"/>
        <v>0</v>
      </c>
      <c r="J322" s="221">
        <f t="shared" si="63"/>
        <v>-554.55197943762937</v>
      </c>
      <c r="K322" s="100">
        <f t="shared" si="58"/>
        <v>-5396.8998638870089</v>
      </c>
      <c r="L322" s="101">
        <f t="shared" si="64"/>
        <v>-17743.663440335768</v>
      </c>
      <c r="M322" s="101">
        <f t="shared" si="65"/>
        <v>390695.33655966423</v>
      </c>
      <c r="N322" s="101">
        <f t="shared" si="66"/>
        <v>40145.43121246036</v>
      </c>
      <c r="O322" s="102">
        <f t="shared" si="67"/>
        <v>1.0074619116562822</v>
      </c>
      <c r="P322" s="103">
        <v>-14106.344720688448</v>
      </c>
      <c r="Q322" s="105">
        <f t="shared" si="68"/>
        <v>0.30879732882155397</v>
      </c>
      <c r="R322" s="105">
        <f t="shared" si="68"/>
        <v>0.28849025970399811</v>
      </c>
      <c r="S322" s="104">
        <v>9732</v>
      </c>
      <c r="T322" s="224">
        <v>312072</v>
      </c>
      <c r="U322" s="1">
        <v>32571.965348084752</v>
      </c>
      <c r="V322" s="1"/>
      <c r="W322" s="101">
        <v>0</v>
      </c>
      <c r="X322" s="101">
        <f t="shared" si="69"/>
        <v>0</v>
      </c>
      <c r="Y322" s="1"/>
      <c r="Z322" s="1"/>
    </row>
    <row r="323" spans="1:26" x14ac:dyDescent="0.25">
      <c r="A323" s="98">
        <v>5061</v>
      </c>
      <c r="B323" s="98" t="s">
        <v>339</v>
      </c>
      <c r="C323" s="1">
        <v>55333</v>
      </c>
      <c r="D323" s="98">
        <f t="shared" si="59"/>
        <v>27945.959595959597</v>
      </c>
      <c r="E323" s="99">
        <f t="shared" si="60"/>
        <v>0.70131242901872459</v>
      </c>
      <c r="F323" s="221">
        <f t="shared" si="61"/>
        <v>7144.9433981528955</v>
      </c>
      <c r="G323" s="221">
        <f t="shared" si="56"/>
        <v>14146.987928342733</v>
      </c>
      <c r="H323" s="221">
        <f t="shared" si="62"/>
        <v>2772.9866981716846</v>
      </c>
      <c r="I323" s="100">
        <f t="shared" si="57"/>
        <v>5490.5136623799353</v>
      </c>
      <c r="J323" s="221">
        <f t="shared" si="63"/>
        <v>2218.4347187340554</v>
      </c>
      <c r="K323" s="100">
        <f t="shared" si="58"/>
        <v>4392.5007430934302</v>
      </c>
      <c r="L323" s="101">
        <f t="shared" si="64"/>
        <v>18539.488671436164</v>
      </c>
      <c r="M323" s="101">
        <f t="shared" si="65"/>
        <v>73872.488671436164</v>
      </c>
      <c r="N323" s="101">
        <f t="shared" si="66"/>
        <v>37309.337712846551</v>
      </c>
      <c r="O323" s="102">
        <f t="shared" si="67"/>
        <v>0.93628927525749694</v>
      </c>
      <c r="P323" s="103">
        <v>2029.2509082384458</v>
      </c>
      <c r="Q323" s="102">
        <f t="shared" si="68"/>
        <v>6.6968762051677594E-2</v>
      </c>
      <c r="R323" s="102">
        <f t="shared" si="68"/>
        <v>7.1818620061003535E-2</v>
      </c>
      <c r="S323" s="104">
        <v>1980</v>
      </c>
      <c r="T323" s="224">
        <v>51860</v>
      </c>
      <c r="U323" s="1">
        <v>26073.403720462542</v>
      </c>
      <c r="W323" s="101">
        <v>0</v>
      </c>
      <c r="X323" s="101">
        <f t="shared" si="69"/>
        <v>0</v>
      </c>
    </row>
    <row r="324" spans="1:26" ht="28.5" customHeight="1" x14ac:dyDescent="0.25">
      <c r="A324" s="98">
        <v>5401</v>
      </c>
      <c r="B324" s="98" t="s">
        <v>340</v>
      </c>
      <c r="C324" s="1">
        <v>2862230</v>
      </c>
      <c r="D324" s="98">
        <f t="shared" si="59"/>
        <v>36911.044052408957</v>
      </c>
      <c r="E324" s="99">
        <f t="shared" si="60"/>
        <v>0.92629397366461075</v>
      </c>
      <c r="F324" s="221">
        <f t="shared" si="61"/>
        <v>1765.8927242832797</v>
      </c>
      <c r="G324" s="221">
        <f t="shared" si="56"/>
        <v>136934.38541182264</v>
      </c>
      <c r="H324" s="221">
        <f t="shared" si="62"/>
        <v>0</v>
      </c>
      <c r="I324" s="100">
        <f t="shared" si="57"/>
        <v>0</v>
      </c>
      <c r="J324" s="221">
        <f t="shared" si="63"/>
        <v>-554.55197943762937</v>
      </c>
      <c r="K324" s="100">
        <f t="shared" si="58"/>
        <v>-43002.178693511531</v>
      </c>
      <c r="L324" s="101">
        <f t="shared" si="64"/>
        <v>93932.206718311121</v>
      </c>
      <c r="M324" s="101">
        <f t="shared" si="65"/>
        <v>2956162.2067183112</v>
      </c>
      <c r="N324" s="101">
        <f t="shared" si="66"/>
        <v>38122.384797254606</v>
      </c>
      <c r="O324" s="102">
        <f t="shared" si="67"/>
        <v>0.9566929412584757</v>
      </c>
      <c r="P324" s="103">
        <v>45988.638242800545</v>
      </c>
      <c r="Q324" s="102">
        <f t="shared" si="68"/>
        <v>6.9694208643122327E-2</v>
      </c>
      <c r="R324" s="102">
        <f t="shared" si="68"/>
        <v>6.3500399970874769E-2</v>
      </c>
      <c r="S324" s="104">
        <v>77544</v>
      </c>
      <c r="T324" s="224">
        <v>2675746</v>
      </c>
      <c r="U324" s="1">
        <v>34707.127569881319</v>
      </c>
      <c r="W324" s="101">
        <v>0</v>
      </c>
      <c r="X324" s="101">
        <f t="shared" si="69"/>
        <v>0</v>
      </c>
    </row>
    <row r="325" spans="1:26" x14ac:dyDescent="0.25">
      <c r="A325" s="98">
        <v>5402</v>
      </c>
      <c r="B325" s="98" t="s">
        <v>341</v>
      </c>
      <c r="C325" s="1">
        <v>874191</v>
      </c>
      <c r="D325" s="98">
        <f t="shared" si="59"/>
        <v>35243.95258829221</v>
      </c>
      <c r="E325" s="99">
        <f t="shared" si="60"/>
        <v>0.8844578019603786</v>
      </c>
      <c r="F325" s="221">
        <f t="shared" si="61"/>
        <v>2766.1476027533281</v>
      </c>
      <c r="G325" s="221">
        <f t="shared" si="56"/>
        <v>68611.525138693556</v>
      </c>
      <c r="H325" s="221">
        <f t="shared" si="62"/>
        <v>218.68915085527041</v>
      </c>
      <c r="I325" s="100">
        <f t="shared" si="57"/>
        <v>5424.3656978141271</v>
      </c>
      <c r="J325" s="221">
        <f t="shared" si="63"/>
        <v>-335.86282858235893</v>
      </c>
      <c r="K325" s="100">
        <f t="shared" si="58"/>
        <v>-8330.7416001568308</v>
      </c>
      <c r="L325" s="101">
        <f t="shared" si="64"/>
        <v>60280.783538536722</v>
      </c>
      <c r="M325" s="101">
        <f t="shared" si="65"/>
        <v>934471.78353853675</v>
      </c>
      <c r="N325" s="101">
        <f t="shared" si="66"/>
        <v>37674.23736246318</v>
      </c>
      <c r="O325" s="102">
        <f t="shared" si="67"/>
        <v>0.94544654390457961</v>
      </c>
      <c r="P325" s="103">
        <v>-7375.749531340145</v>
      </c>
      <c r="Q325" s="102">
        <f t="shared" si="68"/>
        <v>0.15593058527026205</v>
      </c>
      <c r="R325" s="102">
        <f t="shared" si="68"/>
        <v>0.15285481448216992</v>
      </c>
      <c r="S325" s="104">
        <v>24804</v>
      </c>
      <c r="T325" s="224">
        <v>756266</v>
      </c>
      <c r="U325" s="1">
        <v>30571.024335031125</v>
      </c>
      <c r="W325" s="101">
        <v>0</v>
      </c>
      <c r="X325" s="101">
        <f t="shared" si="69"/>
        <v>0</v>
      </c>
    </row>
    <row r="326" spans="1:26" x14ac:dyDescent="0.25">
      <c r="A326" s="98">
        <v>5403</v>
      </c>
      <c r="B326" s="98" t="s">
        <v>342</v>
      </c>
      <c r="C326" s="1">
        <v>703533</v>
      </c>
      <c r="D326" s="98">
        <f t="shared" si="59"/>
        <v>33273.410896708287</v>
      </c>
      <c r="E326" s="99">
        <f t="shared" si="60"/>
        <v>0.83500645370869109</v>
      </c>
      <c r="F326" s="221">
        <f t="shared" si="61"/>
        <v>3948.4726177036819</v>
      </c>
      <c r="G326" s="221">
        <f t="shared" si="56"/>
        <v>83486.505028726649</v>
      </c>
      <c r="H326" s="221">
        <f t="shared" si="62"/>
        <v>908.37874290964351</v>
      </c>
      <c r="I326" s="100">
        <f t="shared" si="57"/>
        <v>19206.760140081504</v>
      </c>
      <c r="J326" s="221">
        <f t="shared" si="63"/>
        <v>353.82676347201414</v>
      </c>
      <c r="K326" s="100">
        <f t="shared" si="58"/>
        <v>7481.3130868522667</v>
      </c>
      <c r="L326" s="101">
        <f t="shared" si="64"/>
        <v>90967.818115578921</v>
      </c>
      <c r="M326" s="101">
        <f t="shared" si="65"/>
        <v>794500.81811557896</v>
      </c>
      <c r="N326" s="101">
        <f t="shared" si="66"/>
        <v>37575.710277883984</v>
      </c>
      <c r="O326" s="102">
        <f t="shared" si="67"/>
        <v>0.94297397649199521</v>
      </c>
      <c r="P326" s="103">
        <v>11430.154850400868</v>
      </c>
      <c r="Q326" s="102">
        <f t="shared" si="68"/>
        <v>0.11111409429891753</v>
      </c>
      <c r="R326" s="102">
        <f t="shared" si="68"/>
        <v>9.550678792326589E-2</v>
      </c>
      <c r="S326" s="104">
        <v>21144</v>
      </c>
      <c r="T326" s="224">
        <v>633178</v>
      </c>
      <c r="U326" s="1">
        <v>30372.619561567612</v>
      </c>
      <c r="W326" s="101">
        <v>0</v>
      </c>
      <c r="X326" s="101">
        <f t="shared" si="69"/>
        <v>0</v>
      </c>
    </row>
    <row r="327" spans="1:26" x14ac:dyDescent="0.25">
      <c r="A327" s="98">
        <v>5404</v>
      </c>
      <c r="B327" s="98" t="s">
        <v>343</v>
      </c>
      <c r="C327" s="1">
        <v>52143</v>
      </c>
      <c r="D327" s="98">
        <f t="shared" si="59"/>
        <v>27487.084870848706</v>
      </c>
      <c r="E327" s="99">
        <f t="shared" si="60"/>
        <v>0.68979682702346001</v>
      </c>
      <c r="F327" s="221">
        <f t="shared" si="61"/>
        <v>7420.2682332194299</v>
      </c>
      <c r="G327" s="221">
        <f t="shared" ref="G327:G362" si="70">F327*S327/1000</f>
        <v>14076.248838417258</v>
      </c>
      <c r="H327" s="221">
        <f t="shared" si="62"/>
        <v>2933.5928519604963</v>
      </c>
      <c r="I327" s="100">
        <f t="shared" ref="I327:I362" si="71">H327*S327/1000</f>
        <v>5565.0256401690622</v>
      </c>
      <c r="J327" s="221">
        <f t="shared" si="63"/>
        <v>2379.0408725228672</v>
      </c>
      <c r="K327" s="100">
        <f t="shared" ref="K327:K362" si="72">J327*S327/1000</f>
        <v>4513.0405351758791</v>
      </c>
      <c r="L327" s="101">
        <f t="shared" si="64"/>
        <v>18589.289373593136</v>
      </c>
      <c r="M327" s="101">
        <f t="shared" si="65"/>
        <v>70732.289373593143</v>
      </c>
      <c r="N327" s="101">
        <f t="shared" si="66"/>
        <v>37286.393976591011</v>
      </c>
      <c r="O327" s="102">
        <f t="shared" si="67"/>
        <v>0.93571349515773383</v>
      </c>
      <c r="P327" s="103">
        <v>4496.6856933981489</v>
      </c>
      <c r="Q327" s="102">
        <f t="shared" si="68"/>
        <v>4.9239375402446876E-2</v>
      </c>
      <c r="R327" s="102">
        <f t="shared" si="68"/>
        <v>8.3531858942221093E-2</v>
      </c>
      <c r="S327" s="104">
        <v>1897</v>
      </c>
      <c r="T327" s="224">
        <v>49696</v>
      </c>
      <c r="U327" s="1">
        <v>25368.044920877997</v>
      </c>
      <c r="W327" s="101">
        <v>0</v>
      </c>
      <c r="X327" s="101">
        <f t="shared" si="69"/>
        <v>0</v>
      </c>
    </row>
    <row r="328" spans="1:26" x14ac:dyDescent="0.25">
      <c r="A328" s="98">
        <v>5405</v>
      </c>
      <c r="B328" s="98" t="s">
        <v>344</v>
      </c>
      <c r="C328" s="1">
        <v>174759</v>
      </c>
      <c r="D328" s="98">
        <f t="shared" ref="D328:D364" si="73">C328/S328*1000</f>
        <v>31386.314655172413</v>
      </c>
      <c r="E328" s="99">
        <f t="shared" ref="E328:E362" si="74">D328/D$364</f>
        <v>0.78764919462444871</v>
      </c>
      <c r="F328" s="221">
        <f t="shared" ref="F328:F362" si="75">($D$364+$X$364-D328-X328)*0.6</f>
        <v>5080.730362625206</v>
      </c>
      <c r="G328" s="221">
        <f t="shared" si="70"/>
        <v>28289.506659097147</v>
      </c>
      <c r="H328" s="221">
        <f t="shared" ref="H328:H362" si="76">IF(D328&lt;(D$364+X$364)*0.9,((D$364+X$364)*0.9-D328-X328)*0.35,0)</f>
        <v>1568.8624274471993</v>
      </c>
      <c r="I328" s="100">
        <f t="shared" si="71"/>
        <v>8735.425996026006</v>
      </c>
      <c r="J328" s="221">
        <f t="shared" ref="J328:J362" si="77">H328+I$366</f>
        <v>1014.3104480095699</v>
      </c>
      <c r="K328" s="100">
        <f t="shared" si="72"/>
        <v>5647.6805745172851</v>
      </c>
      <c r="L328" s="101">
        <f t="shared" ref="L328:L362" si="78">+G328+K328</f>
        <v>33937.18723361443</v>
      </c>
      <c r="M328" s="101">
        <f t="shared" ref="M328:M362" si="79">C328+L328</f>
        <v>208696.18723361444</v>
      </c>
      <c r="N328" s="101">
        <f t="shared" ref="N328:N364" si="80">M328/S328*1000</f>
        <v>37481.355465807188</v>
      </c>
      <c r="O328" s="102">
        <f t="shared" ref="O328:O364" si="81">N328/N$364</f>
        <v>0.94060611353778312</v>
      </c>
      <c r="P328" s="103">
        <v>7419.361038925108</v>
      </c>
      <c r="Q328" s="102">
        <f t="shared" ref="Q328:R362" si="82">(C328-T328)/T328</f>
        <v>2.5882007631347227E-2</v>
      </c>
      <c r="R328" s="102">
        <f t="shared" si="82"/>
        <v>3.9516215347712151E-2</v>
      </c>
      <c r="S328" s="104">
        <v>5568</v>
      </c>
      <c r="T328" s="224">
        <v>170350</v>
      </c>
      <c r="U328" s="1">
        <v>30193.19390287132</v>
      </c>
      <c r="W328" s="101">
        <v>0</v>
      </c>
      <c r="X328" s="101">
        <f t="shared" ref="X328:X362" si="83">W328*1000/S328</f>
        <v>0</v>
      </c>
    </row>
    <row r="329" spans="1:26" x14ac:dyDescent="0.25">
      <c r="A329" s="98">
        <v>5406</v>
      </c>
      <c r="B329" s="98" t="s">
        <v>345</v>
      </c>
      <c r="C329" s="1">
        <v>408229</v>
      </c>
      <c r="D329" s="98">
        <f t="shared" si="73"/>
        <v>36209.774702856128</v>
      </c>
      <c r="E329" s="99">
        <f t="shared" si="74"/>
        <v>0.90869540420978401</v>
      </c>
      <c r="F329" s="221">
        <f t="shared" si="75"/>
        <v>2186.6543340149769</v>
      </c>
      <c r="G329" s="221">
        <f t="shared" si="70"/>
        <v>24652.340961684848</v>
      </c>
      <c r="H329" s="221">
        <f t="shared" si="76"/>
        <v>0</v>
      </c>
      <c r="I329" s="100">
        <f t="shared" si="71"/>
        <v>0</v>
      </c>
      <c r="J329" s="221">
        <f t="shared" si="77"/>
        <v>-554.55197943762937</v>
      </c>
      <c r="K329" s="100">
        <f t="shared" si="72"/>
        <v>-6252.0190161798337</v>
      </c>
      <c r="L329" s="101">
        <f t="shared" si="78"/>
        <v>18400.321945505013</v>
      </c>
      <c r="M329" s="101">
        <f t="shared" si="79"/>
        <v>426629.32194550498</v>
      </c>
      <c r="N329" s="101">
        <f t="shared" si="80"/>
        <v>37841.87705743347</v>
      </c>
      <c r="O329" s="102">
        <f t="shared" si="81"/>
        <v>0.94965351347654481</v>
      </c>
      <c r="P329" s="103">
        <v>2272.1219241459003</v>
      </c>
      <c r="Q329" s="102">
        <f>(C329-T329)/T329</f>
        <v>0.10479966441590777</v>
      </c>
      <c r="R329" s="102">
        <f t="shared" si="82"/>
        <v>0.11038539981343352</v>
      </c>
      <c r="S329" s="104">
        <v>11274</v>
      </c>
      <c r="T329" s="224">
        <v>369505</v>
      </c>
      <c r="U329" s="1">
        <v>32610.096196275706</v>
      </c>
      <c r="W329" s="101">
        <v>0</v>
      </c>
      <c r="X329" s="101">
        <f t="shared" si="83"/>
        <v>0</v>
      </c>
    </row>
    <row r="330" spans="1:26" x14ac:dyDescent="0.25">
      <c r="A330" s="98">
        <v>5411</v>
      </c>
      <c r="B330" s="98" t="s">
        <v>346</v>
      </c>
      <c r="C330" s="1">
        <v>78066</v>
      </c>
      <c r="D330" s="98">
        <f t="shared" si="73"/>
        <v>27990.677662244532</v>
      </c>
      <c r="E330" s="99">
        <f t="shared" si="74"/>
        <v>0.702434642610268</v>
      </c>
      <c r="F330" s="221">
        <f t="shared" si="75"/>
        <v>7118.1125583819348</v>
      </c>
      <c r="G330" s="221">
        <f t="shared" si="70"/>
        <v>19852.415925327216</v>
      </c>
      <c r="H330" s="221">
        <f t="shared" si="76"/>
        <v>2757.3353749719572</v>
      </c>
      <c r="I330" s="100">
        <f t="shared" si="71"/>
        <v>7690.2083607967888</v>
      </c>
      <c r="J330" s="221">
        <f t="shared" si="77"/>
        <v>2202.7833955343276</v>
      </c>
      <c r="K330" s="100">
        <f t="shared" si="72"/>
        <v>6143.5628901452392</v>
      </c>
      <c r="L330" s="101">
        <f t="shared" si="78"/>
        <v>25995.978815472456</v>
      </c>
      <c r="M330" s="101">
        <f t="shared" si="79"/>
        <v>104061.97881547245</v>
      </c>
      <c r="N330" s="101">
        <f t="shared" si="80"/>
        <v>37311.573616160793</v>
      </c>
      <c r="O330" s="102">
        <f t="shared" si="81"/>
        <v>0.93634538593707406</v>
      </c>
      <c r="P330" s="103">
        <v>5789.5281227661762</v>
      </c>
      <c r="Q330" s="102">
        <f t="shared" si="82"/>
        <v>7.1967044284243054E-2</v>
      </c>
      <c r="R330" s="102">
        <f t="shared" si="82"/>
        <v>8.4650770516362106E-2</v>
      </c>
      <c r="S330" s="104">
        <v>2789</v>
      </c>
      <c r="T330" s="224">
        <v>72825</v>
      </c>
      <c r="U330" s="1">
        <v>25806.165839829908</v>
      </c>
      <c r="W330" s="101">
        <v>0</v>
      </c>
      <c r="X330" s="101">
        <f t="shared" si="83"/>
        <v>0</v>
      </c>
    </row>
    <row r="331" spans="1:26" x14ac:dyDescent="0.25">
      <c r="A331" s="98">
        <v>5412</v>
      </c>
      <c r="B331" s="98" t="s">
        <v>347</v>
      </c>
      <c r="C331" s="1">
        <v>127274</v>
      </c>
      <c r="D331" s="98">
        <f t="shared" si="73"/>
        <v>30296.119971435375</v>
      </c>
      <c r="E331" s="99">
        <f t="shared" si="74"/>
        <v>0.76029042459797724</v>
      </c>
      <c r="F331" s="221">
        <f t="shared" si="75"/>
        <v>5734.8471728674285</v>
      </c>
      <c r="G331" s="221">
        <f t="shared" si="70"/>
        <v>24092.092973216069</v>
      </c>
      <c r="H331" s="221">
        <f t="shared" si="76"/>
        <v>1950.4305667551623</v>
      </c>
      <c r="I331" s="100">
        <f t="shared" si="71"/>
        <v>8193.758810938436</v>
      </c>
      <c r="J331" s="221">
        <f t="shared" si="77"/>
        <v>1395.8785873175329</v>
      </c>
      <c r="K331" s="100">
        <f t="shared" si="72"/>
        <v>5864.085945320955</v>
      </c>
      <c r="L331" s="101">
        <f t="shared" si="78"/>
        <v>29956.178918537025</v>
      </c>
      <c r="M331" s="101">
        <f t="shared" si="79"/>
        <v>157230.17891853701</v>
      </c>
      <c r="N331" s="101">
        <f t="shared" si="80"/>
        <v>37426.845731620335</v>
      </c>
      <c r="O331" s="102">
        <f t="shared" si="81"/>
        <v>0.93923817503645946</v>
      </c>
      <c r="P331" s="103">
        <v>4929.271295711962</v>
      </c>
      <c r="Q331" s="102">
        <f t="shared" si="82"/>
        <v>0.14177805687628958</v>
      </c>
      <c r="R331" s="102">
        <f t="shared" si="82"/>
        <v>0.1439523545328025</v>
      </c>
      <c r="S331" s="104">
        <v>4201</v>
      </c>
      <c r="T331" s="224">
        <v>111470</v>
      </c>
      <c r="U331" s="1">
        <v>26483.725350439534</v>
      </c>
      <c r="W331" s="101">
        <v>0</v>
      </c>
      <c r="X331" s="101">
        <f t="shared" si="83"/>
        <v>0</v>
      </c>
    </row>
    <row r="332" spans="1:26" x14ac:dyDescent="0.25">
      <c r="A332" s="98">
        <v>5413</v>
      </c>
      <c r="B332" s="98" t="s">
        <v>348</v>
      </c>
      <c r="C332" s="1">
        <v>47845</v>
      </c>
      <c r="D332" s="98">
        <f t="shared" si="73"/>
        <v>37117.920868890615</v>
      </c>
      <c r="E332" s="99">
        <f t="shared" si="74"/>
        <v>0.93148561083764192</v>
      </c>
      <c r="F332" s="221">
        <f t="shared" si="75"/>
        <v>1641.7666343942851</v>
      </c>
      <c r="G332" s="221">
        <f t="shared" si="70"/>
        <v>2116.2371917342334</v>
      </c>
      <c r="H332" s="221">
        <f t="shared" si="76"/>
        <v>0</v>
      </c>
      <c r="I332" s="100">
        <f t="shared" si="71"/>
        <v>0</v>
      </c>
      <c r="J332" s="221">
        <f t="shared" si="77"/>
        <v>-554.55197943762937</v>
      </c>
      <c r="K332" s="100">
        <f t="shared" si="72"/>
        <v>-714.81750149510424</v>
      </c>
      <c r="L332" s="101">
        <f t="shared" si="78"/>
        <v>1401.4196902391291</v>
      </c>
      <c r="M332" s="101">
        <f t="shared" si="79"/>
        <v>49246.419690239127</v>
      </c>
      <c r="N332" s="101">
        <f t="shared" si="80"/>
        <v>38205.135523847268</v>
      </c>
      <c r="O332" s="102">
        <f t="shared" si="81"/>
        <v>0.95876959612768808</v>
      </c>
      <c r="P332" s="103">
        <v>-155.66748304227303</v>
      </c>
      <c r="Q332" s="102">
        <f t="shared" si="82"/>
        <v>0.29084041548630785</v>
      </c>
      <c r="R332" s="102">
        <f t="shared" si="82"/>
        <v>0.32188467683625027</v>
      </c>
      <c r="S332" s="104">
        <v>1289</v>
      </c>
      <c r="T332" s="224">
        <v>37065</v>
      </c>
      <c r="U332" s="1">
        <v>28079.545454545452</v>
      </c>
      <c r="W332" s="101">
        <v>0</v>
      </c>
      <c r="X332" s="101">
        <f t="shared" si="83"/>
        <v>0</v>
      </c>
    </row>
    <row r="333" spans="1:26" x14ac:dyDescent="0.25">
      <c r="A333" s="98">
        <v>5414</v>
      </c>
      <c r="B333" s="98" t="s">
        <v>349</v>
      </c>
      <c r="C333" s="1">
        <v>34660</v>
      </c>
      <c r="D333" s="98">
        <f t="shared" si="73"/>
        <v>32392.52336448598</v>
      </c>
      <c r="E333" s="99">
        <f t="shared" si="74"/>
        <v>0.8129003108584576</v>
      </c>
      <c r="F333" s="221">
        <f t="shared" si="75"/>
        <v>4477.0051370370657</v>
      </c>
      <c r="G333" s="221">
        <f t="shared" si="70"/>
        <v>4790.3954966296596</v>
      </c>
      <c r="H333" s="221">
        <f t="shared" si="76"/>
        <v>1216.6893791874509</v>
      </c>
      <c r="I333" s="100">
        <f t="shared" si="71"/>
        <v>1301.8576357305726</v>
      </c>
      <c r="J333" s="221">
        <f t="shared" si="77"/>
        <v>662.1373997498215</v>
      </c>
      <c r="K333" s="100">
        <f t="shared" si="72"/>
        <v>708.48701773230891</v>
      </c>
      <c r="L333" s="101">
        <f t="shared" si="78"/>
        <v>5498.8825143619688</v>
      </c>
      <c r="M333" s="101">
        <f t="shared" si="79"/>
        <v>40158.882514361969</v>
      </c>
      <c r="N333" s="101">
        <f t="shared" si="80"/>
        <v>37531.665901272863</v>
      </c>
      <c r="O333" s="102">
        <f t="shared" si="81"/>
        <v>0.94186866934948343</v>
      </c>
      <c r="P333" s="103">
        <v>742.93710697734514</v>
      </c>
      <c r="Q333" s="102">
        <f t="shared" si="82"/>
        <v>0.10983029138648735</v>
      </c>
      <c r="R333" s="102">
        <f t="shared" si="82"/>
        <v>0.13264923195705053</v>
      </c>
      <c r="S333" s="104">
        <v>1070</v>
      </c>
      <c r="T333" s="224">
        <v>31230</v>
      </c>
      <c r="U333" s="1">
        <v>28598.9010989011</v>
      </c>
      <c r="W333" s="101">
        <v>0</v>
      </c>
      <c r="X333" s="101">
        <f t="shared" si="83"/>
        <v>0</v>
      </c>
    </row>
    <row r="334" spans="1:26" x14ac:dyDescent="0.25">
      <c r="A334" s="98">
        <v>5415</v>
      </c>
      <c r="B334" s="98" t="s">
        <v>350</v>
      </c>
      <c r="C334" s="1">
        <v>23589</v>
      </c>
      <c r="D334" s="98">
        <f t="shared" si="73"/>
        <v>24318.556701030928</v>
      </c>
      <c r="E334" s="99">
        <f t="shared" si="74"/>
        <v>0.61028164059520673</v>
      </c>
      <c r="F334" s="221">
        <f t="shared" si="75"/>
        <v>9321.3851351100966</v>
      </c>
      <c r="G334" s="221">
        <f t="shared" si="70"/>
        <v>9041.7435810567949</v>
      </c>
      <c r="H334" s="221">
        <f t="shared" si="76"/>
        <v>4042.5777113967188</v>
      </c>
      <c r="I334" s="100">
        <f t="shared" si="71"/>
        <v>3921.3003800548172</v>
      </c>
      <c r="J334" s="221">
        <f t="shared" si="77"/>
        <v>3488.0257319590892</v>
      </c>
      <c r="K334" s="100">
        <f t="shared" si="72"/>
        <v>3383.3849600003168</v>
      </c>
      <c r="L334" s="101">
        <f t="shared" si="78"/>
        <v>12425.128541057111</v>
      </c>
      <c r="M334" s="101">
        <f t="shared" si="79"/>
        <v>36014.128541057114</v>
      </c>
      <c r="N334" s="101">
        <f t="shared" si="80"/>
        <v>37127.967568100117</v>
      </c>
      <c r="O334" s="102">
        <f t="shared" si="81"/>
        <v>0.93173773583632102</v>
      </c>
      <c r="P334" s="103">
        <v>3375.1350409046936</v>
      </c>
      <c r="Q334" s="102">
        <f t="shared" si="82"/>
        <v>4.2699907174114836E-2</v>
      </c>
      <c r="R334" s="102">
        <f t="shared" si="82"/>
        <v>9.6447325069687825E-2</v>
      </c>
      <c r="S334" s="104">
        <v>970</v>
      </c>
      <c r="T334" s="224">
        <v>22623</v>
      </c>
      <c r="U334" s="1">
        <v>22179.411764705881</v>
      </c>
      <c r="W334" s="101">
        <v>0</v>
      </c>
      <c r="X334" s="101">
        <f t="shared" si="83"/>
        <v>0</v>
      </c>
    </row>
    <row r="335" spans="1:26" x14ac:dyDescent="0.25">
      <c r="A335" s="98">
        <v>5416</v>
      </c>
      <c r="B335" s="98" t="s">
        <v>351</v>
      </c>
      <c r="C335" s="1">
        <v>142774</v>
      </c>
      <c r="D335" s="98">
        <f t="shared" si="73"/>
        <v>35756.073127973956</v>
      </c>
      <c r="E335" s="99">
        <f t="shared" si="74"/>
        <v>0.89730962400647196</v>
      </c>
      <c r="F335" s="221">
        <f t="shared" si="75"/>
        <v>2458.8752789442806</v>
      </c>
      <c r="G335" s="221">
        <f t="shared" si="70"/>
        <v>9818.2889888245136</v>
      </c>
      <c r="H335" s="221">
        <f t="shared" si="76"/>
        <v>39.446961966659359</v>
      </c>
      <c r="I335" s="100">
        <f t="shared" si="71"/>
        <v>157.51171913287081</v>
      </c>
      <c r="J335" s="221">
        <f t="shared" si="77"/>
        <v>-515.10501747096998</v>
      </c>
      <c r="K335" s="100">
        <f t="shared" si="72"/>
        <v>-2056.8143347615833</v>
      </c>
      <c r="L335" s="101">
        <f t="shared" si="78"/>
        <v>7761.4746540629303</v>
      </c>
      <c r="M335" s="101">
        <f t="shared" si="79"/>
        <v>150535.47465406294</v>
      </c>
      <c r="N335" s="101">
        <f t="shared" si="80"/>
        <v>37699.843389447269</v>
      </c>
      <c r="O335" s="102">
        <f t="shared" si="81"/>
        <v>0.9460891350068843</v>
      </c>
      <c r="P335" s="103">
        <v>-5461.8590017191391</v>
      </c>
      <c r="Q335" s="102">
        <f t="shared" si="82"/>
        <v>8.6527046360841381E-2</v>
      </c>
      <c r="R335" s="102">
        <f t="shared" si="82"/>
        <v>7.7275376043719216E-2</v>
      </c>
      <c r="S335" s="104">
        <v>3993</v>
      </c>
      <c r="T335" s="224">
        <v>131404</v>
      </c>
      <c r="U335" s="1">
        <v>33191.209901490278</v>
      </c>
      <c r="W335" s="101">
        <v>0</v>
      </c>
      <c r="X335" s="101">
        <f t="shared" si="83"/>
        <v>0</v>
      </c>
    </row>
    <row r="336" spans="1:26" x14ac:dyDescent="0.25">
      <c r="A336" s="98">
        <v>5417</v>
      </c>
      <c r="B336" s="98" t="s">
        <v>352</v>
      </c>
      <c r="C336" s="1">
        <v>57342</v>
      </c>
      <c r="D336" s="98">
        <f t="shared" si="73"/>
        <v>27475.802587446095</v>
      </c>
      <c r="E336" s="99">
        <f t="shared" si="74"/>
        <v>0.68951369466041501</v>
      </c>
      <c r="F336" s="221">
        <f t="shared" si="75"/>
        <v>7427.0376032609965</v>
      </c>
      <c r="G336" s="221">
        <f t="shared" si="70"/>
        <v>15500.2274780057</v>
      </c>
      <c r="H336" s="221">
        <f t="shared" si="76"/>
        <v>2937.5416511514104</v>
      </c>
      <c r="I336" s="100">
        <f t="shared" si="71"/>
        <v>6130.6494259529936</v>
      </c>
      <c r="J336" s="221">
        <f t="shared" si="77"/>
        <v>2382.9896717137808</v>
      </c>
      <c r="K336" s="100">
        <f t="shared" si="72"/>
        <v>4973.2994448666614</v>
      </c>
      <c r="L336" s="101">
        <f t="shared" si="78"/>
        <v>20473.526922872363</v>
      </c>
      <c r="M336" s="101">
        <f t="shared" si="79"/>
        <v>77815.526922872363</v>
      </c>
      <c r="N336" s="101">
        <f t="shared" si="80"/>
        <v>37285.829862420876</v>
      </c>
      <c r="O336" s="102">
        <f t="shared" si="81"/>
        <v>0.93569933853958154</v>
      </c>
      <c r="P336" s="103">
        <v>5995.694618936177</v>
      </c>
      <c r="Q336" s="102">
        <f t="shared" si="82"/>
        <v>5.5613850996852045E-2</v>
      </c>
      <c r="R336" s="102">
        <f t="shared" si="82"/>
        <v>5.6625459862205935E-2</v>
      </c>
      <c r="S336" s="104">
        <v>2087</v>
      </c>
      <c r="T336" s="224">
        <v>54321</v>
      </c>
      <c r="U336" s="1">
        <v>26003.350885591193</v>
      </c>
      <c r="W336" s="101">
        <v>0</v>
      </c>
      <c r="X336" s="101">
        <f t="shared" si="83"/>
        <v>0</v>
      </c>
    </row>
    <row r="337" spans="1:24" x14ac:dyDescent="0.25">
      <c r="A337" s="98">
        <v>5418</v>
      </c>
      <c r="B337" s="98" t="s">
        <v>353</v>
      </c>
      <c r="C337" s="1">
        <v>219072</v>
      </c>
      <c r="D337" s="98">
        <f t="shared" si="73"/>
        <v>33197.757235944839</v>
      </c>
      <c r="E337" s="99">
        <f t="shared" si="74"/>
        <v>0.8331079018836236</v>
      </c>
      <c r="F337" s="221">
        <f t="shared" si="75"/>
        <v>3993.8648141617505</v>
      </c>
      <c r="G337" s="221">
        <f t="shared" si="70"/>
        <v>26355.513908653389</v>
      </c>
      <c r="H337" s="221">
        <f t="shared" si="76"/>
        <v>934.85752417685023</v>
      </c>
      <c r="I337" s="100">
        <f t="shared" si="71"/>
        <v>6169.1248020430348</v>
      </c>
      <c r="J337" s="221">
        <f t="shared" si="77"/>
        <v>380.30554473922086</v>
      </c>
      <c r="K337" s="100">
        <f t="shared" si="72"/>
        <v>2509.6362897341187</v>
      </c>
      <c r="L337" s="101">
        <f t="shared" si="78"/>
        <v>28865.150198387506</v>
      </c>
      <c r="M337" s="101">
        <f t="shared" si="79"/>
        <v>247937.15019838751</v>
      </c>
      <c r="N337" s="101">
        <f t="shared" si="80"/>
        <v>37571.927594845809</v>
      </c>
      <c r="O337" s="102">
        <f t="shared" si="81"/>
        <v>0.94287904890074181</v>
      </c>
      <c r="P337" s="103">
        <v>8056.9018401341127</v>
      </c>
      <c r="Q337" s="102">
        <f t="shared" si="82"/>
        <v>6.835727000073151E-2</v>
      </c>
      <c r="R337" s="102">
        <f t="shared" si="82"/>
        <v>6.9976238435343896E-2</v>
      </c>
      <c r="S337" s="104">
        <v>6599</v>
      </c>
      <c r="T337" s="224">
        <v>205055</v>
      </c>
      <c r="U337" s="1">
        <v>31026.630352549553</v>
      </c>
      <c r="W337" s="101">
        <v>0</v>
      </c>
      <c r="X337" s="101">
        <f t="shared" si="83"/>
        <v>0</v>
      </c>
    </row>
    <row r="338" spans="1:24" x14ac:dyDescent="0.25">
      <c r="A338" s="98">
        <v>5419</v>
      </c>
      <c r="B338" s="98" t="s">
        <v>354</v>
      </c>
      <c r="C338" s="1">
        <v>109412</v>
      </c>
      <c r="D338" s="98">
        <f t="shared" si="73"/>
        <v>32048.037492677209</v>
      </c>
      <c r="E338" s="99">
        <f t="shared" si="74"/>
        <v>0.80425533222778034</v>
      </c>
      <c r="F338" s="221">
        <f t="shared" si="75"/>
        <v>4683.6966601223285</v>
      </c>
      <c r="G338" s="221">
        <f t="shared" si="70"/>
        <v>15990.140397657629</v>
      </c>
      <c r="H338" s="221">
        <f t="shared" si="76"/>
        <v>1337.2594343205205</v>
      </c>
      <c r="I338" s="100">
        <f t="shared" si="71"/>
        <v>4565.4037087702573</v>
      </c>
      <c r="J338" s="221">
        <f t="shared" si="77"/>
        <v>782.70745488289117</v>
      </c>
      <c r="K338" s="100">
        <f t="shared" si="72"/>
        <v>2672.1632509701903</v>
      </c>
      <c r="L338" s="101">
        <f t="shared" si="78"/>
        <v>18662.303648627822</v>
      </c>
      <c r="M338" s="101">
        <f t="shared" si="79"/>
        <v>128074.30364862783</v>
      </c>
      <c r="N338" s="101">
        <f t="shared" si="80"/>
        <v>37514.441607682435</v>
      </c>
      <c r="O338" s="102">
        <f t="shared" si="81"/>
        <v>0.94143642041794984</v>
      </c>
      <c r="P338" s="103">
        <v>3393.3035357202389</v>
      </c>
      <c r="Q338" s="102">
        <f t="shared" si="82"/>
        <v>9.2252248654800292E-2</v>
      </c>
      <c r="R338" s="102">
        <f t="shared" si="82"/>
        <v>0.1085688463939317</v>
      </c>
      <c r="S338" s="104">
        <v>3414</v>
      </c>
      <c r="T338" s="224">
        <v>100171</v>
      </c>
      <c r="U338" s="1">
        <v>28909.379509379509</v>
      </c>
      <c r="W338" s="101">
        <v>0</v>
      </c>
      <c r="X338" s="101">
        <f t="shared" si="83"/>
        <v>0</v>
      </c>
    </row>
    <row r="339" spans="1:24" x14ac:dyDescent="0.25">
      <c r="A339" s="98">
        <v>5420</v>
      </c>
      <c r="B339" s="98" t="s">
        <v>355</v>
      </c>
      <c r="C339" s="1">
        <v>29596</v>
      </c>
      <c r="D339" s="98">
        <f t="shared" si="73"/>
        <v>27711.610486891383</v>
      </c>
      <c r="E339" s="99">
        <f t="shared" si="74"/>
        <v>0.6954313662355821</v>
      </c>
      <c r="F339" s="221">
        <f t="shared" si="75"/>
        <v>7285.5528635938244</v>
      </c>
      <c r="G339" s="221">
        <f t="shared" si="70"/>
        <v>7780.9704583182047</v>
      </c>
      <c r="H339" s="221">
        <f t="shared" si="76"/>
        <v>2855.0088863455599</v>
      </c>
      <c r="I339" s="100">
        <f t="shared" si="71"/>
        <v>3049.1494906170578</v>
      </c>
      <c r="J339" s="221">
        <f t="shared" si="77"/>
        <v>2300.4569069079307</v>
      </c>
      <c r="K339" s="100">
        <f t="shared" si="72"/>
        <v>2456.8879765776696</v>
      </c>
      <c r="L339" s="101">
        <f t="shared" si="78"/>
        <v>10237.858434895874</v>
      </c>
      <c r="M339" s="101">
        <f t="shared" si="79"/>
        <v>39833.858434895876</v>
      </c>
      <c r="N339" s="101">
        <f t="shared" si="80"/>
        <v>37297.620257393144</v>
      </c>
      <c r="O339" s="102">
        <f t="shared" si="81"/>
        <v>0.93599522211833996</v>
      </c>
      <c r="P339" s="103">
        <v>1771.6680656558947</v>
      </c>
      <c r="Q339" s="102">
        <f t="shared" si="82"/>
        <v>5.6924505392471965E-2</v>
      </c>
      <c r="R339" s="102">
        <f t="shared" si="82"/>
        <v>5.1976356958986517E-2</v>
      </c>
      <c r="S339" s="104">
        <v>1068</v>
      </c>
      <c r="T339" s="224">
        <v>28002</v>
      </c>
      <c r="U339" s="1">
        <v>26342.427093132643</v>
      </c>
      <c r="W339" s="101">
        <v>0</v>
      </c>
      <c r="X339" s="101">
        <f t="shared" si="83"/>
        <v>0</v>
      </c>
    </row>
    <row r="340" spans="1:24" x14ac:dyDescent="0.25">
      <c r="A340" s="98">
        <v>5421</v>
      </c>
      <c r="B340" s="98" t="s">
        <v>356</v>
      </c>
      <c r="C340" s="1">
        <v>488324</v>
      </c>
      <c r="D340" s="98">
        <f t="shared" si="73"/>
        <v>33133.668068937441</v>
      </c>
      <c r="E340" s="99">
        <f t="shared" si="74"/>
        <v>0.83149956457699403</v>
      </c>
      <c r="F340" s="221">
        <f t="shared" si="75"/>
        <v>4032.3183143661895</v>
      </c>
      <c r="G340" s="221">
        <f t="shared" si="70"/>
        <v>59428.307317128907</v>
      </c>
      <c r="H340" s="221">
        <f t="shared" si="76"/>
        <v>957.28873262943955</v>
      </c>
      <c r="I340" s="100">
        <f t="shared" si="71"/>
        <v>14108.52134149268</v>
      </c>
      <c r="J340" s="221">
        <f t="shared" si="77"/>
        <v>402.73675319181018</v>
      </c>
      <c r="K340" s="100">
        <f t="shared" si="72"/>
        <v>5935.5342685408987</v>
      </c>
      <c r="L340" s="101">
        <f t="shared" si="78"/>
        <v>65363.841585669805</v>
      </c>
      <c r="M340" s="101">
        <f t="shared" si="79"/>
        <v>553687.84158566978</v>
      </c>
      <c r="N340" s="101">
        <f t="shared" si="80"/>
        <v>37568.723136495435</v>
      </c>
      <c r="O340" s="102">
        <f t="shared" si="81"/>
        <v>0.94279863203541026</v>
      </c>
      <c r="P340" s="103">
        <v>16880.915497787013</v>
      </c>
      <c r="Q340" s="102">
        <f t="shared" si="82"/>
        <v>0.10403859762563107</v>
      </c>
      <c r="R340" s="102">
        <f t="shared" si="82"/>
        <v>0.10306475437898062</v>
      </c>
      <c r="S340" s="104">
        <v>14738</v>
      </c>
      <c r="T340" s="224">
        <v>442307</v>
      </c>
      <c r="U340" s="1">
        <v>30037.826825127337</v>
      </c>
      <c r="W340" s="101">
        <v>0</v>
      </c>
      <c r="X340" s="101">
        <f t="shared" si="83"/>
        <v>0</v>
      </c>
    </row>
    <row r="341" spans="1:24" x14ac:dyDescent="0.25">
      <c r="A341" s="98">
        <v>5422</v>
      </c>
      <c r="B341" s="98" t="s">
        <v>357</v>
      </c>
      <c r="C341" s="1">
        <v>159556</v>
      </c>
      <c r="D341" s="98">
        <f t="shared" si="73"/>
        <v>28614.777618364416</v>
      </c>
      <c r="E341" s="99">
        <f t="shared" si="74"/>
        <v>0.7180966224637062</v>
      </c>
      <c r="F341" s="221">
        <f t="shared" si="75"/>
        <v>6743.6525847100038</v>
      </c>
      <c r="G341" s="221">
        <f t="shared" si="70"/>
        <v>37602.60681234298</v>
      </c>
      <c r="H341" s="221">
        <f t="shared" si="76"/>
        <v>2538.9003903299981</v>
      </c>
      <c r="I341" s="100">
        <f t="shared" si="71"/>
        <v>14156.908576480069</v>
      </c>
      <c r="J341" s="221">
        <f t="shared" si="77"/>
        <v>1984.3484108923687</v>
      </c>
      <c r="K341" s="100">
        <f t="shared" si="72"/>
        <v>11064.726739135849</v>
      </c>
      <c r="L341" s="101">
        <f t="shared" si="78"/>
        <v>48667.333551478827</v>
      </c>
      <c r="M341" s="101">
        <f t="shared" si="79"/>
        <v>208223.33355147883</v>
      </c>
      <c r="N341" s="101">
        <f t="shared" si="80"/>
        <v>37342.778613966795</v>
      </c>
      <c r="O341" s="102">
        <f t="shared" si="81"/>
        <v>0.9371284849297461</v>
      </c>
      <c r="P341" s="103">
        <v>7957.5372042109157</v>
      </c>
      <c r="Q341" s="102">
        <f t="shared" si="82"/>
        <v>9.6710336389755722E-2</v>
      </c>
      <c r="R341" s="102">
        <f t="shared" si="82"/>
        <v>9.3366707315396605E-2</v>
      </c>
      <c r="S341" s="104">
        <v>5576</v>
      </c>
      <c r="T341" s="224">
        <v>145486</v>
      </c>
      <c r="U341" s="1">
        <v>26171.253822629969</v>
      </c>
      <c r="W341" s="101">
        <v>0</v>
      </c>
      <c r="X341" s="101">
        <f t="shared" si="83"/>
        <v>0</v>
      </c>
    </row>
    <row r="342" spans="1:24" x14ac:dyDescent="0.25">
      <c r="A342" s="98">
        <v>5423</v>
      </c>
      <c r="B342" s="98" t="s">
        <v>358</v>
      </c>
      <c r="C342" s="1">
        <v>65931</v>
      </c>
      <c r="D342" s="98">
        <f t="shared" si="73"/>
        <v>30257.457549334558</v>
      </c>
      <c r="E342" s="99">
        <f t="shared" si="74"/>
        <v>0.75932017925491901</v>
      </c>
      <c r="F342" s="221">
        <f t="shared" si="75"/>
        <v>5758.0446261279185</v>
      </c>
      <c r="G342" s="221">
        <f t="shared" si="70"/>
        <v>12546.779240332733</v>
      </c>
      <c r="H342" s="221">
        <f t="shared" si="76"/>
        <v>1963.9624144904483</v>
      </c>
      <c r="I342" s="100">
        <f t="shared" si="71"/>
        <v>4279.4741011746873</v>
      </c>
      <c r="J342" s="221">
        <f t="shared" si="77"/>
        <v>1409.4104350528189</v>
      </c>
      <c r="K342" s="100">
        <f t="shared" si="72"/>
        <v>3071.1053379800924</v>
      </c>
      <c r="L342" s="101">
        <f t="shared" si="78"/>
        <v>15617.884578312825</v>
      </c>
      <c r="M342" s="101">
        <f t="shared" si="79"/>
        <v>81548.88457831282</v>
      </c>
      <c r="N342" s="101">
        <f t="shared" si="80"/>
        <v>37424.91261051529</v>
      </c>
      <c r="O342" s="102">
        <f t="shared" si="81"/>
        <v>0.93918966276930649</v>
      </c>
      <c r="P342" s="103">
        <v>3522.6205197230138</v>
      </c>
      <c r="Q342" s="102">
        <f t="shared" si="82"/>
        <v>8.2788635243882414E-2</v>
      </c>
      <c r="R342" s="102">
        <f t="shared" si="82"/>
        <v>7.9310195387660681E-2</v>
      </c>
      <c r="S342" s="104">
        <v>2179</v>
      </c>
      <c r="T342" s="224">
        <v>60890</v>
      </c>
      <c r="U342" s="1">
        <v>28034.069981583794</v>
      </c>
      <c r="W342" s="101">
        <v>0</v>
      </c>
      <c r="X342" s="101">
        <f t="shared" si="83"/>
        <v>0</v>
      </c>
    </row>
    <row r="343" spans="1:24" x14ac:dyDescent="0.25">
      <c r="A343" s="98">
        <v>5424</v>
      </c>
      <c r="B343" s="98" t="s">
        <v>359</v>
      </c>
      <c r="C343" s="1">
        <v>78421</v>
      </c>
      <c r="D343" s="98">
        <f t="shared" si="73"/>
        <v>28736.167094173692</v>
      </c>
      <c r="E343" s="99">
        <f t="shared" si="74"/>
        <v>0.72114292859768558</v>
      </c>
      <c r="F343" s="221">
        <f t="shared" si="75"/>
        <v>6670.8188992244386</v>
      </c>
      <c r="G343" s="221">
        <f t="shared" si="70"/>
        <v>18204.664775983492</v>
      </c>
      <c r="H343" s="221">
        <f t="shared" si="76"/>
        <v>2496.4140737967514</v>
      </c>
      <c r="I343" s="100">
        <f t="shared" si="71"/>
        <v>6812.7140073913342</v>
      </c>
      <c r="J343" s="221">
        <f t="shared" si="77"/>
        <v>1941.862094359122</v>
      </c>
      <c r="K343" s="100">
        <f t="shared" si="72"/>
        <v>5299.3416555060439</v>
      </c>
      <c r="L343" s="101">
        <f t="shared" si="78"/>
        <v>23504.006431489535</v>
      </c>
      <c r="M343" s="101">
        <f t="shared" si="79"/>
        <v>101925.00643148954</v>
      </c>
      <c r="N343" s="101">
        <f t="shared" si="80"/>
        <v>37348.848087757251</v>
      </c>
      <c r="O343" s="102">
        <f t="shared" si="81"/>
        <v>0.93728080023644489</v>
      </c>
      <c r="P343" s="103">
        <v>4448.3568831225821</v>
      </c>
      <c r="Q343" s="102">
        <f t="shared" si="82"/>
        <v>7.5350355154540222E-2</v>
      </c>
      <c r="R343" s="102">
        <f t="shared" si="82"/>
        <v>9.2688360147871171E-2</v>
      </c>
      <c r="S343" s="104">
        <v>2729</v>
      </c>
      <c r="T343" s="224">
        <v>72926</v>
      </c>
      <c r="U343" s="1">
        <v>26298.593580959248</v>
      </c>
      <c r="W343" s="101">
        <v>0</v>
      </c>
      <c r="X343" s="101">
        <f t="shared" si="83"/>
        <v>0</v>
      </c>
    </row>
    <row r="344" spans="1:24" x14ac:dyDescent="0.25">
      <c r="A344" s="98">
        <v>5425</v>
      </c>
      <c r="B344" s="98" t="s">
        <v>360</v>
      </c>
      <c r="C344" s="1">
        <v>51783</v>
      </c>
      <c r="D344" s="98">
        <f t="shared" si="73"/>
        <v>28204.248366013071</v>
      </c>
      <c r="E344" s="99">
        <f t="shared" si="74"/>
        <v>0.7077942649382416</v>
      </c>
      <c r="F344" s="221">
        <f t="shared" si="75"/>
        <v>6989.9701361208108</v>
      </c>
      <c r="G344" s="221">
        <f t="shared" si="70"/>
        <v>12833.585169917809</v>
      </c>
      <c r="H344" s="221">
        <f t="shared" si="76"/>
        <v>2682.5856286529688</v>
      </c>
      <c r="I344" s="100">
        <f t="shared" si="71"/>
        <v>4925.2272142068514</v>
      </c>
      <c r="J344" s="221">
        <f t="shared" si="77"/>
        <v>2128.0336492153392</v>
      </c>
      <c r="K344" s="100">
        <f t="shared" si="72"/>
        <v>3907.0697799593631</v>
      </c>
      <c r="L344" s="101">
        <f t="shared" si="78"/>
        <v>16740.654949877171</v>
      </c>
      <c r="M344" s="101">
        <f t="shared" si="79"/>
        <v>68523.654949877178</v>
      </c>
      <c r="N344" s="101">
        <f t="shared" si="80"/>
        <v>37322.252151349225</v>
      </c>
      <c r="O344" s="102">
        <f t="shared" si="81"/>
        <v>0.93661336705347276</v>
      </c>
      <c r="P344" s="103">
        <v>6255.779933093836</v>
      </c>
      <c r="Q344" s="102">
        <f t="shared" si="82"/>
        <v>-2.9535785903034163E-2</v>
      </c>
      <c r="R344" s="102">
        <f t="shared" si="82"/>
        <v>-3.2178662303080349E-2</v>
      </c>
      <c r="S344" s="104">
        <v>1836</v>
      </c>
      <c r="T344" s="224">
        <v>53359</v>
      </c>
      <c r="U344" s="1">
        <v>29141.998907700709</v>
      </c>
      <c r="W344" s="101">
        <v>0</v>
      </c>
      <c r="X344" s="101">
        <f t="shared" si="83"/>
        <v>0</v>
      </c>
    </row>
    <row r="345" spans="1:24" x14ac:dyDescent="0.25">
      <c r="A345" s="98">
        <v>5426</v>
      </c>
      <c r="B345" s="98" t="s">
        <v>361</v>
      </c>
      <c r="C345" s="1">
        <v>53852</v>
      </c>
      <c r="D345" s="98">
        <f t="shared" si="73"/>
        <v>26765.407554671965</v>
      </c>
      <c r="E345" s="99">
        <f t="shared" si="74"/>
        <v>0.67168611338567175</v>
      </c>
      <c r="F345" s="221">
        <f t="shared" si="75"/>
        <v>7853.2746229254744</v>
      </c>
      <c r="G345" s="221">
        <f t="shared" si="70"/>
        <v>15800.788541326056</v>
      </c>
      <c r="H345" s="221">
        <f t="shared" si="76"/>
        <v>3186.1799126223559</v>
      </c>
      <c r="I345" s="100">
        <f t="shared" si="71"/>
        <v>6410.5939841961808</v>
      </c>
      <c r="J345" s="221">
        <f t="shared" si="77"/>
        <v>2631.6279331847263</v>
      </c>
      <c r="K345" s="100">
        <f t="shared" si="72"/>
        <v>5294.8354015676696</v>
      </c>
      <c r="L345" s="101">
        <f t="shared" si="78"/>
        <v>21095.623942893726</v>
      </c>
      <c r="M345" s="101">
        <f t="shared" si="79"/>
        <v>74947.623942893726</v>
      </c>
      <c r="N345" s="101">
        <f t="shared" si="80"/>
        <v>37250.310110782171</v>
      </c>
      <c r="O345" s="102">
        <f t="shared" si="81"/>
        <v>0.93480795947584439</v>
      </c>
      <c r="P345" s="103">
        <v>5759.9055693816972</v>
      </c>
      <c r="Q345" s="102">
        <f t="shared" si="82"/>
        <v>8.0801188134708782E-2</v>
      </c>
      <c r="R345" s="102">
        <f t="shared" si="82"/>
        <v>0.11303183986834811</v>
      </c>
      <c r="S345" s="104">
        <v>2012</v>
      </c>
      <c r="T345" s="224">
        <v>49826</v>
      </c>
      <c r="U345" s="1">
        <v>24047.297297297297</v>
      </c>
      <c r="W345" s="101">
        <v>0</v>
      </c>
      <c r="X345" s="101">
        <f t="shared" si="83"/>
        <v>0</v>
      </c>
    </row>
    <row r="346" spans="1:24" x14ac:dyDescent="0.25">
      <c r="A346" s="98">
        <v>5427</v>
      </c>
      <c r="B346" s="98" t="s">
        <v>362</v>
      </c>
      <c r="C346" s="1">
        <v>81042</v>
      </c>
      <c r="D346" s="98">
        <f t="shared" si="73"/>
        <v>28902.282453637661</v>
      </c>
      <c r="E346" s="99">
        <f t="shared" si="74"/>
        <v>0.72531164450250063</v>
      </c>
      <c r="F346" s="221">
        <f t="shared" si="75"/>
        <v>6571.1496835460575</v>
      </c>
      <c r="G346" s="221">
        <f t="shared" si="70"/>
        <v>18425.503712663143</v>
      </c>
      <c r="H346" s="221">
        <f t="shared" si="76"/>
        <v>2438.2736979843621</v>
      </c>
      <c r="I346" s="100">
        <f t="shared" si="71"/>
        <v>6836.9194491481512</v>
      </c>
      <c r="J346" s="221">
        <f t="shared" si="77"/>
        <v>1883.7217185467327</v>
      </c>
      <c r="K346" s="100">
        <f t="shared" si="72"/>
        <v>5281.955698805039</v>
      </c>
      <c r="L346" s="101">
        <f t="shared" si="78"/>
        <v>23707.459411468182</v>
      </c>
      <c r="M346" s="101">
        <f t="shared" si="79"/>
        <v>104749.45941146818</v>
      </c>
      <c r="N346" s="101">
        <f t="shared" si="80"/>
        <v>37357.153855730452</v>
      </c>
      <c r="O346" s="102">
        <f t="shared" si="81"/>
        <v>0.93748923603168566</v>
      </c>
      <c r="P346" s="103">
        <v>5123.0459326770761</v>
      </c>
      <c r="Q346" s="102">
        <f t="shared" si="82"/>
        <v>1.5716649120168447E-2</v>
      </c>
      <c r="R346" s="102">
        <f t="shared" si="82"/>
        <v>4.7955872291243609E-2</v>
      </c>
      <c r="S346" s="104">
        <v>2804</v>
      </c>
      <c r="T346" s="224">
        <v>79788</v>
      </c>
      <c r="U346" s="1">
        <v>27579.67507777394</v>
      </c>
      <c r="W346" s="101">
        <v>0</v>
      </c>
      <c r="X346" s="101">
        <f t="shared" si="83"/>
        <v>0</v>
      </c>
    </row>
    <row r="347" spans="1:24" x14ac:dyDescent="0.25">
      <c r="A347" s="98">
        <v>5428</v>
      </c>
      <c r="B347" s="98" t="s">
        <v>363</v>
      </c>
      <c r="C347" s="1">
        <v>136429</v>
      </c>
      <c r="D347" s="98">
        <f t="shared" si="73"/>
        <v>28746.101980615254</v>
      </c>
      <c r="E347" s="99">
        <f t="shared" si="74"/>
        <v>0.72139224762065324</v>
      </c>
      <c r="F347" s="221">
        <f t="shared" si="75"/>
        <v>6664.8579673595013</v>
      </c>
      <c r="G347" s="221">
        <f t="shared" si="70"/>
        <v>31631.415913088196</v>
      </c>
      <c r="H347" s="221">
        <f t="shared" si="76"/>
        <v>2492.9368635422047</v>
      </c>
      <c r="I347" s="100">
        <f t="shared" si="71"/>
        <v>11831.478354371304</v>
      </c>
      <c r="J347" s="221">
        <f t="shared" si="77"/>
        <v>1938.3848841045753</v>
      </c>
      <c r="K347" s="100">
        <f t="shared" si="72"/>
        <v>9199.5746599603153</v>
      </c>
      <c r="L347" s="101">
        <f t="shared" si="78"/>
        <v>40830.990573048512</v>
      </c>
      <c r="M347" s="101">
        <f t="shared" si="79"/>
        <v>177259.9905730485</v>
      </c>
      <c r="N347" s="101">
        <f t="shared" si="80"/>
        <v>37349.344832079332</v>
      </c>
      <c r="O347" s="102">
        <f t="shared" si="81"/>
        <v>0.93729326618759334</v>
      </c>
      <c r="P347" s="103">
        <v>10950.985055807927</v>
      </c>
      <c r="Q347" s="102">
        <f t="shared" si="82"/>
        <v>2.5130982386267608E-3</v>
      </c>
      <c r="R347" s="102">
        <f t="shared" si="82"/>
        <v>1.6454494042198144E-2</v>
      </c>
      <c r="S347" s="104">
        <v>4746</v>
      </c>
      <c r="T347" s="224">
        <v>136087</v>
      </c>
      <c r="U347" s="1">
        <v>28280.756442227761</v>
      </c>
      <c r="W347" s="101">
        <v>0</v>
      </c>
      <c r="X347" s="101">
        <f t="shared" si="83"/>
        <v>0</v>
      </c>
    </row>
    <row r="348" spans="1:24" x14ac:dyDescent="0.25">
      <c r="A348" s="98">
        <v>5429</v>
      </c>
      <c r="B348" s="98" t="s">
        <v>364</v>
      </c>
      <c r="C348" s="1">
        <v>32261</v>
      </c>
      <c r="D348" s="98">
        <f t="shared" si="73"/>
        <v>27835.202761000863</v>
      </c>
      <c r="E348" s="99">
        <f t="shared" si="74"/>
        <v>0.69853295226865564</v>
      </c>
      <c r="F348" s="221">
        <f t="shared" si="75"/>
        <v>7211.3974991281366</v>
      </c>
      <c r="G348" s="221">
        <f t="shared" si="70"/>
        <v>8358.0097014895109</v>
      </c>
      <c r="H348" s="221">
        <f t="shared" si="76"/>
        <v>2811.7515904072416</v>
      </c>
      <c r="I348" s="100">
        <f t="shared" si="71"/>
        <v>3258.8200932819932</v>
      </c>
      <c r="J348" s="221">
        <f t="shared" si="77"/>
        <v>2257.199610969612</v>
      </c>
      <c r="K348" s="100">
        <f t="shared" si="72"/>
        <v>2616.09434911378</v>
      </c>
      <c r="L348" s="101">
        <f t="shared" si="78"/>
        <v>10974.104050603291</v>
      </c>
      <c r="M348" s="101">
        <f t="shared" si="79"/>
        <v>43235.104050603288</v>
      </c>
      <c r="N348" s="101">
        <f t="shared" si="80"/>
        <v>37303.799871098614</v>
      </c>
      <c r="O348" s="102">
        <f t="shared" si="81"/>
        <v>0.93615030141999356</v>
      </c>
      <c r="P348" s="103">
        <v>3915.0594457820025</v>
      </c>
      <c r="Q348" s="102">
        <f t="shared" si="82"/>
        <v>-3.7444802482396469E-2</v>
      </c>
      <c r="R348" s="102">
        <f t="shared" si="82"/>
        <v>-3.1631268071159901E-2</v>
      </c>
      <c r="S348" s="104">
        <v>1159</v>
      </c>
      <c r="T348" s="224">
        <v>33516</v>
      </c>
      <c r="U348" s="1">
        <v>28744.425385934821</v>
      </c>
      <c r="W348" s="101">
        <v>0</v>
      </c>
      <c r="X348" s="101">
        <f t="shared" si="83"/>
        <v>0</v>
      </c>
    </row>
    <row r="349" spans="1:24" x14ac:dyDescent="0.25">
      <c r="A349" s="98">
        <v>5430</v>
      </c>
      <c r="B349" s="98" t="s">
        <v>365</v>
      </c>
      <c r="C349" s="1">
        <v>67985</v>
      </c>
      <c r="D349" s="98">
        <f t="shared" si="73"/>
        <v>23630.51790059089</v>
      </c>
      <c r="E349" s="99">
        <f t="shared" si="74"/>
        <v>0.59301509582908973</v>
      </c>
      <c r="F349" s="221">
        <f t="shared" si="75"/>
        <v>9734.2084153741198</v>
      </c>
      <c r="G349" s="221">
        <f t="shared" si="70"/>
        <v>28005.317611031343</v>
      </c>
      <c r="H349" s="221">
        <f t="shared" si="76"/>
        <v>4283.3912915507317</v>
      </c>
      <c r="I349" s="100">
        <f t="shared" si="71"/>
        <v>12323.316745791455</v>
      </c>
      <c r="J349" s="221">
        <f t="shared" si="77"/>
        <v>3728.8393121131021</v>
      </c>
      <c r="K349" s="100">
        <f t="shared" si="72"/>
        <v>10727.870700949396</v>
      </c>
      <c r="L349" s="101">
        <f t="shared" si="78"/>
        <v>38733.188311980739</v>
      </c>
      <c r="M349" s="101">
        <f t="shared" si="79"/>
        <v>106718.18831198075</v>
      </c>
      <c r="N349" s="101">
        <f t="shared" si="80"/>
        <v>37093.565628078119</v>
      </c>
      <c r="O349" s="102">
        <f t="shared" si="81"/>
        <v>0.93087440859801529</v>
      </c>
      <c r="P349" s="103">
        <v>7178.9159409101194</v>
      </c>
      <c r="Q349" s="102">
        <f t="shared" si="82"/>
        <v>6.5228291184857887E-2</v>
      </c>
      <c r="R349" s="102">
        <f t="shared" si="82"/>
        <v>8.1149325776775916E-2</v>
      </c>
      <c r="S349" s="104">
        <v>2877</v>
      </c>
      <c r="T349" s="224">
        <v>63822</v>
      </c>
      <c r="U349" s="1">
        <v>21856.849315068495</v>
      </c>
      <c r="W349" s="101">
        <v>0</v>
      </c>
      <c r="X349" s="101">
        <f t="shared" si="83"/>
        <v>0</v>
      </c>
    </row>
    <row r="350" spans="1:24" x14ac:dyDescent="0.25">
      <c r="A350" s="98">
        <v>5432</v>
      </c>
      <c r="B350" s="98" t="s">
        <v>366</v>
      </c>
      <c r="C350" s="1">
        <v>24351</v>
      </c>
      <c r="D350" s="98">
        <f t="shared" si="73"/>
        <v>28348.079161816066</v>
      </c>
      <c r="E350" s="99">
        <f t="shared" si="74"/>
        <v>0.71140374288176789</v>
      </c>
      <c r="F350" s="221">
        <f t="shared" si="75"/>
        <v>6903.6716586390148</v>
      </c>
      <c r="G350" s="221">
        <f t="shared" si="70"/>
        <v>5930.253954770913</v>
      </c>
      <c r="H350" s="221">
        <f t="shared" si="76"/>
        <v>2632.2448501219205</v>
      </c>
      <c r="I350" s="100">
        <f t="shared" si="71"/>
        <v>2261.0983262547297</v>
      </c>
      <c r="J350" s="221">
        <f t="shared" si="77"/>
        <v>2077.6928706842909</v>
      </c>
      <c r="K350" s="100">
        <f t="shared" si="72"/>
        <v>1784.7381759178058</v>
      </c>
      <c r="L350" s="101">
        <f t="shared" si="78"/>
        <v>7714.992130688719</v>
      </c>
      <c r="M350" s="101">
        <f t="shared" si="79"/>
        <v>32065.992130688719</v>
      </c>
      <c r="N350" s="101">
        <f t="shared" si="80"/>
        <v>37329.443691139364</v>
      </c>
      <c r="O350" s="102">
        <f t="shared" si="81"/>
        <v>0.93679384095064888</v>
      </c>
      <c r="P350" s="103">
        <v>1688.4532475640535</v>
      </c>
      <c r="Q350" s="102">
        <f t="shared" si="82"/>
        <v>1.4836424255053136E-2</v>
      </c>
      <c r="R350" s="102">
        <f t="shared" si="82"/>
        <v>1.6017840348481579E-2</v>
      </c>
      <c r="S350" s="104">
        <v>859</v>
      </c>
      <c r="T350" s="224">
        <v>23995</v>
      </c>
      <c r="U350" s="1">
        <v>27901.162790697676</v>
      </c>
      <c r="W350" s="101">
        <v>0</v>
      </c>
      <c r="X350" s="101">
        <f t="shared" si="83"/>
        <v>0</v>
      </c>
    </row>
    <row r="351" spans="1:24" x14ac:dyDescent="0.25">
      <c r="A351" s="98">
        <v>5433</v>
      </c>
      <c r="B351" s="98" t="s">
        <v>367</v>
      </c>
      <c r="C351" s="1">
        <v>27253</v>
      </c>
      <c r="D351" s="98">
        <f t="shared" si="73"/>
        <v>28270.746887966805</v>
      </c>
      <c r="E351" s="99">
        <f t="shared" si="74"/>
        <v>0.7094630657463652</v>
      </c>
      <c r="F351" s="221">
        <f t="shared" si="75"/>
        <v>6950.0710229485712</v>
      </c>
      <c r="G351" s="221">
        <f t="shared" si="70"/>
        <v>6699.8684661224224</v>
      </c>
      <c r="H351" s="221">
        <f t="shared" si="76"/>
        <v>2659.3111459691618</v>
      </c>
      <c r="I351" s="100">
        <f t="shared" si="71"/>
        <v>2563.5759447142718</v>
      </c>
      <c r="J351" s="221">
        <f t="shared" si="77"/>
        <v>2104.7591665315322</v>
      </c>
      <c r="K351" s="100">
        <f t="shared" si="72"/>
        <v>2028.987836536397</v>
      </c>
      <c r="L351" s="101">
        <f t="shared" si="78"/>
        <v>8728.8563026588199</v>
      </c>
      <c r="M351" s="101">
        <f t="shared" si="79"/>
        <v>35981.856302658824</v>
      </c>
      <c r="N351" s="101">
        <f t="shared" si="80"/>
        <v>37325.577077446913</v>
      </c>
      <c r="O351" s="102">
        <f t="shared" si="81"/>
        <v>0.93669680709387904</v>
      </c>
      <c r="P351" s="103">
        <v>2564.4279169403353</v>
      </c>
      <c r="Q351" s="102">
        <f t="shared" si="82"/>
        <v>8.7076186677303546E-2</v>
      </c>
      <c r="R351" s="102">
        <f t="shared" si="82"/>
        <v>0.10850196214086036</v>
      </c>
      <c r="S351" s="104">
        <v>964</v>
      </c>
      <c r="T351" s="224">
        <v>25070</v>
      </c>
      <c r="U351" s="1">
        <v>25503.560528992879</v>
      </c>
      <c r="W351" s="101">
        <v>0</v>
      </c>
      <c r="X351" s="101">
        <f t="shared" si="83"/>
        <v>0</v>
      </c>
    </row>
    <row r="352" spans="1:24" x14ac:dyDescent="0.25">
      <c r="A352" s="98">
        <v>5434</v>
      </c>
      <c r="B352" s="98" t="s">
        <v>368</v>
      </c>
      <c r="C352" s="1">
        <v>39492</v>
      </c>
      <c r="D352" s="98">
        <f t="shared" si="73"/>
        <v>33986.230636833046</v>
      </c>
      <c r="E352" s="99">
        <f t="shared" si="74"/>
        <v>0.85289488375822387</v>
      </c>
      <c r="F352" s="221">
        <f t="shared" si="75"/>
        <v>3520.780773628826</v>
      </c>
      <c r="G352" s="221">
        <f t="shared" si="70"/>
        <v>4091.1472589566961</v>
      </c>
      <c r="H352" s="221">
        <f t="shared" si="76"/>
        <v>658.89183386597756</v>
      </c>
      <c r="I352" s="100">
        <f t="shared" si="71"/>
        <v>765.63231095226593</v>
      </c>
      <c r="J352" s="221">
        <f t="shared" si="77"/>
        <v>104.33985442834819</v>
      </c>
      <c r="K352" s="100">
        <f t="shared" si="72"/>
        <v>121.2429108457406</v>
      </c>
      <c r="L352" s="101">
        <f t="shared" si="78"/>
        <v>4212.3901698024365</v>
      </c>
      <c r="M352" s="101">
        <f t="shared" si="79"/>
        <v>43704.390169802435</v>
      </c>
      <c r="N352" s="101">
        <f t="shared" si="80"/>
        <v>37611.351264890218</v>
      </c>
      <c r="O352" s="102">
        <f t="shared" si="81"/>
        <v>0.94386839799447175</v>
      </c>
      <c r="P352" s="103">
        <v>1212.9630077641818</v>
      </c>
      <c r="Q352" s="102">
        <f t="shared" si="82"/>
        <v>9.6786735912461466E-2</v>
      </c>
      <c r="R352" s="102">
        <f t="shared" si="82"/>
        <v>0.12982248097006574</v>
      </c>
      <c r="S352" s="104">
        <v>1162</v>
      </c>
      <c r="T352" s="224">
        <v>36007</v>
      </c>
      <c r="U352" s="1">
        <v>30081.035923141186</v>
      </c>
      <c r="W352" s="101">
        <v>0</v>
      </c>
      <c r="X352" s="101">
        <f t="shared" si="83"/>
        <v>0</v>
      </c>
    </row>
    <row r="353" spans="1:27" x14ac:dyDescent="0.25">
      <c r="A353" s="98">
        <v>5435</v>
      </c>
      <c r="B353" s="98" t="s">
        <v>369</v>
      </c>
      <c r="C353" s="1">
        <v>97842</v>
      </c>
      <c r="D353" s="98">
        <f t="shared" si="73"/>
        <v>33200.542925008485</v>
      </c>
      <c r="E353" s="99">
        <f t="shared" si="74"/>
        <v>0.83317780960523924</v>
      </c>
      <c r="F353" s="221">
        <f t="shared" si="75"/>
        <v>3992.1934007235627</v>
      </c>
      <c r="G353" s="221">
        <f t="shared" si="70"/>
        <v>11764.99395193234</v>
      </c>
      <c r="H353" s="221">
        <f t="shared" si="76"/>
        <v>933.88253300457393</v>
      </c>
      <c r="I353" s="100">
        <f t="shared" si="71"/>
        <v>2752.1518247644794</v>
      </c>
      <c r="J353" s="221">
        <f t="shared" si="77"/>
        <v>379.33055356694456</v>
      </c>
      <c r="K353" s="100">
        <f t="shared" si="72"/>
        <v>1117.8871413617856</v>
      </c>
      <c r="L353" s="101">
        <f t="shared" si="78"/>
        <v>12882.881093294125</v>
      </c>
      <c r="M353" s="101">
        <f t="shared" si="79"/>
        <v>110724.88109329413</v>
      </c>
      <c r="N353" s="101">
        <f t="shared" si="80"/>
        <v>37572.066879298996</v>
      </c>
      <c r="O353" s="102">
        <f t="shared" si="81"/>
        <v>0.94288254428682272</v>
      </c>
      <c r="P353" s="103">
        <v>4631.3823871609566</v>
      </c>
      <c r="Q353" s="102">
        <f t="shared" si="82"/>
        <v>6.6769881593580327E-2</v>
      </c>
      <c r="R353" s="102">
        <f t="shared" si="82"/>
        <v>0.11310396535468599</v>
      </c>
      <c r="S353" s="104">
        <v>2947</v>
      </c>
      <c r="T353" s="224">
        <v>91718</v>
      </c>
      <c r="U353" s="1">
        <v>29826.9918699187</v>
      </c>
      <c r="W353" s="101">
        <v>0</v>
      </c>
      <c r="X353" s="101">
        <f t="shared" si="83"/>
        <v>0</v>
      </c>
    </row>
    <row r="354" spans="1:27" x14ac:dyDescent="0.25">
      <c r="A354" s="98">
        <v>5436</v>
      </c>
      <c r="B354" s="98" t="s">
        <v>370</v>
      </c>
      <c r="C354" s="1">
        <v>116985</v>
      </c>
      <c r="D354" s="98">
        <f t="shared" si="73"/>
        <v>29965.420081967215</v>
      </c>
      <c r="E354" s="99">
        <f t="shared" si="74"/>
        <v>0.75199140942325149</v>
      </c>
      <c r="F354" s="221">
        <f t="shared" si="75"/>
        <v>5933.2671065483246</v>
      </c>
      <c r="G354" s="221">
        <f t="shared" si="70"/>
        <v>23163.474783964659</v>
      </c>
      <c r="H354" s="221">
        <f t="shared" si="76"/>
        <v>2066.1755280690186</v>
      </c>
      <c r="I354" s="100">
        <f t="shared" si="71"/>
        <v>8066.3492615814484</v>
      </c>
      <c r="J354" s="221">
        <f t="shared" si="77"/>
        <v>1511.6235486313892</v>
      </c>
      <c r="K354" s="100">
        <f t="shared" si="72"/>
        <v>5901.3783338569428</v>
      </c>
      <c r="L354" s="101">
        <f t="shared" si="78"/>
        <v>29064.8531178216</v>
      </c>
      <c r="M354" s="101">
        <f t="shared" si="79"/>
        <v>146049.85311782159</v>
      </c>
      <c r="N354" s="101">
        <f t="shared" si="80"/>
        <v>37410.310737146923</v>
      </c>
      <c r="O354" s="102">
        <f t="shared" si="81"/>
        <v>0.93882322427772313</v>
      </c>
      <c r="P354" s="103">
        <v>6087.2186594762097</v>
      </c>
      <c r="Q354" s="102">
        <f t="shared" si="82"/>
        <v>6.9948873665822184E-2</v>
      </c>
      <c r="R354" s="102">
        <f t="shared" si="82"/>
        <v>7.4607974806272917E-2</v>
      </c>
      <c r="S354" s="104">
        <v>3904</v>
      </c>
      <c r="T354" s="224">
        <v>109337</v>
      </c>
      <c r="U354" s="1">
        <v>27884.978321856666</v>
      </c>
      <c r="W354" s="101">
        <v>0</v>
      </c>
      <c r="X354" s="101">
        <f t="shared" si="83"/>
        <v>0</v>
      </c>
    </row>
    <row r="355" spans="1:27" x14ac:dyDescent="0.25">
      <c r="A355" s="98">
        <v>5437</v>
      </c>
      <c r="B355" s="98" t="s">
        <v>371</v>
      </c>
      <c r="C355" s="1">
        <v>73003</v>
      </c>
      <c r="D355" s="98">
        <f t="shared" si="73"/>
        <v>28251.934984520121</v>
      </c>
      <c r="E355" s="99">
        <f t="shared" si="74"/>
        <v>0.70899097525845922</v>
      </c>
      <c r="F355" s="221">
        <f t="shared" si="75"/>
        <v>6961.3581650165806</v>
      </c>
      <c r="G355" s="221">
        <f t="shared" si="70"/>
        <v>17988.149498402847</v>
      </c>
      <c r="H355" s="221">
        <f t="shared" si="76"/>
        <v>2665.8953121755012</v>
      </c>
      <c r="I355" s="100">
        <f t="shared" si="71"/>
        <v>6888.6734866614943</v>
      </c>
      <c r="J355" s="221">
        <f t="shared" si="77"/>
        <v>2111.3433327378716</v>
      </c>
      <c r="K355" s="100">
        <f t="shared" si="72"/>
        <v>5455.71117179466</v>
      </c>
      <c r="L355" s="101">
        <f t="shared" si="78"/>
        <v>23443.860670197508</v>
      </c>
      <c r="M355" s="101">
        <f t="shared" si="79"/>
        <v>96446.860670197508</v>
      </c>
      <c r="N355" s="101">
        <f t="shared" si="80"/>
        <v>37324.636482274575</v>
      </c>
      <c r="O355" s="102">
        <f t="shared" si="81"/>
        <v>0.93667320256948361</v>
      </c>
      <c r="P355" s="103">
        <v>4197.9513873172473</v>
      </c>
      <c r="Q355" s="102">
        <f t="shared" si="82"/>
        <v>2.8428541241107275E-2</v>
      </c>
      <c r="R355" s="102">
        <f t="shared" si="82"/>
        <v>5.1114464944955126E-2</v>
      </c>
      <c r="S355" s="104">
        <v>2584</v>
      </c>
      <c r="T355" s="224">
        <v>70985</v>
      </c>
      <c r="U355" s="1">
        <v>26878.076486179478</v>
      </c>
      <c r="W355" s="101">
        <v>0</v>
      </c>
      <c r="X355" s="101">
        <f t="shared" si="83"/>
        <v>0</v>
      </c>
    </row>
    <row r="356" spans="1:27" x14ac:dyDescent="0.25">
      <c r="A356" s="98">
        <v>5438</v>
      </c>
      <c r="B356" s="98" t="s">
        <v>372</v>
      </c>
      <c r="C356" s="1">
        <v>40783</v>
      </c>
      <c r="D356" s="98">
        <f t="shared" si="73"/>
        <v>33401.310401310402</v>
      </c>
      <c r="E356" s="99">
        <f t="shared" si="74"/>
        <v>0.83821613101230275</v>
      </c>
      <c r="F356" s="221">
        <f t="shared" si="75"/>
        <v>3871.7329149424127</v>
      </c>
      <c r="G356" s="221">
        <f t="shared" si="70"/>
        <v>4727.3858891446862</v>
      </c>
      <c r="H356" s="221">
        <f t="shared" si="76"/>
        <v>863.61391629890306</v>
      </c>
      <c r="I356" s="100">
        <f t="shared" si="71"/>
        <v>1054.4725918009608</v>
      </c>
      <c r="J356" s="221">
        <f t="shared" si="77"/>
        <v>309.06193686127369</v>
      </c>
      <c r="K356" s="100">
        <f t="shared" si="72"/>
        <v>377.36462490761517</v>
      </c>
      <c r="L356" s="101">
        <f t="shared" si="78"/>
        <v>5104.7505140523017</v>
      </c>
      <c r="M356" s="101">
        <f t="shared" si="79"/>
        <v>45887.750514052299</v>
      </c>
      <c r="N356" s="101">
        <f t="shared" si="80"/>
        <v>37582.105253114089</v>
      </c>
      <c r="O356" s="102">
        <f t="shared" si="81"/>
        <v>0.94313446035717574</v>
      </c>
      <c r="P356" s="103">
        <v>629.84972674704204</v>
      </c>
      <c r="Q356" s="102">
        <f t="shared" si="82"/>
        <v>3.8766205649372151E-2</v>
      </c>
      <c r="R356" s="102">
        <f t="shared" si="82"/>
        <v>8.1303724308232558E-2</v>
      </c>
      <c r="S356" s="104">
        <v>1221</v>
      </c>
      <c r="T356" s="224">
        <v>39261</v>
      </c>
      <c r="U356" s="1">
        <v>30889.850511408342</v>
      </c>
      <c r="W356" s="101">
        <v>0</v>
      </c>
      <c r="X356" s="101">
        <f t="shared" si="83"/>
        <v>0</v>
      </c>
    </row>
    <row r="357" spans="1:27" x14ac:dyDescent="0.25">
      <c r="A357" s="98">
        <v>5439</v>
      </c>
      <c r="B357" s="98" t="s">
        <v>373</v>
      </c>
      <c r="C357" s="1">
        <v>27494</v>
      </c>
      <c r="D357" s="98">
        <f t="shared" si="73"/>
        <v>26011.35288552507</v>
      </c>
      <c r="E357" s="99">
        <f t="shared" si="74"/>
        <v>0.65276288014272454</v>
      </c>
      <c r="F357" s="221">
        <f t="shared" si="75"/>
        <v>8305.7074244136111</v>
      </c>
      <c r="G357" s="221">
        <f t="shared" si="70"/>
        <v>8779.1327476051883</v>
      </c>
      <c r="H357" s="221">
        <f t="shared" si="76"/>
        <v>3450.0990468237692</v>
      </c>
      <c r="I357" s="100">
        <f t="shared" si="71"/>
        <v>3646.7546924927237</v>
      </c>
      <c r="J357" s="221">
        <f t="shared" si="77"/>
        <v>2895.54706738614</v>
      </c>
      <c r="K357" s="100">
        <f t="shared" si="72"/>
        <v>3060.5932502271498</v>
      </c>
      <c r="L357" s="101">
        <f t="shared" si="78"/>
        <v>11839.725997832338</v>
      </c>
      <c r="M357" s="101">
        <f t="shared" si="79"/>
        <v>39333.725997832342</v>
      </c>
      <c r="N357" s="101">
        <f t="shared" si="80"/>
        <v>37212.607377324828</v>
      </c>
      <c r="O357" s="102">
        <f t="shared" si="81"/>
        <v>0.93386179781369705</v>
      </c>
      <c r="P357" s="103">
        <v>4557.8383383879018</v>
      </c>
      <c r="Q357" s="102">
        <f t="shared" si="82"/>
        <v>-5.3823387707343934E-2</v>
      </c>
      <c r="R357" s="102">
        <f t="shared" si="82"/>
        <v>-1.8017271821150808E-2</v>
      </c>
      <c r="S357" s="104">
        <v>1057</v>
      </c>
      <c r="T357" s="224">
        <v>29058</v>
      </c>
      <c r="U357" s="1">
        <v>26488.605287146765</v>
      </c>
      <c r="W357" s="101">
        <v>0</v>
      </c>
      <c r="X357" s="101">
        <f t="shared" si="83"/>
        <v>0</v>
      </c>
    </row>
    <row r="358" spans="1:27" x14ac:dyDescent="0.25">
      <c r="A358" s="98">
        <v>5440</v>
      </c>
      <c r="B358" s="98" t="s">
        <v>374</v>
      </c>
      <c r="C358" s="1">
        <v>31865</v>
      </c>
      <c r="D358" s="98">
        <f t="shared" si="73"/>
        <v>35171.081677704191</v>
      </c>
      <c r="E358" s="99">
        <f t="shared" si="74"/>
        <v>0.88262908410462537</v>
      </c>
      <c r="F358" s="221">
        <f t="shared" si="75"/>
        <v>2809.8701491061393</v>
      </c>
      <c r="G358" s="221">
        <f t="shared" si="70"/>
        <v>2545.7423550901622</v>
      </c>
      <c r="H358" s="221">
        <f t="shared" si="76"/>
        <v>244.19396956107701</v>
      </c>
      <c r="I358" s="100">
        <f t="shared" si="71"/>
        <v>221.23973642233577</v>
      </c>
      <c r="J358" s="221">
        <f t="shared" si="77"/>
        <v>-310.35800987655239</v>
      </c>
      <c r="K358" s="100">
        <f t="shared" si="72"/>
        <v>-281.18435694815651</v>
      </c>
      <c r="L358" s="101">
        <f t="shared" si="78"/>
        <v>2264.5579981420055</v>
      </c>
      <c r="M358" s="101">
        <f t="shared" si="79"/>
        <v>34129.557998142009</v>
      </c>
      <c r="N358" s="101">
        <f t="shared" si="80"/>
        <v>37670.593816933782</v>
      </c>
      <c r="O358" s="102">
        <f t="shared" si="81"/>
        <v>0.94535510801179201</v>
      </c>
      <c r="P358" s="103">
        <v>546.02571861820002</v>
      </c>
      <c r="Q358" s="102">
        <f t="shared" si="82"/>
        <v>0.11334334928898361</v>
      </c>
      <c r="R358" s="102">
        <f t="shared" si="82"/>
        <v>0.14037817675516193</v>
      </c>
      <c r="S358" s="104">
        <v>906</v>
      </c>
      <c r="T358" s="224">
        <v>28621</v>
      </c>
      <c r="U358" s="1">
        <v>30841.594827586207</v>
      </c>
      <c r="W358" s="101">
        <v>0</v>
      </c>
      <c r="X358" s="101">
        <f t="shared" si="83"/>
        <v>0</v>
      </c>
    </row>
    <row r="359" spans="1:27" x14ac:dyDescent="0.25">
      <c r="A359" s="98">
        <v>5441</v>
      </c>
      <c r="B359" s="98" t="s">
        <v>375</v>
      </c>
      <c r="C359" s="1">
        <v>86711</v>
      </c>
      <c r="D359" s="98">
        <f t="shared" si="73"/>
        <v>30737.681673165542</v>
      </c>
      <c r="E359" s="99">
        <f t="shared" si="74"/>
        <v>0.77137155096040122</v>
      </c>
      <c r="F359" s="221">
        <f t="shared" si="75"/>
        <v>5469.9101518293292</v>
      </c>
      <c r="G359" s="221">
        <f t="shared" si="70"/>
        <v>15430.616538310536</v>
      </c>
      <c r="H359" s="221">
        <f t="shared" si="76"/>
        <v>1795.8839711496041</v>
      </c>
      <c r="I359" s="100">
        <f t="shared" si="71"/>
        <v>5066.1886826130331</v>
      </c>
      <c r="J359" s="221">
        <f t="shared" si="77"/>
        <v>1241.3319917119748</v>
      </c>
      <c r="K359" s="100">
        <f t="shared" si="72"/>
        <v>3501.7975486194809</v>
      </c>
      <c r="L359" s="101">
        <f t="shared" si="78"/>
        <v>18932.414086930017</v>
      </c>
      <c r="M359" s="101">
        <f t="shared" si="79"/>
        <v>105643.41408693002</v>
      </c>
      <c r="N359" s="101">
        <f t="shared" si="80"/>
        <v>37448.923816706847</v>
      </c>
      <c r="O359" s="102">
        <f t="shared" si="81"/>
        <v>0.93979223135458079</v>
      </c>
      <c r="P359" s="103">
        <v>3909.482783909436</v>
      </c>
      <c r="Q359" s="102">
        <f t="shared" si="82"/>
        <v>9.0663245412122812E-2</v>
      </c>
      <c r="R359" s="102">
        <f t="shared" si="82"/>
        <v>9.3756228738353389E-2</v>
      </c>
      <c r="S359" s="104">
        <v>2821</v>
      </c>
      <c r="T359" s="224">
        <v>79503</v>
      </c>
      <c r="U359" s="1">
        <v>28102.863202545072</v>
      </c>
      <c r="W359" s="101">
        <v>0</v>
      </c>
      <c r="X359" s="101">
        <f t="shared" si="83"/>
        <v>0</v>
      </c>
    </row>
    <row r="360" spans="1:27" x14ac:dyDescent="0.25">
      <c r="A360" s="98">
        <v>5442</v>
      </c>
      <c r="B360" s="98" t="s">
        <v>376</v>
      </c>
      <c r="C360" s="1">
        <v>25303</v>
      </c>
      <c r="D360" s="98">
        <f t="shared" si="73"/>
        <v>29628.805620608902</v>
      </c>
      <c r="E360" s="99">
        <f t="shared" si="74"/>
        <v>0.74354396625253427</v>
      </c>
      <c r="F360" s="221">
        <f t="shared" si="75"/>
        <v>6135.2357833633123</v>
      </c>
      <c r="G360" s="221">
        <f t="shared" si="70"/>
        <v>5239.491358992268</v>
      </c>
      <c r="H360" s="221">
        <f t="shared" si="76"/>
        <v>2183.9905895444281</v>
      </c>
      <c r="I360" s="100">
        <f t="shared" si="71"/>
        <v>1865.1279634709417</v>
      </c>
      <c r="J360" s="221">
        <f t="shared" si="77"/>
        <v>1629.4386101067987</v>
      </c>
      <c r="K360" s="100">
        <f t="shared" si="72"/>
        <v>1391.5405730312061</v>
      </c>
      <c r="L360" s="101">
        <f t="shared" si="78"/>
        <v>6631.0319320234739</v>
      </c>
      <c r="M360" s="101">
        <f t="shared" si="79"/>
        <v>31934.031932023474</v>
      </c>
      <c r="N360" s="101">
        <f t="shared" si="80"/>
        <v>37393.48001407901</v>
      </c>
      <c r="O360" s="102">
        <f t="shared" si="81"/>
        <v>0.93840085211918733</v>
      </c>
      <c r="P360" s="103">
        <v>1068.2806442604178</v>
      </c>
      <c r="Q360" s="102">
        <f t="shared" si="82"/>
        <v>6.5613813434407239E-2</v>
      </c>
      <c r="R360" s="102">
        <f t="shared" si="82"/>
        <v>9.8056388550677262E-2</v>
      </c>
      <c r="S360" s="104">
        <v>854</v>
      </c>
      <c r="T360" s="224">
        <v>23745</v>
      </c>
      <c r="U360" s="1">
        <v>26982.954545454548</v>
      </c>
      <c r="W360" s="101">
        <v>0</v>
      </c>
      <c r="X360" s="101">
        <f t="shared" si="83"/>
        <v>0</v>
      </c>
    </row>
    <row r="361" spans="1:27" x14ac:dyDescent="0.25">
      <c r="A361" s="98">
        <v>5443</v>
      </c>
      <c r="B361" s="98" t="s">
        <v>377</v>
      </c>
      <c r="C361" s="1">
        <v>66251</v>
      </c>
      <c r="D361" s="98">
        <f t="shared" si="73"/>
        <v>30600.923787528867</v>
      </c>
      <c r="E361" s="99">
        <f t="shared" si="74"/>
        <v>0.76793956986724932</v>
      </c>
      <c r="F361" s="221">
        <f t="shared" si="75"/>
        <v>5551.9648832113335</v>
      </c>
      <c r="G361" s="221">
        <f t="shared" si="70"/>
        <v>12020.003972152537</v>
      </c>
      <c r="H361" s="221">
        <f t="shared" si="76"/>
        <v>1843.7492311224403</v>
      </c>
      <c r="I361" s="100">
        <f t="shared" si="71"/>
        <v>3991.7170853800835</v>
      </c>
      <c r="J361" s="221">
        <f t="shared" si="77"/>
        <v>1289.1972516848109</v>
      </c>
      <c r="K361" s="100">
        <f t="shared" si="72"/>
        <v>2791.1120498976156</v>
      </c>
      <c r="L361" s="101">
        <f t="shared" si="78"/>
        <v>14811.116022050153</v>
      </c>
      <c r="M361" s="101">
        <f t="shared" si="79"/>
        <v>81062.116022050148</v>
      </c>
      <c r="N361" s="101">
        <f t="shared" si="80"/>
        <v>37442.085922425009</v>
      </c>
      <c r="O361" s="102">
        <f t="shared" si="81"/>
        <v>0.9396206322999231</v>
      </c>
      <c r="P361" s="103">
        <v>4666.537230472848</v>
      </c>
      <c r="Q361" s="102">
        <f t="shared" si="82"/>
        <v>9.9236767877882867E-2</v>
      </c>
      <c r="R361" s="102">
        <f t="shared" si="82"/>
        <v>0.11700733918306805</v>
      </c>
      <c r="S361" s="104">
        <v>2165</v>
      </c>
      <c r="T361" s="224">
        <v>60270</v>
      </c>
      <c r="U361" s="1">
        <v>27395.454545454544</v>
      </c>
      <c r="W361" s="101">
        <v>0</v>
      </c>
      <c r="X361" s="101">
        <f t="shared" si="83"/>
        <v>0</v>
      </c>
    </row>
    <row r="362" spans="1:27" x14ac:dyDescent="0.25">
      <c r="A362" s="98">
        <v>5444</v>
      </c>
      <c r="B362" s="98" t="s">
        <v>378</v>
      </c>
      <c r="C362" s="1">
        <v>317556</v>
      </c>
      <c r="D362" s="98">
        <f t="shared" si="73"/>
        <v>31995.566750629725</v>
      </c>
      <c r="E362" s="99">
        <f t="shared" si="74"/>
        <v>0.802938562859694</v>
      </c>
      <c r="F362" s="221">
        <f t="shared" si="75"/>
        <v>4715.1791053508186</v>
      </c>
      <c r="G362" s="221">
        <f t="shared" si="70"/>
        <v>46798.152620606874</v>
      </c>
      <c r="H362" s="221">
        <f t="shared" si="76"/>
        <v>1355.6241940371401</v>
      </c>
      <c r="I362" s="100">
        <f t="shared" si="71"/>
        <v>13454.570125818616</v>
      </c>
      <c r="J362" s="221">
        <f t="shared" si="77"/>
        <v>801.07221459951074</v>
      </c>
      <c r="K362" s="100">
        <f t="shared" si="72"/>
        <v>7950.6417299001441</v>
      </c>
      <c r="L362" s="101">
        <f t="shared" si="78"/>
        <v>54748.794350507014</v>
      </c>
      <c r="M362" s="101">
        <f t="shared" si="79"/>
        <v>372304.79435050703</v>
      </c>
      <c r="N362" s="101">
        <f t="shared" si="80"/>
        <v>37511.818070580055</v>
      </c>
      <c r="O362" s="102">
        <f t="shared" si="81"/>
        <v>0.94137058194954537</v>
      </c>
      <c r="P362" s="103">
        <v>8116.1675577103961</v>
      </c>
      <c r="Q362" s="102">
        <f t="shared" si="82"/>
        <v>5.0143356493040511E-2</v>
      </c>
      <c r="R362" s="102">
        <f t="shared" si="82"/>
        <v>6.8977161778255844E-2</v>
      </c>
      <c r="S362" s="104">
        <v>9925</v>
      </c>
      <c r="T362" s="224">
        <v>302393</v>
      </c>
      <c r="U362" s="1">
        <v>29931.010590913589</v>
      </c>
      <c r="W362" s="101">
        <v>0</v>
      </c>
      <c r="X362" s="101">
        <f t="shared" si="83"/>
        <v>0</v>
      </c>
    </row>
    <row r="363" spans="1:27" x14ac:dyDescent="0.25">
      <c r="A363" s="98"/>
      <c r="B363" s="98"/>
      <c r="C363" s="98"/>
      <c r="D363" s="98"/>
      <c r="E363" s="99"/>
      <c r="F363" s="221"/>
      <c r="G363" s="221"/>
      <c r="H363" s="221"/>
      <c r="I363" s="100"/>
      <c r="J363" s="221"/>
      <c r="K363" s="100"/>
      <c r="L363" s="101"/>
      <c r="M363" s="101"/>
      <c r="N363" s="101"/>
      <c r="O363" s="102"/>
      <c r="P363" s="103"/>
      <c r="Q363" s="102"/>
      <c r="R363" s="102"/>
      <c r="S363" s="104"/>
      <c r="T363" s="1"/>
      <c r="U363" s="147"/>
      <c r="W363" s="101"/>
      <c r="X363" s="101"/>
    </row>
    <row r="364" spans="1:27" ht="23.25" customHeight="1" x14ac:dyDescent="0.25">
      <c r="B364" s="107" t="s">
        <v>380</v>
      </c>
      <c r="C364" s="108">
        <f>SUM(C7:C362)</f>
        <v>216186638</v>
      </c>
      <c r="D364" s="109">
        <f t="shared" si="73"/>
        <v>39848.088297909599</v>
      </c>
      <c r="E364" s="110">
        <f>D364/D$364</f>
        <v>1</v>
      </c>
      <c r="F364" s="111">
        <f t="shared" ref="F364" si="84">($D$364-D364)*0.6</f>
        <v>0</v>
      </c>
      <c r="G364" s="108">
        <f>SUM(G7:G362)</f>
        <v>-7.3705450631678104E-9</v>
      </c>
      <c r="H364" s="112">
        <f t="shared" ref="H364" si="85">IF(D364&lt;D$364*0.9,(D$364*0.9-D364)*0.35,0)</f>
        <v>0</v>
      </c>
      <c r="I364" s="108">
        <f>SUM(I7:I362)</f>
        <v>3008594.2174835871</v>
      </c>
      <c r="J364" s="107"/>
      <c r="K364" s="108">
        <f>SUM(K7:K362)</f>
        <v>-1.2714735930785537E-9</v>
      </c>
      <c r="L364" s="108">
        <f>SUM(L7:L362)</f>
        <v>-8.098140824586153E-9</v>
      </c>
      <c r="M364" s="108">
        <f>SUM(M7:M362)</f>
        <v>216186638.00000015</v>
      </c>
      <c r="N364" s="113">
        <f t="shared" si="80"/>
        <v>39848.088297909628</v>
      </c>
      <c r="O364" s="110">
        <f t="shared" si="81"/>
        <v>1</v>
      </c>
      <c r="P364" s="114">
        <f>SUM(P7:P362)</f>
        <v>-6.2391336541622877E-10</v>
      </c>
      <c r="Q364" s="110">
        <f>(C364-T364)/T364</f>
        <v>0.13610393658121803</v>
      </c>
      <c r="R364" s="110">
        <f>(D364-U364)/U364</f>
        <v>0.12900473975708954</v>
      </c>
      <c r="S364" s="115">
        <f>SUM(S7:S362)</f>
        <v>5425270</v>
      </c>
      <c r="T364" s="194">
        <f>SUM(T7:T362)</f>
        <v>190287729</v>
      </c>
      <c r="U364" s="194">
        <v>35294.881318640961</v>
      </c>
      <c r="V364" s="1"/>
      <c r="W364" s="108">
        <f>SUM(W7:W362)</f>
        <v>33150</v>
      </c>
      <c r="X364" s="113">
        <f>W364*1000/S364</f>
        <v>6.1102949714945058</v>
      </c>
      <c r="Y364" s="1"/>
      <c r="Z364" s="55"/>
      <c r="AA364" s="1"/>
    </row>
    <row r="366" spans="1:27" ht="19.5" customHeight="1" x14ac:dyDescent="0.25">
      <c r="A366" s="223" t="s">
        <v>424</v>
      </c>
      <c r="B366" s="120" t="s">
        <v>425</v>
      </c>
      <c r="C366" s="116"/>
      <c r="D366" s="116"/>
      <c r="E366" s="116"/>
      <c r="F366" s="116"/>
      <c r="G366" s="116"/>
      <c r="H366" s="116"/>
      <c r="I366" s="117">
        <f>-I364*1000/$S$364</f>
        <v>-554.55197943762937</v>
      </c>
      <c r="R366" s="118"/>
    </row>
    <row r="367" spans="1:27" ht="20.25" customHeight="1" x14ac:dyDescent="0.25">
      <c r="A367" s="119"/>
      <c r="B367" s="120" t="s">
        <v>422</v>
      </c>
      <c r="C367" s="120"/>
      <c r="D367" s="120"/>
      <c r="E367" s="120"/>
      <c r="F367" s="120"/>
      <c r="G367" s="120"/>
      <c r="H367" s="120"/>
      <c r="I367" s="121">
        <f>I364/C364</f>
        <v>1.3916652043423641E-2</v>
      </c>
    </row>
    <row r="368" spans="1:27" ht="21.75" customHeight="1" x14ac:dyDescent="0.25">
      <c r="A368" s="119" t="s">
        <v>423</v>
      </c>
      <c r="B368" s="120" t="s">
        <v>444</v>
      </c>
      <c r="C368" s="193"/>
      <c r="D368" s="122"/>
      <c r="E368" s="122"/>
      <c r="F368" s="122"/>
      <c r="G368" s="122"/>
      <c r="H368" s="122"/>
      <c r="I368" s="122"/>
    </row>
  </sheetData>
  <sheetProtection sheet="1" objects="1" scenarios="1"/>
  <mergeCells count="10">
    <mergeCell ref="Q1:R1"/>
    <mergeCell ref="C2:E2"/>
    <mergeCell ref="F2:G2"/>
    <mergeCell ref="M2:O2"/>
    <mergeCell ref="F3:G3"/>
    <mergeCell ref="C1:E1"/>
    <mergeCell ref="F1:G1"/>
    <mergeCell ref="H1:K1"/>
    <mergeCell ref="M1:O1"/>
    <mergeCell ref="Q2:R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90012-6A72-417C-A5EE-B33A081868F9}">
  <dimension ref="A1:T24"/>
  <sheetViews>
    <sheetView workbookViewId="0">
      <selection activeCell="B2" sqref="B2"/>
    </sheetView>
  </sheetViews>
  <sheetFormatPr baseColWidth="10" defaultRowHeight="15" x14ac:dyDescent="0.25"/>
  <cols>
    <col min="2" max="2" width="18.85546875" customWidth="1"/>
    <col min="11" max="11" width="12.5703125" customWidth="1"/>
  </cols>
  <sheetData>
    <row r="1" spans="1:20" ht="33" customHeight="1" x14ac:dyDescent="0.25">
      <c r="A1" s="58"/>
      <c r="B1" s="2"/>
      <c r="C1" s="235" t="s">
        <v>429</v>
      </c>
      <c r="D1" s="235"/>
      <c r="E1" s="235"/>
      <c r="F1" s="236" t="s">
        <v>384</v>
      </c>
      <c r="G1" s="236"/>
      <c r="H1" s="236" t="s">
        <v>436</v>
      </c>
      <c r="I1" s="236"/>
      <c r="J1" s="236"/>
      <c r="K1" s="4" t="s">
        <v>385</v>
      </c>
      <c r="L1" s="59" t="s">
        <v>5</v>
      </c>
      <c r="M1" s="53"/>
      <c r="N1" s="237" t="s">
        <v>386</v>
      </c>
      <c r="O1" s="238"/>
      <c r="Q1" s="139"/>
      <c r="R1" s="140"/>
    </row>
    <row r="2" spans="1:20" x14ac:dyDescent="0.25">
      <c r="A2" s="127"/>
      <c r="B2" s="128"/>
      <c r="C2" s="239" t="s">
        <v>443</v>
      </c>
      <c r="D2" s="239"/>
      <c r="E2" s="239"/>
      <c r="F2" s="240" t="str">
        <f>C2</f>
        <v>jan-nov</v>
      </c>
      <c r="G2" s="240"/>
      <c r="H2" s="240" t="str">
        <f>C2</f>
        <v>jan-nov</v>
      </c>
      <c r="I2" s="241"/>
      <c r="J2" s="241"/>
      <c r="K2" s="124" t="s">
        <v>387</v>
      </c>
      <c r="L2" s="125" t="s">
        <v>11</v>
      </c>
      <c r="M2" s="126"/>
      <c r="N2" s="242" t="str">
        <f>C2</f>
        <v>jan-nov</v>
      </c>
      <c r="O2" s="243"/>
      <c r="P2" s="33"/>
      <c r="Q2" s="244" t="str">
        <f>C2</f>
        <v>jan-nov</v>
      </c>
      <c r="R2" s="245"/>
      <c r="S2" s="246"/>
      <c r="T2" s="246"/>
    </row>
    <row r="3" spans="1:20" x14ac:dyDescent="0.25">
      <c r="C3" s="247"/>
      <c r="D3" s="248"/>
      <c r="E3" s="56" t="s">
        <v>13</v>
      </c>
      <c r="F3" s="3"/>
      <c r="G3" s="3"/>
      <c r="H3" s="249"/>
      <c r="I3" s="249"/>
      <c r="J3" s="57" t="s">
        <v>19</v>
      </c>
      <c r="K3" s="123" t="str">
        <f>RIGHT(C2,3)</f>
        <v>nov</v>
      </c>
      <c r="L3" s="60" t="s">
        <v>439</v>
      </c>
      <c r="M3" s="53"/>
      <c r="N3" s="136" t="s">
        <v>388</v>
      </c>
      <c r="O3" s="61" t="s">
        <v>388</v>
      </c>
      <c r="Q3" s="250" t="s">
        <v>426</v>
      </c>
      <c r="R3" s="251"/>
      <c r="S3" s="252"/>
      <c r="T3" s="253"/>
    </row>
    <row r="4" spans="1:20" x14ac:dyDescent="0.25">
      <c r="A4" s="58" t="s">
        <v>382</v>
      </c>
      <c r="B4" s="2" t="s">
        <v>383</v>
      </c>
      <c r="C4" s="129" t="s">
        <v>20</v>
      </c>
      <c r="D4" s="129" t="s">
        <v>21</v>
      </c>
      <c r="E4" s="129" t="s">
        <v>22</v>
      </c>
      <c r="F4" s="129" t="s">
        <v>21</v>
      </c>
      <c r="G4" s="129" t="s">
        <v>20</v>
      </c>
      <c r="H4" s="129" t="s">
        <v>20</v>
      </c>
      <c r="I4" s="129" t="s">
        <v>21</v>
      </c>
      <c r="J4" s="129" t="s">
        <v>24</v>
      </c>
      <c r="K4" s="130" t="s">
        <v>389</v>
      </c>
      <c r="L4" s="131"/>
      <c r="M4" s="132"/>
      <c r="N4" s="137" t="s">
        <v>25</v>
      </c>
      <c r="O4" s="133" t="s">
        <v>421</v>
      </c>
      <c r="P4" s="134"/>
      <c r="Q4" s="143" t="s">
        <v>25</v>
      </c>
      <c r="R4" s="135" t="s">
        <v>390</v>
      </c>
      <c r="S4" s="27"/>
      <c r="T4" s="27"/>
    </row>
    <row r="5" spans="1:20" x14ac:dyDescent="0.25">
      <c r="A5" s="5"/>
      <c r="B5" s="5"/>
      <c r="C5" s="6">
        <v>1</v>
      </c>
      <c r="D5" s="6">
        <v>2</v>
      </c>
      <c r="E5" s="6">
        <v>3</v>
      </c>
      <c r="F5" s="6"/>
      <c r="G5" s="6"/>
      <c r="H5" s="6"/>
      <c r="I5" s="6"/>
      <c r="J5" s="6"/>
      <c r="K5" s="6"/>
      <c r="L5" s="62"/>
      <c r="M5" s="36"/>
      <c r="N5" s="138"/>
      <c r="O5" s="6"/>
      <c r="Q5" s="144"/>
      <c r="R5" s="12"/>
      <c r="S5" s="28"/>
      <c r="T5" s="28"/>
    </row>
    <row r="6" spans="1:20" x14ac:dyDescent="0.25">
      <c r="A6" s="13"/>
      <c r="B6" s="14"/>
      <c r="C6" s="15"/>
      <c r="D6" s="15"/>
      <c r="E6" s="15"/>
      <c r="F6" s="15"/>
      <c r="G6" s="15"/>
      <c r="H6" s="15"/>
      <c r="I6" s="15"/>
      <c r="J6" s="15"/>
      <c r="K6" s="16"/>
      <c r="L6" s="17"/>
      <c r="N6" s="139"/>
      <c r="O6" s="140"/>
      <c r="Q6" s="145"/>
      <c r="R6" s="146"/>
      <c r="S6" s="29"/>
      <c r="T6" s="29"/>
    </row>
    <row r="7" spans="1:20" x14ac:dyDescent="0.25">
      <c r="A7" s="25">
        <v>3</v>
      </c>
      <c r="B7" t="s">
        <v>26</v>
      </c>
      <c r="C7" s="204">
        <v>7702648</v>
      </c>
      <c r="D7" s="63">
        <f t="shared" ref="D7:D17" si="0">C7*1000/L7</f>
        <v>11006.503035750264</v>
      </c>
      <c r="E7" s="46">
        <f t="shared" ref="E7:E17" si="1">D7/D$19</f>
        <v>1.3681359070109753</v>
      </c>
      <c r="F7" s="64">
        <f t="shared" ref="F7:F17" si="2">($D$19-D7)*0.875</f>
        <v>-2591.4113047220189</v>
      </c>
      <c r="G7" s="63">
        <f t="shared" ref="G7:G17" si="3">(F7*L7)/1000</f>
        <v>-1813539.5991496963</v>
      </c>
      <c r="H7" s="63">
        <f>G7+C7</f>
        <v>5889108.4008503035</v>
      </c>
      <c r="I7" s="65">
        <f t="shared" ref="I7:I17" si="4">H7*1000/L7</f>
        <v>8415.0917310282457</v>
      </c>
      <c r="J7" s="46">
        <f t="shared" ref="J7:J17" si="5">I7/I$19</f>
        <v>1.0460169883763724</v>
      </c>
      <c r="K7" s="66">
        <v>-446072.44450186263</v>
      </c>
      <c r="L7" s="75">
        <v>699827</v>
      </c>
      <c r="N7" s="141">
        <f>(C7-Q7)/Q7</f>
        <v>0.19267367913831235</v>
      </c>
      <c r="O7" s="34">
        <f>(D7-R7)/R7</f>
        <v>0.18787283299471871</v>
      </c>
      <c r="Q7" s="1">
        <v>6458303</v>
      </c>
      <c r="R7" s="7">
        <v>9265.7250254659193</v>
      </c>
      <c r="S7" s="30"/>
      <c r="T7" s="9"/>
    </row>
    <row r="8" spans="1:20" x14ac:dyDescent="0.25">
      <c r="A8" s="25">
        <v>11</v>
      </c>
      <c r="B8" t="s">
        <v>392</v>
      </c>
      <c r="C8" s="204">
        <v>4053617</v>
      </c>
      <c r="D8" s="63">
        <f t="shared" si="0"/>
        <v>8344.2610802454528</v>
      </c>
      <c r="E8" s="46">
        <f t="shared" si="1"/>
        <v>1.037212560999381</v>
      </c>
      <c r="F8" s="64">
        <f t="shared" si="2"/>
        <v>-261.94959365530963</v>
      </c>
      <c r="G8" s="63">
        <f t="shared" si="3"/>
        <v>-127254.32674896845</v>
      </c>
      <c r="H8" s="63">
        <f t="shared" ref="H8:H17" si="6">G8+C8</f>
        <v>3926362.6732510314</v>
      </c>
      <c r="I8" s="65">
        <f t="shared" si="4"/>
        <v>8082.3114865901425</v>
      </c>
      <c r="J8" s="46">
        <f t="shared" si="5"/>
        <v>1.0046515701249228</v>
      </c>
      <c r="K8" s="66">
        <v>2362.5482229224144</v>
      </c>
      <c r="L8" s="75">
        <v>485797</v>
      </c>
      <c r="N8" s="141">
        <f>(C8-Q8)/Q8</f>
        <v>9.8763922876507218E-2</v>
      </c>
      <c r="O8" s="34">
        <f t="shared" ref="O8:O17" si="7">(D8-R8)/R8</f>
        <v>9.1634805395529165E-2</v>
      </c>
      <c r="Q8" s="1">
        <v>3689252</v>
      </c>
      <c r="R8" s="7">
        <v>7643.8210278776323</v>
      </c>
      <c r="S8" s="30"/>
      <c r="T8" s="9"/>
    </row>
    <row r="9" spans="1:20" x14ac:dyDescent="0.25">
      <c r="A9" s="26">
        <v>15</v>
      </c>
      <c r="B9" t="s">
        <v>393</v>
      </c>
      <c r="C9" s="204">
        <v>1902419</v>
      </c>
      <c r="D9" s="63">
        <f t="shared" si="0"/>
        <v>7156.0402937016643</v>
      </c>
      <c r="E9" s="46">
        <f t="shared" si="1"/>
        <v>0.88951373983455617</v>
      </c>
      <c r="F9" s="64">
        <f t="shared" si="2"/>
        <v>777.74359457050537</v>
      </c>
      <c r="G9" s="63">
        <f t="shared" si="3"/>
        <v>206761.57912937971</v>
      </c>
      <c r="H9" s="63">
        <f t="shared" si="6"/>
        <v>2109180.5791293797</v>
      </c>
      <c r="I9" s="65">
        <f t="shared" si="4"/>
        <v>7933.7838882721699</v>
      </c>
      <c r="J9" s="46">
        <f t="shared" si="5"/>
        <v>0.98618921747931976</v>
      </c>
      <c r="K9" s="66">
        <v>58769.145390137157</v>
      </c>
      <c r="L9" s="75">
        <v>265848</v>
      </c>
      <c r="N9" s="141">
        <f t="shared" ref="N9:N17" si="8">(C9-Q9)/Q9</f>
        <v>7.4001122315447421E-2</v>
      </c>
      <c r="O9" s="34">
        <f t="shared" si="7"/>
        <v>7.2772990671861978E-2</v>
      </c>
      <c r="Q9" s="1">
        <v>1771338</v>
      </c>
      <c r="R9" s="7">
        <v>6670.6007290693824</v>
      </c>
      <c r="S9" s="30"/>
      <c r="T9" s="9"/>
    </row>
    <row r="10" spans="1:20" x14ac:dyDescent="0.25">
      <c r="A10" s="26">
        <v>18</v>
      </c>
      <c r="B10" t="s">
        <v>394</v>
      </c>
      <c r="C10" s="204">
        <v>1746590</v>
      </c>
      <c r="D10" s="63">
        <f t="shared" si="0"/>
        <v>7271.7015695907403</v>
      </c>
      <c r="E10" s="46">
        <f t="shared" si="1"/>
        <v>0.90389072624709488</v>
      </c>
      <c r="F10" s="64">
        <f t="shared" si="2"/>
        <v>676.53997816756385</v>
      </c>
      <c r="G10" s="63">
        <f t="shared" si="3"/>
        <v>162498.13735606716</v>
      </c>
      <c r="H10" s="63">
        <f t="shared" si="6"/>
        <v>1909088.1373560671</v>
      </c>
      <c r="I10" s="65">
        <f t="shared" si="4"/>
        <v>7948.2415477583045</v>
      </c>
      <c r="J10" s="46">
        <f t="shared" si="5"/>
        <v>0.9879863407808871</v>
      </c>
      <c r="K10" s="66">
        <v>20678.425109487725</v>
      </c>
      <c r="L10" s="75">
        <v>240190</v>
      </c>
      <c r="N10" s="141">
        <f t="shared" si="8"/>
        <v>0.10242040291026513</v>
      </c>
      <c r="O10" s="34">
        <f t="shared" si="7"/>
        <v>0.10313181954897235</v>
      </c>
      <c r="Q10" s="1">
        <v>1584323</v>
      </c>
      <c r="R10" s="7">
        <v>6591.8700201793254</v>
      </c>
      <c r="S10" s="30"/>
      <c r="T10" s="9"/>
    </row>
    <row r="11" spans="1:20" x14ac:dyDescent="0.25">
      <c r="A11" s="26">
        <v>30</v>
      </c>
      <c r="B11" t="s">
        <v>395</v>
      </c>
      <c r="C11" s="204">
        <v>10559077</v>
      </c>
      <c r="D11" s="63">
        <f t="shared" si="0"/>
        <v>8319.277829865352</v>
      </c>
      <c r="E11" s="46">
        <f t="shared" si="1"/>
        <v>1.0341070803750774</v>
      </c>
      <c r="F11" s="64">
        <f t="shared" si="2"/>
        <v>-240.08924957272143</v>
      </c>
      <c r="G11" s="63">
        <f t="shared" si="3"/>
        <v>-304728.4782351852</v>
      </c>
      <c r="H11" s="63">
        <f t="shared" si="6"/>
        <v>10254348.521764815</v>
      </c>
      <c r="I11" s="65">
        <f t="shared" si="4"/>
        <v>8079.1885802926299</v>
      </c>
      <c r="J11" s="46">
        <f t="shared" si="5"/>
        <v>1.0042633850468847</v>
      </c>
      <c r="K11" s="66">
        <v>-50383.950724572438</v>
      </c>
      <c r="L11" s="75">
        <v>1269230</v>
      </c>
      <c r="N11" s="141">
        <f t="shared" si="8"/>
        <v>0.10901603823582977</v>
      </c>
      <c r="O11" s="34">
        <f t="shared" si="7"/>
        <v>9.4296496324497214E-2</v>
      </c>
      <c r="Q11" s="1">
        <v>9521122</v>
      </c>
      <c r="R11" s="7">
        <v>7602.3983059508901</v>
      </c>
      <c r="S11" s="30"/>
      <c r="T11" s="9"/>
    </row>
    <row r="12" spans="1:20" x14ac:dyDescent="0.25">
      <c r="A12" s="26">
        <v>34</v>
      </c>
      <c r="B12" t="s">
        <v>396</v>
      </c>
      <c r="C12" s="204">
        <v>2394459</v>
      </c>
      <c r="D12" s="63">
        <f t="shared" si="0"/>
        <v>6449.669093583082</v>
      </c>
      <c r="E12" s="46">
        <f t="shared" si="1"/>
        <v>0.80171002966233695</v>
      </c>
      <c r="F12" s="64">
        <f t="shared" si="2"/>
        <v>1395.8183946742647</v>
      </c>
      <c r="G12" s="63">
        <f t="shared" si="3"/>
        <v>518201.76647800481</v>
      </c>
      <c r="H12" s="63">
        <f t="shared" si="6"/>
        <v>2912660.7664780049</v>
      </c>
      <c r="I12" s="65">
        <f t="shared" si="4"/>
        <v>7845.4874882573476</v>
      </c>
      <c r="J12" s="46">
        <f t="shared" si="5"/>
        <v>0.9752137537077924</v>
      </c>
      <c r="K12" s="66">
        <v>131394.76021034434</v>
      </c>
      <c r="L12" s="75">
        <v>371253</v>
      </c>
      <c r="N12" s="141">
        <f t="shared" si="8"/>
        <v>5.2604300607307475E-2</v>
      </c>
      <c r="O12" s="34">
        <f t="shared" si="7"/>
        <v>5.0761371943041381E-2</v>
      </c>
      <c r="Q12" s="1">
        <v>2274795</v>
      </c>
      <c r="R12" s="7">
        <v>6138.091164939302</v>
      </c>
      <c r="S12" s="30"/>
      <c r="T12" s="9"/>
    </row>
    <row r="13" spans="1:20" x14ac:dyDescent="0.25">
      <c r="A13" s="26">
        <v>38</v>
      </c>
      <c r="B13" t="s">
        <v>397</v>
      </c>
      <c r="C13" s="204">
        <v>3059780</v>
      </c>
      <c r="D13" s="63">
        <f t="shared" si="0"/>
        <v>7202.3293913829466</v>
      </c>
      <c r="E13" s="46">
        <f t="shared" si="1"/>
        <v>0.89526759066576012</v>
      </c>
      <c r="F13" s="64">
        <f t="shared" si="2"/>
        <v>737.24063409938333</v>
      </c>
      <c r="G13" s="63">
        <f t="shared" si="3"/>
        <v>313203.41306570923</v>
      </c>
      <c r="H13" s="63">
        <f t="shared" si="6"/>
        <v>3372983.4130657092</v>
      </c>
      <c r="I13" s="65">
        <f t="shared" si="4"/>
        <v>7939.5700254823296</v>
      </c>
      <c r="J13" s="46">
        <f t="shared" si="5"/>
        <v>0.98690844883322015</v>
      </c>
      <c r="K13" s="66">
        <v>74899.555480510811</v>
      </c>
      <c r="L13" s="75">
        <v>424832</v>
      </c>
      <c r="N13" s="141">
        <f t="shared" si="8"/>
        <v>9.6479974542634642E-2</v>
      </c>
      <c r="O13" s="34">
        <f t="shared" si="7"/>
        <v>8.8866103824560713E-2</v>
      </c>
      <c r="Q13" s="1">
        <v>2790548</v>
      </c>
      <c r="R13" s="7">
        <v>6614.5225442185256</v>
      </c>
      <c r="S13" s="30"/>
      <c r="T13" s="9"/>
    </row>
    <row r="14" spans="1:20" x14ac:dyDescent="0.25">
      <c r="A14" s="26">
        <v>42</v>
      </c>
      <c r="B14" t="s">
        <v>398</v>
      </c>
      <c r="C14" s="204">
        <v>2113819</v>
      </c>
      <c r="D14" s="63">
        <f t="shared" si="0"/>
        <v>6793.9183760051937</v>
      </c>
      <c r="E14" s="46">
        <f t="shared" si="1"/>
        <v>0.84450107807386798</v>
      </c>
      <c r="F14" s="64">
        <f t="shared" si="2"/>
        <v>1094.600272554917</v>
      </c>
      <c r="G14" s="63">
        <f t="shared" si="3"/>
        <v>340567.36120110156</v>
      </c>
      <c r="H14" s="63">
        <f t="shared" si="6"/>
        <v>2454386.3612011014</v>
      </c>
      <c r="I14" s="65">
        <f t="shared" si="4"/>
        <v>7888.5186485601098</v>
      </c>
      <c r="J14" s="46">
        <f t="shared" si="5"/>
        <v>0.98056263475923355</v>
      </c>
      <c r="K14" s="66">
        <v>84024.266731609619</v>
      </c>
      <c r="L14" s="75">
        <v>311134</v>
      </c>
      <c r="N14" s="141">
        <f t="shared" si="8"/>
        <v>9.556032032075612E-2</v>
      </c>
      <c r="O14" s="34">
        <f t="shared" si="7"/>
        <v>8.7493285879470764E-2</v>
      </c>
      <c r="Q14" s="1">
        <v>1929441</v>
      </c>
      <c r="R14" s="7">
        <v>6247.3198356446483</v>
      </c>
      <c r="S14" s="30"/>
      <c r="T14" s="9"/>
    </row>
    <row r="15" spans="1:20" x14ac:dyDescent="0.25">
      <c r="A15" s="26">
        <v>46</v>
      </c>
      <c r="B15" t="s">
        <v>399</v>
      </c>
      <c r="C15" s="204">
        <v>5017169</v>
      </c>
      <c r="D15" s="63">
        <f t="shared" si="0"/>
        <v>7823.5328056485969</v>
      </c>
      <c r="E15" s="46">
        <f t="shared" si="1"/>
        <v>0.97248473164633475</v>
      </c>
      <c r="F15" s="64">
        <f t="shared" si="2"/>
        <v>193.68764661693933</v>
      </c>
      <c r="G15" s="63">
        <f t="shared" si="3"/>
        <v>124210.33827427025</v>
      </c>
      <c r="H15" s="63">
        <f t="shared" si="6"/>
        <v>5141379.3382742703</v>
      </c>
      <c r="I15" s="65">
        <f t="shared" si="4"/>
        <v>8017.2204522655356</v>
      </c>
      <c r="J15" s="46">
        <f t="shared" si="5"/>
        <v>0.99656059145579201</v>
      </c>
      <c r="K15" s="66">
        <v>15156.236172669916</v>
      </c>
      <c r="L15" s="75">
        <v>641292</v>
      </c>
      <c r="N15" s="141">
        <f t="shared" si="8"/>
        <v>9.8588480690390445E-2</v>
      </c>
      <c r="O15" s="34">
        <f t="shared" si="7"/>
        <v>9.4355444669691618E-2</v>
      </c>
      <c r="Q15" s="1">
        <v>4566923</v>
      </c>
      <c r="R15" s="7">
        <v>7148.9869619189103</v>
      </c>
      <c r="S15" s="30"/>
      <c r="T15" s="9"/>
    </row>
    <row r="16" spans="1:20" x14ac:dyDescent="0.25">
      <c r="A16" s="26">
        <v>50</v>
      </c>
      <c r="B16" t="s">
        <v>400</v>
      </c>
      <c r="C16" s="204">
        <v>3413200</v>
      </c>
      <c r="D16" s="63">
        <f t="shared" si="0"/>
        <v>7198.854325070497</v>
      </c>
      <c r="E16" s="46">
        <f t="shared" si="1"/>
        <v>0.89483563121543663</v>
      </c>
      <c r="F16" s="64">
        <f t="shared" si="2"/>
        <v>740.28131712277673</v>
      </c>
      <c r="G16" s="63">
        <f t="shared" si="3"/>
        <v>350990.32116873923</v>
      </c>
      <c r="H16" s="63">
        <f t="shared" si="6"/>
        <v>3764190.3211687393</v>
      </c>
      <c r="I16" s="65">
        <f t="shared" si="4"/>
        <v>7939.1356421932742</v>
      </c>
      <c r="J16" s="46">
        <f t="shared" si="5"/>
        <v>0.98685445390192983</v>
      </c>
      <c r="K16" s="66">
        <v>47964.782962806523</v>
      </c>
      <c r="L16" s="75">
        <v>474131</v>
      </c>
      <c r="N16" s="141">
        <f t="shared" si="8"/>
        <v>9.5120725734053654E-2</v>
      </c>
      <c r="O16" s="34">
        <f t="shared" si="7"/>
        <v>8.8175328739800399E-2</v>
      </c>
      <c r="Q16" s="1">
        <v>3116734</v>
      </c>
      <c r="R16" s="7">
        <v>6615.5279714045555</v>
      </c>
      <c r="S16" s="30"/>
      <c r="T16" s="9"/>
    </row>
    <row r="17" spans="1:20" x14ac:dyDescent="0.25">
      <c r="A17" s="26">
        <v>54</v>
      </c>
      <c r="B17" t="s">
        <v>401</v>
      </c>
      <c r="C17" s="204">
        <v>1682923</v>
      </c>
      <c r="D17" s="63">
        <f t="shared" si="0"/>
        <v>6961.8219876228613</v>
      </c>
      <c r="E17" s="46">
        <f t="shared" si="1"/>
        <v>0.86537191772428357</v>
      </c>
      <c r="F17" s="64">
        <f t="shared" si="2"/>
        <v>947.68461238945793</v>
      </c>
      <c r="G17" s="63">
        <f t="shared" si="3"/>
        <v>229089.48746057801</v>
      </c>
      <c r="H17" s="63">
        <f t="shared" si="6"/>
        <v>1912012.4874605781</v>
      </c>
      <c r="I17" s="65">
        <f t="shared" si="4"/>
        <v>7909.5066000123197</v>
      </c>
      <c r="J17" s="46">
        <f t="shared" si="5"/>
        <v>0.9831714897155357</v>
      </c>
      <c r="K17" s="66">
        <v>61206.674945947394</v>
      </c>
      <c r="L17" s="75">
        <v>241736</v>
      </c>
      <c r="N17" s="141">
        <f t="shared" si="8"/>
        <v>5.3371380787079058E-2</v>
      </c>
      <c r="O17" s="34">
        <f t="shared" si="7"/>
        <v>5.5253832869102515E-2</v>
      </c>
      <c r="Q17" s="1">
        <v>1597654</v>
      </c>
      <c r="R17" s="7">
        <v>6597.2960919692114</v>
      </c>
      <c r="S17" s="30"/>
      <c r="T17" s="9"/>
    </row>
    <row r="18" spans="1:20" x14ac:dyDescent="0.25">
      <c r="A18" s="18"/>
      <c r="B18" s="19"/>
      <c r="C18" s="67"/>
      <c r="D18" s="63"/>
      <c r="E18" s="46"/>
      <c r="F18" s="68"/>
      <c r="G18" s="63"/>
      <c r="H18" s="63"/>
      <c r="I18" s="65"/>
      <c r="J18" s="46"/>
      <c r="K18" s="69"/>
      <c r="L18" s="20"/>
      <c r="N18" s="141"/>
      <c r="O18" s="34"/>
      <c r="Q18" s="21"/>
      <c r="R18" s="21"/>
      <c r="S18" s="31"/>
      <c r="T18" s="32"/>
    </row>
    <row r="19" spans="1:20" x14ac:dyDescent="0.25">
      <c r="A19" s="22" t="s">
        <v>380</v>
      </c>
      <c r="B19" s="23"/>
      <c r="C19" s="70">
        <f>SUM(C7:C17)</f>
        <v>43645701</v>
      </c>
      <c r="D19" s="70">
        <f>C19*1000/L19</f>
        <v>8044.8901160679561</v>
      </c>
      <c r="E19" s="71">
        <f>D19/D$19</f>
        <v>1</v>
      </c>
      <c r="F19" s="72"/>
      <c r="G19" s="70">
        <f>SUM(G7:G17)</f>
        <v>0</v>
      </c>
      <c r="H19" s="70">
        <f>SUM(H7:H18)</f>
        <v>43645700.999999993</v>
      </c>
      <c r="I19" s="73">
        <f>H19*1000/L19</f>
        <v>8044.8901160679543</v>
      </c>
      <c r="J19" s="71">
        <f>I19/I$19</f>
        <v>1</v>
      </c>
      <c r="K19" s="74">
        <f>SUM(K7:K17)</f>
        <v>8.7311491370201111E-10</v>
      </c>
      <c r="L19" s="24">
        <f>SUM(L7:L17)</f>
        <v>5425270</v>
      </c>
      <c r="N19" s="142">
        <f>(C19-Q19)/Q19</f>
        <v>0.11056539758734973</v>
      </c>
      <c r="O19" s="149">
        <f>(D19-R19)/R19</f>
        <v>0.10362578397482741</v>
      </c>
      <c r="Q19" s="148">
        <f>SUM(Q7:Q17)</f>
        <v>39300433</v>
      </c>
      <c r="R19" s="195">
        <v>7289.5090282264118</v>
      </c>
      <c r="S19" s="31"/>
      <c r="T19" s="30"/>
    </row>
    <row r="20" spans="1:20" x14ac:dyDescent="0.25">
      <c r="A20" s="11"/>
      <c r="B20" s="11"/>
      <c r="C20" s="11"/>
      <c r="D20" s="11"/>
      <c r="E20" s="11"/>
      <c r="S20" s="10"/>
      <c r="T20" s="10"/>
    </row>
    <row r="21" spans="1:20" x14ac:dyDescent="0.25">
      <c r="A21" s="76" t="s">
        <v>424</v>
      </c>
      <c r="B21" s="203" t="str">
        <f>komm!B368</f>
        <v>Utbetales/trekkes ved 1. termin rammetilskudd i januar 2023</v>
      </c>
      <c r="C21" s="77"/>
      <c r="D21" s="77"/>
      <c r="E21" s="77"/>
      <c r="O21" s="78"/>
      <c r="Q21" s="55"/>
      <c r="S21" s="10"/>
      <c r="T21" s="10"/>
    </row>
    <row r="22" spans="1:20" x14ac:dyDescent="0.25">
      <c r="S22" s="10"/>
      <c r="T22" s="10"/>
    </row>
    <row r="23" spans="1:20" x14ac:dyDescent="0.25">
      <c r="S23" s="10"/>
      <c r="T23" s="10"/>
    </row>
    <row r="24" spans="1:20" x14ac:dyDescent="0.25">
      <c r="S24" s="10"/>
      <c r="T24" s="10"/>
    </row>
  </sheetData>
  <sheetProtection sheet="1" objects="1" scenarios="1"/>
  <mergeCells count="14">
    <mergeCell ref="Q2:R2"/>
    <mergeCell ref="S2:T2"/>
    <mergeCell ref="C3:D3"/>
    <mergeCell ref="H3:I3"/>
    <mergeCell ref="Q3:R3"/>
    <mergeCell ref="S3:T3"/>
    <mergeCell ref="C1:E1"/>
    <mergeCell ref="F1:G1"/>
    <mergeCell ref="H1:J1"/>
    <mergeCell ref="N1:O1"/>
    <mergeCell ref="C2:E2"/>
    <mergeCell ref="F2:G2"/>
    <mergeCell ref="H2:J2"/>
    <mergeCell ref="N2:O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B731D-BFF1-46DE-95F0-186DFB26424E}">
  <dimension ref="A1:S63"/>
  <sheetViews>
    <sheetView tabSelected="1" zoomScale="90" zoomScaleNormal="90" workbookViewId="0"/>
  </sheetViews>
  <sheetFormatPr baseColWidth="10" defaultColWidth="11.5703125" defaultRowHeight="15" x14ac:dyDescent="0.25"/>
  <cols>
    <col min="1" max="1" width="20.42578125" style="36" customWidth="1"/>
    <col min="2" max="3" width="12.85546875" style="36" customWidth="1"/>
    <col min="4" max="4" width="13.85546875" style="36" customWidth="1"/>
    <col min="5" max="5" width="12.5703125" style="36" bestFit="1" customWidth="1"/>
    <col min="6" max="7" width="11.5703125" style="36" bestFit="1" customWidth="1"/>
    <col min="8" max="8" width="12.140625" style="36" customWidth="1"/>
    <col min="9" max="9" width="11.5703125" style="36" bestFit="1" customWidth="1"/>
    <col min="10" max="10" width="13" style="36" customWidth="1"/>
    <col min="11" max="12" width="14.5703125" style="36" customWidth="1"/>
    <col min="13" max="14" width="11.5703125" style="36" bestFit="1" customWidth="1"/>
    <col min="15" max="15" width="12.42578125" style="36" bestFit="1" customWidth="1"/>
    <col min="16" max="16" width="11.5703125" style="36"/>
    <col min="17" max="17" width="13.85546875" style="36" bestFit="1" customWidth="1"/>
    <col min="18" max="18" width="12.28515625" style="36" customWidth="1"/>
    <col min="19" max="16384" width="11.5703125" style="36"/>
  </cols>
  <sheetData>
    <row r="1" spans="1:17" x14ac:dyDescent="0.25">
      <c r="A1" s="156" t="s">
        <v>402</v>
      </c>
      <c r="B1" s="255" t="s">
        <v>403</v>
      </c>
      <c r="C1" s="255"/>
      <c r="D1" s="255"/>
      <c r="E1" s="151"/>
      <c r="F1" s="255" t="s">
        <v>404</v>
      </c>
      <c r="G1" s="255"/>
      <c r="H1" s="255"/>
      <c r="I1" s="151"/>
      <c r="J1" s="255" t="s">
        <v>405</v>
      </c>
      <c r="K1" s="255"/>
      <c r="L1" s="255"/>
    </row>
    <row r="2" spans="1:17" x14ac:dyDescent="0.25">
      <c r="A2" s="157"/>
      <c r="B2" s="155">
        <v>2020</v>
      </c>
      <c r="C2" s="155">
        <v>2021</v>
      </c>
      <c r="D2" s="155">
        <v>2022</v>
      </c>
      <c r="E2" s="155"/>
      <c r="F2" s="155">
        <f>B2</f>
        <v>2020</v>
      </c>
      <c r="G2" s="155">
        <f>C2</f>
        <v>2021</v>
      </c>
      <c r="H2" s="155">
        <f>D2</f>
        <v>2022</v>
      </c>
      <c r="I2" s="155"/>
      <c r="J2" s="155">
        <f>F2</f>
        <v>2020</v>
      </c>
      <c r="K2" s="155">
        <f>G2</f>
        <v>2021</v>
      </c>
      <c r="L2" s="155">
        <f>H2</f>
        <v>2022</v>
      </c>
    </row>
    <row r="3" spans="1:17" x14ac:dyDescent="0.25">
      <c r="A3" s="8" t="s">
        <v>391</v>
      </c>
      <c r="B3" s="35">
        <v>20895278</v>
      </c>
      <c r="C3" s="35">
        <v>21035195</v>
      </c>
      <c r="D3" s="35">
        <v>25046985</v>
      </c>
      <c r="E3" s="8"/>
      <c r="F3" s="35">
        <v>4333234</v>
      </c>
      <c r="G3" s="35">
        <v>4256424</v>
      </c>
      <c r="H3" s="35">
        <v>5183875</v>
      </c>
      <c r="I3" s="8"/>
      <c r="J3" s="35">
        <f t="shared" ref="J3:L14" si="0">B3+F3</f>
        <v>25228512</v>
      </c>
      <c r="K3" s="35">
        <f t="shared" si="0"/>
        <v>25291619</v>
      </c>
      <c r="L3" s="35">
        <f t="shared" si="0"/>
        <v>30230860</v>
      </c>
      <c r="O3" s="189"/>
      <c r="P3" s="189"/>
      <c r="Q3" s="189"/>
    </row>
    <row r="4" spans="1:17" x14ac:dyDescent="0.25">
      <c r="A4" s="8" t="s">
        <v>406</v>
      </c>
      <c r="B4" s="35">
        <v>21969380</v>
      </c>
      <c r="C4" s="35">
        <v>22196274</v>
      </c>
      <c r="D4" s="35">
        <v>26348339</v>
      </c>
      <c r="E4" s="8"/>
      <c r="F4" s="35">
        <v>4538293</v>
      </c>
      <c r="G4" s="35">
        <v>4477215</v>
      </c>
      <c r="H4" s="35">
        <v>5437205</v>
      </c>
      <c r="I4" s="35"/>
      <c r="J4" s="35">
        <f t="shared" si="0"/>
        <v>26507673</v>
      </c>
      <c r="K4" s="35">
        <f t="shared" si="0"/>
        <v>26673489</v>
      </c>
      <c r="L4" s="35">
        <f t="shared" si="0"/>
        <v>31785544</v>
      </c>
      <c r="O4" s="189"/>
      <c r="P4" s="189"/>
    </row>
    <row r="5" spans="1:17" x14ac:dyDescent="0.25">
      <c r="A5" s="8" t="s">
        <v>407</v>
      </c>
      <c r="B5" s="35">
        <v>49516015</v>
      </c>
      <c r="C5" s="35">
        <v>53484714</v>
      </c>
      <c r="D5" s="35">
        <f>58238448</f>
        <v>58238448</v>
      </c>
      <c r="E5" s="35"/>
      <c r="F5" s="35">
        <v>10251816</v>
      </c>
      <c r="G5" s="35">
        <v>10944789</v>
      </c>
      <c r="H5" s="35">
        <v>11795438</v>
      </c>
      <c r="I5" s="35"/>
      <c r="J5" s="35">
        <f t="shared" si="0"/>
        <v>59767831</v>
      </c>
      <c r="K5" s="35">
        <f t="shared" si="0"/>
        <v>64429503</v>
      </c>
      <c r="L5" s="35">
        <f t="shared" si="0"/>
        <v>70033886</v>
      </c>
      <c r="O5" s="189"/>
    </row>
    <row r="6" spans="1:17" x14ac:dyDescent="0.25">
      <c r="A6" s="8" t="s">
        <v>408</v>
      </c>
      <c r="B6" s="35">
        <v>50925564</v>
      </c>
      <c r="C6" s="35">
        <v>55218728</v>
      </c>
      <c r="D6" s="35">
        <v>60397398</v>
      </c>
      <c r="E6" s="35"/>
      <c r="F6" s="35">
        <v>10525519</v>
      </c>
      <c r="G6" s="35">
        <v>11281613</v>
      </c>
      <c r="H6" s="35">
        <v>12221762</v>
      </c>
      <c r="I6" s="35"/>
      <c r="J6" s="35">
        <f t="shared" si="0"/>
        <v>61451083</v>
      </c>
      <c r="K6" s="35">
        <f t="shared" si="0"/>
        <v>66500341</v>
      </c>
      <c r="L6" s="35">
        <f t="shared" si="0"/>
        <v>72619160</v>
      </c>
      <c r="O6" s="189"/>
    </row>
    <row r="7" spans="1:17" x14ac:dyDescent="0.25">
      <c r="A7" s="8" t="s">
        <v>409</v>
      </c>
      <c r="B7" s="35">
        <v>78894813</v>
      </c>
      <c r="C7" s="35">
        <v>86991741</v>
      </c>
      <c r="D7" s="35">
        <v>97791092</v>
      </c>
      <c r="E7" s="35"/>
      <c r="F7" s="35">
        <v>16042280</v>
      </c>
      <c r="G7" s="35">
        <v>17844123</v>
      </c>
      <c r="H7" s="35">
        <v>19699908</v>
      </c>
      <c r="I7" s="35"/>
      <c r="J7" s="35">
        <f t="shared" si="0"/>
        <v>94937093</v>
      </c>
      <c r="K7" s="35">
        <f t="shared" si="0"/>
        <v>104835864</v>
      </c>
      <c r="L7" s="35">
        <f t="shared" si="0"/>
        <v>117491000</v>
      </c>
      <c r="O7" s="189"/>
      <c r="P7" s="189"/>
    </row>
    <row r="8" spans="1:17" x14ac:dyDescent="0.25">
      <c r="A8" s="8" t="s">
        <v>410</v>
      </c>
      <c r="B8" s="35">
        <v>80756707</v>
      </c>
      <c r="C8" s="35">
        <v>90692438</v>
      </c>
      <c r="D8" s="35">
        <v>102840296</v>
      </c>
      <c r="E8" s="35"/>
      <c r="F8" s="35">
        <v>16422853</v>
      </c>
      <c r="G8" s="35">
        <v>18598039</v>
      </c>
      <c r="H8" s="35">
        <v>20707889</v>
      </c>
      <c r="I8" s="35"/>
      <c r="J8" s="35">
        <f t="shared" si="0"/>
        <v>97179560</v>
      </c>
      <c r="K8" s="35">
        <f t="shared" si="0"/>
        <v>109290477</v>
      </c>
      <c r="L8" s="35">
        <f t="shared" si="0"/>
        <v>123548185</v>
      </c>
      <c r="N8" s="189"/>
      <c r="O8" s="189"/>
      <c r="P8" s="189"/>
      <c r="Q8" s="189"/>
    </row>
    <row r="9" spans="1:17" x14ac:dyDescent="0.25">
      <c r="A9" s="8" t="s">
        <v>411</v>
      </c>
      <c r="B9" s="35">
        <v>101810468</v>
      </c>
      <c r="C9" s="35">
        <v>112974018</v>
      </c>
      <c r="D9" s="35">
        <v>124903414</v>
      </c>
      <c r="E9" s="35"/>
      <c r="F9" s="35">
        <v>20681027</v>
      </c>
      <c r="G9" s="35">
        <v>23210943</v>
      </c>
      <c r="H9" s="35">
        <v>25114257</v>
      </c>
      <c r="I9" s="35"/>
      <c r="J9" s="35">
        <f t="shared" si="0"/>
        <v>122491495</v>
      </c>
      <c r="K9" s="35">
        <f t="shared" si="0"/>
        <v>136184961</v>
      </c>
      <c r="L9" s="35">
        <f t="shared" si="0"/>
        <v>150017671</v>
      </c>
      <c r="N9" s="189"/>
      <c r="O9" s="189"/>
      <c r="P9" s="189"/>
      <c r="Q9" s="189"/>
    </row>
    <row r="10" spans="1:17" x14ac:dyDescent="0.25">
      <c r="A10" s="8" t="s">
        <v>412</v>
      </c>
      <c r="B10" s="35">
        <v>103805940</v>
      </c>
      <c r="C10" s="35">
        <v>115926311</v>
      </c>
      <c r="D10" s="35">
        <v>129404724</v>
      </c>
      <c r="E10" s="35"/>
      <c r="F10" s="35">
        <v>21089756</v>
      </c>
      <c r="G10" s="35">
        <v>23805587</v>
      </c>
      <c r="H10" s="35">
        <v>26034503</v>
      </c>
      <c r="I10" s="35"/>
      <c r="J10" s="35">
        <f t="shared" si="0"/>
        <v>124895696</v>
      </c>
      <c r="K10" s="35">
        <f t="shared" si="0"/>
        <v>139731898</v>
      </c>
      <c r="L10" s="35">
        <f t="shared" si="0"/>
        <v>155439227</v>
      </c>
      <c r="O10" s="189"/>
      <c r="P10" s="189"/>
    </row>
    <row r="11" spans="1:17" x14ac:dyDescent="0.25">
      <c r="A11" s="8" t="s">
        <v>413</v>
      </c>
      <c r="B11" s="35">
        <v>132835039</v>
      </c>
      <c r="C11" s="35">
        <v>150576254</v>
      </c>
      <c r="D11" s="35">
        <v>165668406</v>
      </c>
      <c r="E11" s="35"/>
      <c r="F11" s="35">
        <v>26965786</v>
      </c>
      <c r="G11" s="35">
        <v>30954025</v>
      </c>
      <c r="H11" s="35">
        <v>33286461</v>
      </c>
      <c r="I11" s="35"/>
      <c r="J11" s="35">
        <f t="shared" si="0"/>
        <v>159800825</v>
      </c>
      <c r="K11" s="35">
        <f t="shared" si="0"/>
        <v>181530279</v>
      </c>
      <c r="L11" s="35">
        <f t="shared" si="0"/>
        <v>198954867</v>
      </c>
    </row>
    <row r="12" spans="1:17" ht="15.75" thickBot="1" x14ac:dyDescent="0.3">
      <c r="A12" s="8" t="s">
        <v>414</v>
      </c>
      <c r="B12" s="35">
        <v>134729423</v>
      </c>
      <c r="C12" s="35">
        <v>152418472</v>
      </c>
      <c r="D12" s="35">
        <v>167290401</v>
      </c>
      <c r="E12" s="35"/>
      <c r="F12" s="35">
        <v>27353442</v>
      </c>
      <c r="G12" s="35">
        <v>31323277</v>
      </c>
      <c r="H12" s="35">
        <v>33623340</v>
      </c>
      <c r="I12" s="35"/>
      <c r="J12" s="35">
        <f t="shared" si="0"/>
        <v>162082865</v>
      </c>
      <c r="K12" s="35">
        <f t="shared" si="0"/>
        <v>183741749</v>
      </c>
      <c r="L12" s="35">
        <f t="shared" si="0"/>
        <v>200913741</v>
      </c>
    </row>
    <row r="13" spans="1:17" x14ac:dyDescent="0.25">
      <c r="A13" s="8" t="s">
        <v>415</v>
      </c>
      <c r="B13" s="35">
        <v>167283488</v>
      </c>
      <c r="C13" s="35">
        <v>190287729</v>
      </c>
      <c r="D13" s="35">
        <v>216186638</v>
      </c>
      <c r="E13" s="37" t="s">
        <v>21</v>
      </c>
      <c r="F13" s="35">
        <v>33998418</v>
      </c>
      <c r="G13" s="35">
        <v>39300433</v>
      </c>
      <c r="H13" s="35">
        <v>43645701</v>
      </c>
      <c r="I13" s="37" t="s">
        <v>21</v>
      </c>
      <c r="J13" s="35">
        <f t="shared" si="0"/>
        <v>201281906</v>
      </c>
      <c r="K13" s="35">
        <f t="shared" si="0"/>
        <v>229588162</v>
      </c>
      <c r="L13" s="35">
        <f t="shared" si="0"/>
        <v>259832339</v>
      </c>
      <c r="M13" s="38"/>
      <c r="N13" s="158"/>
    </row>
    <row r="14" spans="1:17" x14ac:dyDescent="0.25">
      <c r="A14" s="39" t="s">
        <v>416</v>
      </c>
      <c r="B14" s="206">
        <v>168892423</v>
      </c>
      <c r="C14" s="35">
        <v>195955447</v>
      </c>
      <c r="D14" s="35"/>
      <c r="E14" s="40">
        <f>D14*1000/$N$15</f>
        <v>0</v>
      </c>
      <c r="F14" s="206">
        <v>34321141</v>
      </c>
      <c r="G14" s="206">
        <v>40450518</v>
      </c>
      <c r="H14" s="206"/>
      <c r="I14" s="40">
        <f>H14*1000/$N$15</f>
        <v>0</v>
      </c>
      <c r="J14" s="206">
        <f t="shared" si="0"/>
        <v>203213564</v>
      </c>
      <c r="K14" s="206">
        <f t="shared" si="0"/>
        <v>236405965</v>
      </c>
      <c r="L14" s="206">
        <f>D14+H14</f>
        <v>0</v>
      </c>
      <c r="N14" s="159" t="s">
        <v>438</v>
      </c>
    </row>
    <row r="15" spans="1:17" x14ac:dyDescent="0.25">
      <c r="A15" s="49" t="s">
        <v>427</v>
      </c>
      <c r="B15" s="47"/>
      <c r="C15" s="156"/>
      <c r="D15" s="196">
        <v>188300000</v>
      </c>
      <c r="E15" s="50">
        <f>D15*1000/$N$15</f>
        <v>34707.950019077391</v>
      </c>
      <c r="F15" s="47"/>
      <c r="G15" s="47"/>
      <c r="H15" s="205">
        <v>38600000</v>
      </c>
      <c r="I15" s="50">
        <f>H15*1000/$N$15</f>
        <v>7114.8532699755033</v>
      </c>
      <c r="J15" s="47"/>
      <c r="K15" s="47"/>
      <c r="L15" s="51">
        <f>D15+H15</f>
        <v>226900000</v>
      </c>
      <c r="M15" s="41"/>
      <c r="N15" s="160">
        <f>5425270</f>
        <v>5425270</v>
      </c>
    </row>
    <row r="16" spans="1:17" x14ac:dyDescent="0.25">
      <c r="A16" s="49" t="s">
        <v>433</v>
      </c>
      <c r="B16" s="47"/>
      <c r="C16" s="47"/>
      <c r="D16" s="197">
        <f>D15+3459900</f>
        <v>191759900</v>
      </c>
      <c r="E16" s="50">
        <f>D16*1000/$N$15</f>
        <v>35345.687864382788</v>
      </c>
      <c r="F16" s="47"/>
      <c r="G16" s="47"/>
      <c r="H16" s="198">
        <f>H15+150000-8940</f>
        <v>38741060</v>
      </c>
      <c r="I16" s="50">
        <f>H16*1000/$N$15</f>
        <v>7140.8538192569222</v>
      </c>
      <c r="J16" s="47"/>
      <c r="K16" s="47"/>
      <c r="L16" s="51">
        <f>D16+H16</f>
        <v>230500960</v>
      </c>
      <c r="M16" s="41"/>
      <c r="N16" s="160"/>
    </row>
    <row r="17" spans="1:19" x14ac:dyDescent="0.25">
      <c r="A17" s="8" t="s">
        <v>430</v>
      </c>
      <c r="B17" s="8"/>
      <c r="C17" s="52"/>
      <c r="D17" s="47">
        <v>209200000</v>
      </c>
      <c r="E17" s="50">
        <f>D17*1000/$N$15</f>
        <v>38560.292851784332</v>
      </c>
      <c r="F17" s="8"/>
      <c r="G17" s="52"/>
      <c r="H17" s="47">
        <v>42300000</v>
      </c>
      <c r="I17" s="50">
        <f>H17*1000/$N$15</f>
        <v>7796.8469772011349</v>
      </c>
      <c r="J17" s="53"/>
      <c r="K17" s="52"/>
      <c r="L17" s="47">
        <f>D17+H17</f>
        <v>251500000</v>
      </c>
      <c r="M17" s="42"/>
      <c r="N17" s="170"/>
    </row>
    <row r="18" spans="1:19" ht="15.75" thickBot="1" x14ac:dyDescent="0.3">
      <c r="A18" s="49" t="s">
        <v>431</v>
      </c>
      <c r="B18" s="54"/>
      <c r="C18" s="52"/>
      <c r="D18" s="199">
        <v>211180000</v>
      </c>
      <c r="E18" s="200">
        <f>D18*1000/$N$15</f>
        <v>38925.251646461838</v>
      </c>
      <c r="F18" s="54"/>
      <c r="G18" s="52"/>
      <c r="H18" s="47">
        <v>42720000</v>
      </c>
      <c r="I18" s="200">
        <f>H18*1000/$N$15</f>
        <v>7874.2624791024227</v>
      </c>
      <c r="J18" s="53"/>
      <c r="K18" s="52"/>
      <c r="L18" s="47">
        <f>D18+H18</f>
        <v>253900000</v>
      </c>
      <c r="M18" s="42"/>
      <c r="N18" s="170"/>
    </row>
    <row r="19" spans="1:19" x14ac:dyDescent="0.25">
      <c r="A19" s="161"/>
      <c r="B19" s="41"/>
      <c r="C19" s="162"/>
      <c r="D19" s="163"/>
      <c r="E19" s="164"/>
      <c r="F19" s="41"/>
      <c r="G19" s="162"/>
      <c r="H19" s="163"/>
      <c r="I19" s="164"/>
      <c r="J19" s="41"/>
      <c r="K19" s="162"/>
      <c r="L19" s="165"/>
      <c r="M19" s="42"/>
      <c r="N19" s="41"/>
      <c r="O19" s="169"/>
      <c r="P19" s="169"/>
    </row>
    <row r="20" spans="1:19" x14ac:dyDescent="0.25">
      <c r="A20" s="183"/>
      <c r="B20" s="183"/>
      <c r="C20" s="183"/>
      <c r="D20" s="183"/>
      <c r="E20" s="164"/>
      <c r="F20" s="188"/>
      <c r="G20" s="162"/>
      <c r="H20" s="166"/>
      <c r="I20" s="164"/>
      <c r="J20" s="41"/>
      <c r="K20" s="162"/>
      <c r="L20" s="165"/>
      <c r="M20" s="167"/>
      <c r="N20" s="41"/>
      <c r="O20" s="169"/>
    </row>
    <row r="21" spans="1:19" x14ac:dyDescent="0.25">
      <c r="A21" s="184"/>
      <c r="B21" s="185"/>
      <c r="C21" s="186"/>
      <c r="D21" s="187"/>
      <c r="E21" s="164"/>
      <c r="F21" s="41"/>
      <c r="G21" s="162"/>
      <c r="H21" s="166"/>
      <c r="I21" s="164"/>
      <c r="J21" s="41"/>
      <c r="K21" s="162"/>
      <c r="L21" s="165"/>
      <c r="M21" s="42"/>
      <c r="N21" s="41"/>
    </row>
    <row r="22" spans="1:19" x14ac:dyDescent="0.25">
      <c r="A22" s="43" t="s">
        <v>417</v>
      </c>
      <c r="B22" s="255" t="s">
        <v>403</v>
      </c>
      <c r="C22" s="255"/>
      <c r="D22" s="255"/>
      <c r="E22" s="44"/>
      <c r="F22" s="255" t="s">
        <v>404</v>
      </c>
      <c r="G22" s="255"/>
      <c r="H22" s="255"/>
      <c r="I22" s="44"/>
      <c r="J22" s="255" t="s">
        <v>405</v>
      </c>
      <c r="K22" s="255"/>
      <c r="L22" s="255"/>
    </row>
    <row r="23" spans="1:19" x14ac:dyDescent="0.25">
      <c r="A23" s="45" t="s">
        <v>418</v>
      </c>
      <c r="B23" s="155">
        <f>B2</f>
        <v>2020</v>
      </c>
      <c r="C23" s="155">
        <f t="shared" ref="C23:L23" si="1">C2</f>
        <v>2021</v>
      </c>
      <c r="D23" s="155">
        <f>D2</f>
        <v>2022</v>
      </c>
      <c r="E23" s="155"/>
      <c r="F23" s="155">
        <f t="shared" si="1"/>
        <v>2020</v>
      </c>
      <c r="G23" s="155">
        <f t="shared" si="1"/>
        <v>2021</v>
      </c>
      <c r="H23" s="155">
        <f t="shared" si="1"/>
        <v>2022</v>
      </c>
      <c r="I23" s="155"/>
      <c r="J23" s="155">
        <f t="shared" si="1"/>
        <v>2020</v>
      </c>
      <c r="K23" s="155">
        <f t="shared" si="1"/>
        <v>2021</v>
      </c>
      <c r="L23" s="155">
        <f t="shared" si="1"/>
        <v>2022</v>
      </c>
      <c r="O23" s="201"/>
      <c r="Q23" s="53"/>
      <c r="R23" s="53"/>
      <c r="S23" s="53"/>
    </row>
    <row r="24" spans="1:19" x14ac:dyDescent="0.25">
      <c r="A24" s="8" t="s">
        <v>391</v>
      </c>
      <c r="B24" s="46">
        <v>4.9103484239644897E-2</v>
      </c>
      <c r="C24" s="46">
        <f>(C3-B3)/B3</f>
        <v>6.6961061728874824E-3</v>
      </c>
      <c r="D24" s="46">
        <f>(D3-C3)/C3</f>
        <v>0.19071798478692495</v>
      </c>
      <c r="E24" s="8"/>
      <c r="F24" s="46">
        <v>4.1320075431998185E-2</v>
      </c>
      <c r="G24" s="46">
        <f>(G3-F3)/F3</f>
        <v>-1.7725790945053971E-2</v>
      </c>
      <c r="H24" s="46">
        <f>(H3-G3)/G3</f>
        <v>0.21789441089515518</v>
      </c>
      <c r="I24" s="8"/>
      <c r="J24" s="46">
        <v>4.7748577618323636E-2</v>
      </c>
      <c r="K24" s="46">
        <f>(K3-J3)/J3</f>
        <v>2.501415858374842E-3</v>
      </c>
      <c r="L24" s="46">
        <f>(L3-K3)/K3</f>
        <v>0.19529161023657679</v>
      </c>
      <c r="N24" s="168"/>
      <c r="O24" s="201"/>
      <c r="Q24" s="202"/>
      <c r="R24" s="38"/>
      <c r="S24" s="169"/>
    </row>
    <row r="25" spans="1:19" x14ac:dyDescent="0.25">
      <c r="A25" s="8" t="s">
        <v>406</v>
      </c>
      <c r="B25" s="46">
        <v>4.5865236941296537E-2</v>
      </c>
      <c r="C25" s="46">
        <f t="shared" ref="C25:C35" si="2">(C4-B4)/B4</f>
        <v>1.0327737969847123E-2</v>
      </c>
      <c r="D25" s="46">
        <f t="shared" ref="D25:D30" si="3">(D4-C4)/C4</f>
        <v>0.18706135092763768</v>
      </c>
      <c r="E25" s="8"/>
      <c r="F25" s="46">
        <v>3.8524943327311094E-2</v>
      </c>
      <c r="G25" s="46">
        <f t="shared" ref="G25:G35" si="4">(G4-F4)/F4</f>
        <v>-1.3458364191117674E-2</v>
      </c>
      <c r="H25" s="46">
        <f t="shared" ref="H25:H30" si="5">(H4-G4)/G4</f>
        <v>0.21441677471374504</v>
      </c>
      <c r="I25" s="8"/>
      <c r="J25" s="46">
        <v>4.4592352899124013E-2</v>
      </c>
      <c r="K25" s="46">
        <f t="shared" ref="K25:K35" si="6">(K4-J4)/J4</f>
        <v>6.2553963148707925E-3</v>
      </c>
      <c r="L25" s="46">
        <f t="shared" ref="L25:L29" si="7">(L4-K4)/K4</f>
        <v>0.1916530304678177</v>
      </c>
      <c r="N25" s="168"/>
      <c r="O25" s="201"/>
      <c r="Q25" s="202"/>
      <c r="R25" s="38"/>
      <c r="S25" s="169"/>
    </row>
    <row r="26" spans="1:19" x14ac:dyDescent="0.25">
      <c r="A26" s="8" t="s">
        <v>407</v>
      </c>
      <c r="B26" s="46">
        <v>3.9248145295024808E-2</v>
      </c>
      <c r="C26" s="46">
        <f t="shared" si="2"/>
        <v>8.0149806077892169E-2</v>
      </c>
      <c r="D26" s="46">
        <f t="shared" si="3"/>
        <v>8.88802359492845E-2</v>
      </c>
      <c r="E26" s="8"/>
      <c r="F26" s="46">
        <v>3.3206145517100619E-2</v>
      </c>
      <c r="G26" s="46">
        <f t="shared" si="4"/>
        <v>6.759514606973048E-2</v>
      </c>
      <c r="H26" s="46">
        <f t="shared" si="5"/>
        <v>7.772182725496124E-2</v>
      </c>
      <c r="I26" s="8"/>
      <c r="J26" s="46">
        <v>3.8202237664901717E-2</v>
      </c>
      <c r="K26" s="46">
        <f t="shared" si="6"/>
        <v>7.7996338866638815E-2</v>
      </c>
      <c r="L26" s="46">
        <f t="shared" si="7"/>
        <v>8.6984731203032878E-2</v>
      </c>
      <c r="N26" s="168"/>
      <c r="O26" s="201"/>
      <c r="Q26" s="202"/>
      <c r="R26" s="202"/>
      <c r="S26" s="169"/>
    </row>
    <row r="27" spans="1:19" x14ac:dyDescent="0.25">
      <c r="A27" s="8" t="s">
        <v>408</v>
      </c>
      <c r="B27" s="46">
        <v>4.6107293275969206E-2</v>
      </c>
      <c r="C27" s="46">
        <f t="shared" si="2"/>
        <v>8.4302728586373638E-2</v>
      </c>
      <c r="D27" s="46">
        <f t="shared" si="3"/>
        <v>9.3784666680478412E-2</v>
      </c>
      <c r="E27" s="8"/>
      <c r="F27" s="46">
        <v>4.012973357675334E-2</v>
      </c>
      <c r="G27" s="46">
        <f t="shared" si="4"/>
        <v>7.1834367502448093E-2</v>
      </c>
      <c r="H27" s="46">
        <f t="shared" si="5"/>
        <v>8.3334625997186745E-2</v>
      </c>
      <c r="I27" s="8"/>
      <c r="J27" s="46">
        <v>4.507412779319607E-2</v>
      </c>
      <c r="K27" s="46">
        <f t="shared" si="6"/>
        <v>8.2167111684589844E-2</v>
      </c>
      <c r="L27" s="46">
        <f t="shared" si="7"/>
        <v>9.201184396934145E-2</v>
      </c>
      <c r="N27" s="168"/>
      <c r="Q27" s="202"/>
    </row>
    <row r="28" spans="1:19" x14ac:dyDescent="0.25">
      <c r="A28" s="8" t="s">
        <v>409</v>
      </c>
      <c r="B28" s="46">
        <v>3.9351978070671333E-2</v>
      </c>
      <c r="C28" s="46">
        <f t="shared" si="2"/>
        <v>0.10262940860256554</v>
      </c>
      <c r="D28" s="46">
        <f t="shared" si="3"/>
        <v>0.12414225621717354</v>
      </c>
      <c r="E28" s="8"/>
      <c r="F28" s="46">
        <v>3.339628059778383E-2</v>
      </c>
      <c r="G28" s="46">
        <f t="shared" si="4"/>
        <v>0.11231838616456015</v>
      </c>
      <c r="H28" s="46">
        <f t="shared" si="5"/>
        <v>0.10399978749305865</v>
      </c>
      <c r="I28" s="8"/>
      <c r="J28" s="46">
        <v>3.8322574485050213E-2</v>
      </c>
      <c r="K28" s="46">
        <f t="shared" si="6"/>
        <v>0.10426663264273323</v>
      </c>
      <c r="L28" s="46">
        <f t="shared" si="7"/>
        <v>0.12071380458122613</v>
      </c>
      <c r="N28" s="168"/>
      <c r="Q28" s="202"/>
    </row>
    <row r="29" spans="1:19" x14ac:dyDescent="0.25">
      <c r="A29" s="8" t="s">
        <v>410</v>
      </c>
      <c r="B29" s="46">
        <v>3.7824573782937063E-2</v>
      </c>
      <c r="C29" s="46">
        <f t="shared" si="2"/>
        <v>0.1230328893920848</v>
      </c>
      <c r="D29" s="46">
        <f t="shared" si="3"/>
        <v>0.13394565487367316</v>
      </c>
      <c r="E29" s="8"/>
      <c r="F29" s="46">
        <v>3.1675999172740228E-2</v>
      </c>
      <c r="G29" s="46">
        <f t="shared" si="4"/>
        <v>0.13244872861006549</v>
      </c>
      <c r="H29" s="46">
        <f t="shared" si="5"/>
        <v>0.11344475619176839</v>
      </c>
      <c r="I29" s="8"/>
      <c r="J29" s="46">
        <v>3.6761625119360992E-2</v>
      </c>
      <c r="K29" s="46">
        <f t="shared" si="6"/>
        <v>0.12462411848746795</v>
      </c>
      <c r="L29" s="46">
        <f t="shared" si="7"/>
        <v>0.13045700221438322</v>
      </c>
      <c r="N29" s="168"/>
    </row>
    <row r="30" spans="1:19" x14ac:dyDescent="0.25">
      <c r="A30" s="8" t="s">
        <v>411</v>
      </c>
      <c r="B30" s="46">
        <v>4.0255859949535996E-2</v>
      </c>
      <c r="C30" s="46">
        <f t="shared" si="2"/>
        <v>0.10965031611484194</v>
      </c>
      <c r="D30" s="46">
        <f t="shared" si="3"/>
        <v>0.10559415528621811</v>
      </c>
      <c r="E30" s="8"/>
      <c r="F30" s="46">
        <v>3.4325777095012035E-2</v>
      </c>
      <c r="G30" s="46">
        <f t="shared" si="4"/>
        <v>0.12233028852967505</v>
      </c>
      <c r="H30" s="46">
        <f t="shared" si="5"/>
        <v>8.2000718368055961E-2</v>
      </c>
      <c r="I30" s="8"/>
      <c r="J30" s="46">
        <v>3.9230438036182237E-2</v>
      </c>
      <c r="K30" s="46">
        <f t="shared" si="6"/>
        <v>0.11179115741872528</v>
      </c>
      <c r="L30" s="46">
        <f>(L9-K9)/K9</f>
        <v>0.10157296296468447</v>
      </c>
      <c r="N30" s="168"/>
    </row>
    <row r="31" spans="1:19" x14ac:dyDescent="0.25">
      <c r="A31" s="8" t="s">
        <v>412</v>
      </c>
      <c r="B31" s="46">
        <v>3.2705689682058718E-2</v>
      </c>
      <c r="C31" s="46">
        <f t="shared" si="2"/>
        <v>0.11675989832566422</v>
      </c>
      <c r="D31" s="46">
        <f>(D10-C10)/C10</f>
        <v>0.11626707417611175</v>
      </c>
      <c r="E31" s="8"/>
      <c r="F31" s="46">
        <v>2.679858750973331E-2</v>
      </c>
      <c r="G31" s="46">
        <f t="shared" si="4"/>
        <v>0.12877488957197988</v>
      </c>
      <c r="H31" s="46">
        <f>(H10-G10)/G10</f>
        <v>9.3629953338264668E-2</v>
      </c>
      <c r="I31" s="8"/>
      <c r="J31" s="46">
        <v>3.1684219769647567E-2</v>
      </c>
      <c r="K31" s="46">
        <f t="shared" si="6"/>
        <v>0.11878873712349543</v>
      </c>
      <c r="L31" s="46">
        <f>(L10-K10)/K10</f>
        <v>0.11241047480797835</v>
      </c>
      <c r="N31" s="168"/>
    </row>
    <row r="32" spans="1:19" x14ac:dyDescent="0.25">
      <c r="A32" s="8" t="s">
        <v>413</v>
      </c>
      <c r="B32" s="46">
        <v>3.8289238094520478E-2</v>
      </c>
      <c r="C32" s="46">
        <f t="shared" si="2"/>
        <v>0.13355824738380964</v>
      </c>
      <c r="D32" s="46">
        <f>(D11-C11)/C11</f>
        <v>0.10022929644670268</v>
      </c>
      <c r="E32" s="8"/>
      <c r="F32" s="46">
        <v>3.239649424523465E-2</v>
      </c>
      <c r="G32" s="46">
        <f t="shared" si="4"/>
        <v>0.1478999722092284</v>
      </c>
      <c r="H32" s="46">
        <f>(H11-G11)/G11</f>
        <v>7.5351622284985556E-2</v>
      </c>
      <c r="I32" s="8"/>
      <c r="J32" s="46">
        <v>3.7270239601218141E-2</v>
      </c>
      <c r="K32" s="46">
        <f t="shared" si="6"/>
        <v>0.13597835931072322</v>
      </c>
      <c r="L32" s="46">
        <f>(L11-K11)/K11</f>
        <v>9.5987226461542535E-2</v>
      </c>
      <c r="N32" s="168"/>
    </row>
    <row r="33" spans="1:18" x14ac:dyDescent="0.25">
      <c r="A33" s="8" t="s">
        <v>414</v>
      </c>
      <c r="B33" s="46">
        <v>4.5742049579744731E-2</v>
      </c>
      <c r="C33" s="46">
        <f t="shared" si="2"/>
        <v>0.13129314002925702</v>
      </c>
      <c r="D33" s="46">
        <f>(D12-C12)/C12</f>
        <v>9.7573009392194932E-2</v>
      </c>
      <c r="E33" s="8"/>
      <c r="F33" s="46">
        <v>3.9742970451783502E-2</v>
      </c>
      <c r="G33" s="46">
        <f t="shared" si="4"/>
        <v>0.14513109538463204</v>
      </c>
      <c r="H33" s="46">
        <f>(H12-G12)/G12</f>
        <v>7.3429833028006611E-2</v>
      </c>
      <c r="I33" s="8"/>
      <c r="J33" s="46">
        <v>4.4704568292644256E-2</v>
      </c>
      <c r="K33" s="46">
        <f t="shared" si="6"/>
        <v>0.133628462206662</v>
      </c>
      <c r="L33" s="46">
        <f>(L12-K12)/K12</f>
        <v>9.345721423387561E-2</v>
      </c>
      <c r="N33" s="168"/>
    </row>
    <row r="34" spans="1:18" x14ac:dyDescent="0.25">
      <c r="A34" s="8" t="s">
        <v>415</v>
      </c>
      <c r="B34" s="46">
        <v>3.8921751244789651E-2</v>
      </c>
      <c r="C34" s="46">
        <f t="shared" si="2"/>
        <v>0.13751650730764295</v>
      </c>
      <c r="D34" s="46">
        <f>(D13-C13)/C13</f>
        <v>0.13610393658121803</v>
      </c>
      <c r="E34" s="47"/>
      <c r="F34" s="48">
        <v>3.5032410505661492E-2</v>
      </c>
      <c r="G34" s="46">
        <f t="shared" si="4"/>
        <v>0.15594887385642472</v>
      </c>
      <c r="H34" s="46">
        <f>(H13-G13)/G13</f>
        <v>0.11056539758734973</v>
      </c>
      <c r="I34" s="47"/>
      <c r="J34" s="48">
        <v>3.8255834704755347E-2</v>
      </c>
      <c r="K34" s="46">
        <f t="shared" si="6"/>
        <v>0.14062990838331985</v>
      </c>
      <c r="L34" s="46">
        <f>(L13-K13)/K13</f>
        <v>0.13173230159837249</v>
      </c>
      <c r="N34" s="168"/>
    </row>
    <row r="35" spans="1:18" x14ac:dyDescent="0.25">
      <c r="A35" s="47" t="s">
        <v>416</v>
      </c>
      <c r="B35" s="48">
        <v>3.800896552084413E-2</v>
      </c>
      <c r="C35" s="48">
        <f t="shared" si="2"/>
        <v>0.160238236383168</v>
      </c>
      <c r="D35" s="46"/>
      <c r="E35" s="47"/>
      <c r="F35" s="48">
        <v>3.4093783432044202E-2</v>
      </c>
      <c r="G35" s="48">
        <f t="shared" si="4"/>
        <v>0.17858896357787174</v>
      </c>
      <c r="H35" s="46"/>
      <c r="I35" s="47"/>
      <c r="J35" s="48">
        <v>3.73386432072043E-2</v>
      </c>
      <c r="K35" s="48">
        <f t="shared" si="6"/>
        <v>0.1633375270166513</v>
      </c>
      <c r="L35" s="46"/>
      <c r="N35" s="168"/>
    </row>
    <row r="36" spans="1:18" x14ac:dyDescent="0.25">
      <c r="A36" s="152" t="str">
        <f>A15</f>
        <v>Anslag NB2022</v>
      </c>
      <c r="B36" s="153"/>
      <c r="C36" s="153"/>
      <c r="D36" s="154">
        <f>(D15-C$14)/C$14</f>
        <v>-3.9067283493272834E-2</v>
      </c>
      <c r="E36" s="153"/>
      <c r="F36" s="153"/>
      <c r="G36" s="153"/>
      <c r="H36" s="154">
        <f>(H15-G$14)/G$14</f>
        <v>-4.5747695987477834E-2</v>
      </c>
      <c r="I36" s="153"/>
      <c r="J36" s="153"/>
      <c r="K36" s="153"/>
      <c r="L36" s="154">
        <f>(L15-K$14)/K$14</f>
        <v>-4.0210343254240645E-2</v>
      </c>
      <c r="O36" s="38"/>
      <c r="P36" s="169"/>
      <c r="Q36" s="169"/>
      <c r="R36" s="169"/>
    </row>
    <row r="37" spans="1:18" x14ac:dyDescent="0.25">
      <c r="A37" s="49" t="s">
        <v>433</v>
      </c>
      <c r="B37" s="190"/>
      <c r="C37" s="190"/>
      <c r="D37" s="48">
        <f>(D16-C14)/C14</f>
        <v>-2.141071893755523E-2</v>
      </c>
      <c r="E37" s="190"/>
      <c r="F37" s="190"/>
      <c r="G37" s="190"/>
      <c r="H37" s="48">
        <f>(H16-G14)/G14</f>
        <v>-4.226047241224451E-2</v>
      </c>
      <c r="I37" s="190"/>
      <c r="J37" s="190"/>
      <c r="K37" s="190"/>
      <c r="L37" s="48">
        <f>(L16-K$14)/K$14</f>
        <v>-2.4978240291018038E-2</v>
      </c>
      <c r="O37" s="38"/>
      <c r="P37" s="169"/>
      <c r="Q37" s="169"/>
      <c r="R37" s="169"/>
    </row>
    <row r="38" spans="1:18" x14ac:dyDescent="0.25">
      <c r="A38" s="8" t="str">
        <f>A17</f>
        <v>Anslag RNB2022</v>
      </c>
      <c r="D38" s="48">
        <f>(D17-C14)/C14</f>
        <v>6.7589613877893376E-2</v>
      </c>
      <c r="H38" s="48">
        <f>(H17-G14)/G14</f>
        <v>4.5722084448955633E-2</v>
      </c>
      <c r="L38" s="46">
        <f>(L17-K$14)/K$14</f>
        <v>6.3847944784303556E-2</v>
      </c>
      <c r="O38" s="38"/>
      <c r="P38" s="169"/>
      <c r="Q38" s="169"/>
      <c r="R38" s="169"/>
    </row>
    <row r="39" spans="1:18" x14ac:dyDescent="0.25">
      <c r="A39" s="8" t="str">
        <f>A18</f>
        <v>Anslag NB2023</v>
      </c>
      <c r="D39" s="48">
        <f>(D18-C14)/C14</f>
        <v>7.7693951523582813E-2</v>
      </c>
      <c r="H39" s="48">
        <f>(H18-G14)/G14</f>
        <v>5.6105140606604841E-2</v>
      </c>
      <c r="L39" s="46">
        <f>(L18-K$14)/K$14</f>
        <v>7.3999972885624946E-2</v>
      </c>
    </row>
    <row r="40" spans="1:18" x14ac:dyDescent="0.25">
      <c r="A40" s="161"/>
      <c r="D40" s="170"/>
      <c r="G40" s="171"/>
      <c r="H40" s="170"/>
      <c r="L40" s="170"/>
    </row>
    <row r="41" spans="1:18" x14ac:dyDescent="0.25">
      <c r="A41" s="166"/>
      <c r="B41" s="172"/>
      <c r="C41" s="172"/>
      <c r="D41" s="173"/>
      <c r="E41" s="172"/>
      <c r="F41" s="172"/>
      <c r="G41" s="172"/>
      <c r="H41" s="173"/>
      <c r="I41" s="172"/>
      <c r="J41" s="172"/>
      <c r="K41" s="172"/>
      <c r="L41" s="173"/>
    </row>
    <row r="42" spans="1:18" x14ac:dyDescent="0.25">
      <c r="A42" s="8" t="s">
        <v>419</v>
      </c>
      <c r="B42" s="254" t="s">
        <v>403</v>
      </c>
      <c r="C42" s="254"/>
      <c r="D42" s="254"/>
      <c r="E42" s="254"/>
      <c r="F42" s="254" t="s">
        <v>404</v>
      </c>
      <c r="G42" s="254"/>
      <c r="H42" s="254"/>
      <c r="I42" s="254"/>
      <c r="J42" s="254" t="s">
        <v>405</v>
      </c>
      <c r="K42" s="254"/>
      <c r="L42" s="254"/>
      <c r="M42" s="254"/>
    </row>
    <row r="43" spans="1:18" x14ac:dyDescent="0.25">
      <c r="A43" s="192"/>
      <c r="B43" s="155">
        <f>B23</f>
        <v>2020</v>
      </c>
      <c r="C43" s="155">
        <f>C23</f>
        <v>2021</v>
      </c>
      <c r="D43" s="155">
        <f>D23</f>
        <v>2022</v>
      </c>
      <c r="E43" s="174" t="s">
        <v>432</v>
      </c>
      <c r="F43" s="155">
        <f>F23</f>
        <v>2020</v>
      </c>
      <c r="G43" s="155">
        <f>G23</f>
        <v>2021</v>
      </c>
      <c r="H43" s="155">
        <f>H23</f>
        <v>2022</v>
      </c>
      <c r="I43" s="174" t="str">
        <f>E43</f>
        <v>endring 21-22</v>
      </c>
      <c r="J43" s="155">
        <f>J23</f>
        <v>2020</v>
      </c>
      <c r="K43" s="155">
        <f>K23</f>
        <v>2021</v>
      </c>
      <c r="L43" s="155">
        <f>L23</f>
        <v>2022</v>
      </c>
      <c r="M43" s="174" t="str">
        <f>I43</f>
        <v>endring 21-22</v>
      </c>
    </row>
    <row r="44" spans="1:18" x14ac:dyDescent="0.25">
      <c r="A44" s="175" t="str">
        <f>A3</f>
        <v>Januar</v>
      </c>
      <c r="B44" s="175">
        <f>B3</f>
        <v>20895278</v>
      </c>
      <c r="C44" s="175">
        <f>C3</f>
        <v>21035195</v>
      </c>
      <c r="D44" s="175">
        <f>D3</f>
        <v>25046985</v>
      </c>
      <c r="E44" s="176">
        <f t="shared" ref="E44:E50" si="8">(D44-C44)/C44</f>
        <v>0.19071798478692495</v>
      </c>
      <c r="F44" s="175">
        <f>F3</f>
        <v>4333234</v>
      </c>
      <c r="G44" s="175">
        <f>G3</f>
        <v>4256424</v>
      </c>
      <c r="H44" s="175">
        <f>H3</f>
        <v>5183875</v>
      </c>
      <c r="I44" s="176">
        <f>(H44-G44)/G44</f>
        <v>0.21789441089515518</v>
      </c>
      <c r="J44" s="175">
        <f t="shared" ref="J44:L56" si="9">B44+F44</f>
        <v>25228512</v>
      </c>
      <c r="K44" s="175">
        <f t="shared" si="9"/>
        <v>25291619</v>
      </c>
      <c r="L44" s="175">
        <f t="shared" si="9"/>
        <v>30230860</v>
      </c>
      <c r="M44" s="176">
        <f t="shared" ref="M44" si="10">(L44-K44)/K44</f>
        <v>0.19529161023657679</v>
      </c>
      <c r="O44" s="169"/>
    </row>
    <row r="45" spans="1:18" x14ac:dyDescent="0.25">
      <c r="A45" s="175" t="str">
        <f t="shared" ref="A45:A55" si="11">A4</f>
        <v>Februar</v>
      </c>
      <c r="B45" s="175">
        <f>B4-B3</f>
        <v>1074102</v>
      </c>
      <c r="C45" s="175">
        <f>C4-C3</f>
        <v>1161079</v>
      </c>
      <c r="D45" s="175">
        <f>D4-D3</f>
        <v>1301354</v>
      </c>
      <c r="E45" s="176">
        <f t="shared" si="8"/>
        <v>0.12081434596612289</v>
      </c>
      <c r="F45" s="175">
        <f>F4-F3</f>
        <v>205059</v>
      </c>
      <c r="G45" s="175">
        <f>G4-G3</f>
        <v>220791</v>
      </c>
      <c r="H45" s="175">
        <f>H4-H3</f>
        <v>253330</v>
      </c>
      <c r="I45" s="176">
        <f t="shared" ref="I45:I50" si="12">(H45-G45)/G45</f>
        <v>0.1473746665398499</v>
      </c>
      <c r="J45" s="175">
        <f t="shared" si="9"/>
        <v>1279161</v>
      </c>
      <c r="K45" s="175">
        <f t="shared" si="9"/>
        <v>1381870</v>
      </c>
      <c r="L45" s="175">
        <f>D45+H45</f>
        <v>1554684</v>
      </c>
      <c r="M45" s="176">
        <f t="shared" ref="M45:M50" si="13">(L45-K45)/K45</f>
        <v>0.12505807348013923</v>
      </c>
      <c r="O45" s="169"/>
    </row>
    <row r="46" spans="1:18" x14ac:dyDescent="0.25">
      <c r="A46" s="175" t="str">
        <f t="shared" si="11"/>
        <v>Mars</v>
      </c>
      <c r="B46" s="175">
        <f t="shared" ref="B46:C55" si="14">B5-B4</f>
        <v>27546635</v>
      </c>
      <c r="C46" s="175">
        <f t="shared" si="14"/>
        <v>31288440</v>
      </c>
      <c r="D46" s="175">
        <f t="shared" ref="D46:D54" si="15">D5-D4</f>
        <v>31890109</v>
      </c>
      <c r="E46" s="176">
        <f t="shared" si="8"/>
        <v>1.9229753864366522E-2</v>
      </c>
      <c r="F46" s="175">
        <f t="shared" ref="F46:G55" si="16">F5-F4</f>
        <v>5713523</v>
      </c>
      <c r="G46" s="175">
        <f t="shared" si="16"/>
        <v>6467574</v>
      </c>
      <c r="H46" s="175">
        <f>H5-H4</f>
        <v>6358233</v>
      </c>
      <c r="I46" s="176">
        <f t="shared" si="12"/>
        <v>-1.6906029988988144E-2</v>
      </c>
      <c r="J46" s="175">
        <f t="shared" si="9"/>
        <v>33260158</v>
      </c>
      <c r="K46" s="175">
        <f t="shared" si="9"/>
        <v>37756014</v>
      </c>
      <c r="L46" s="175">
        <f t="shared" si="9"/>
        <v>38248342</v>
      </c>
      <c r="M46" s="176">
        <f t="shared" si="13"/>
        <v>1.3039723949673289E-2</v>
      </c>
      <c r="O46" s="169"/>
    </row>
    <row r="47" spans="1:18" x14ac:dyDescent="0.25">
      <c r="A47" s="175" t="str">
        <f t="shared" si="11"/>
        <v>April</v>
      </c>
      <c r="B47" s="175">
        <f t="shared" si="14"/>
        <v>1409549</v>
      </c>
      <c r="C47" s="175">
        <f t="shared" si="14"/>
        <v>1734014</v>
      </c>
      <c r="D47" s="175">
        <f t="shared" si="15"/>
        <v>2158950</v>
      </c>
      <c r="E47" s="176">
        <f t="shared" si="8"/>
        <v>0.24505915177155432</v>
      </c>
      <c r="F47" s="175">
        <f t="shared" si="16"/>
        <v>273703</v>
      </c>
      <c r="G47" s="175">
        <f t="shared" si="16"/>
        <v>336824</v>
      </c>
      <c r="H47" s="175">
        <f>H6-H5</f>
        <v>426324</v>
      </c>
      <c r="I47" s="176">
        <f t="shared" si="12"/>
        <v>0.26571740731064297</v>
      </c>
      <c r="J47" s="175">
        <f t="shared" si="9"/>
        <v>1683252</v>
      </c>
      <c r="K47" s="175">
        <f t="shared" si="9"/>
        <v>2070838</v>
      </c>
      <c r="L47" s="175">
        <f t="shared" ref="L47" si="17">D47+H47</f>
        <v>2585274</v>
      </c>
      <c r="M47" s="176">
        <f t="shared" si="13"/>
        <v>0.24841923897475321</v>
      </c>
      <c r="O47" s="169"/>
    </row>
    <row r="48" spans="1:18" x14ac:dyDescent="0.25">
      <c r="A48" s="175" t="str">
        <f t="shared" si="11"/>
        <v>Mai</v>
      </c>
      <c r="B48" s="175">
        <f t="shared" si="14"/>
        <v>27969249</v>
      </c>
      <c r="C48" s="175">
        <f t="shared" si="14"/>
        <v>31773013</v>
      </c>
      <c r="D48" s="175">
        <f t="shared" si="15"/>
        <v>37393694</v>
      </c>
      <c r="E48" s="176">
        <f t="shared" si="8"/>
        <v>0.17690110157321245</v>
      </c>
      <c r="F48" s="175">
        <f t="shared" si="16"/>
        <v>5516761</v>
      </c>
      <c r="G48" s="175">
        <f t="shared" si="16"/>
        <v>6562510</v>
      </c>
      <c r="H48" s="175">
        <f>H7-H6</f>
        <v>7478146</v>
      </c>
      <c r="I48" s="176">
        <f t="shared" si="12"/>
        <v>0.13952527310434576</v>
      </c>
      <c r="J48" s="175">
        <f t="shared" si="9"/>
        <v>33486010</v>
      </c>
      <c r="K48" s="175">
        <f t="shared" si="9"/>
        <v>38335523</v>
      </c>
      <c r="L48" s="175">
        <f t="shared" ref="L48" si="18">D48+H48</f>
        <v>44871840</v>
      </c>
      <c r="M48" s="176">
        <f t="shared" si="13"/>
        <v>0.17050287797038793</v>
      </c>
      <c r="N48" s="176"/>
      <c r="O48" s="169"/>
      <c r="P48" s="177"/>
    </row>
    <row r="49" spans="1:16" x14ac:dyDescent="0.25">
      <c r="A49" s="175" t="str">
        <f t="shared" si="11"/>
        <v>Juni</v>
      </c>
      <c r="B49" s="175">
        <f t="shared" si="14"/>
        <v>1861894</v>
      </c>
      <c r="C49" s="175">
        <f t="shared" si="14"/>
        <v>3700697</v>
      </c>
      <c r="D49" s="175">
        <f t="shared" si="15"/>
        <v>5049204</v>
      </c>
      <c r="E49" s="176">
        <f t="shared" si="8"/>
        <v>0.36439270764399245</v>
      </c>
      <c r="F49" s="175">
        <f t="shared" si="16"/>
        <v>380573</v>
      </c>
      <c r="G49" s="175">
        <f t="shared" si="16"/>
        <v>753916</v>
      </c>
      <c r="H49" s="175">
        <f>H8-H7</f>
        <v>1007981</v>
      </c>
      <c r="I49" s="176">
        <f t="shared" si="12"/>
        <v>0.33699377649499412</v>
      </c>
      <c r="J49" s="175">
        <f t="shared" si="9"/>
        <v>2242467</v>
      </c>
      <c r="K49" s="175">
        <f t="shared" si="9"/>
        <v>4454613</v>
      </c>
      <c r="L49" s="175">
        <f>D49+H49</f>
        <v>6057185</v>
      </c>
      <c r="M49" s="176">
        <f t="shared" si="13"/>
        <v>0.3597556061547883</v>
      </c>
      <c r="O49" s="169"/>
    </row>
    <row r="50" spans="1:16" x14ac:dyDescent="0.25">
      <c r="A50" s="175" t="str">
        <f t="shared" si="11"/>
        <v>Juli</v>
      </c>
      <c r="B50" s="175">
        <f t="shared" si="14"/>
        <v>21053761</v>
      </c>
      <c r="C50" s="175">
        <f t="shared" si="14"/>
        <v>22281580</v>
      </c>
      <c r="D50" s="175">
        <f t="shared" si="15"/>
        <v>22063118</v>
      </c>
      <c r="E50" s="176">
        <f t="shared" si="8"/>
        <v>-9.8046009304546631E-3</v>
      </c>
      <c r="F50" s="175">
        <f t="shared" si="16"/>
        <v>4258174</v>
      </c>
      <c r="G50" s="175">
        <f t="shared" si="16"/>
        <v>4612904</v>
      </c>
      <c r="H50" s="175">
        <f>H9-H8</f>
        <v>4406368</v>
      </c>
      <c r="I50" s="176">
        <f t="shared" si="12"/>
        <v>-4.4773530947099703E-2</v>
      </c>
      <c r="J50" s="175">
        <f t="shared" si="9"/>
        <v>25311935</v>
      </c>
      <c r="K50" s="175">
        <f>C50+G50</f>
        <v>26894484</v>
      </c>
      <c r="L50" s="175">
        <f>D50+H50</f>
        <v>26469486</v>
      </c>
      <c r="M50" s="176">
        <f t="shared" si="13"/>
        <v>-1.5802422533929262E-2</v>
      </c>
      <c r="O50" s="169"/>
    </row>
    <row r="51" spans="1:16" x14ac:dyDescent="0.25">
      <c r="A51" s="175" t="str">
        <f t="shared" si="11"/>
        <v>August</v>
      </c>
      <c r="B51" s="175">
        <f t="shared" si="14"/>
        <v>1995472</v>
      </c>
      <c r="C51" s="175">
        <f>C10-C9</f>
        <v>2952293</v>
      </c>
      <c r="D51" s="175">
        <f t="shared" si="15"/>
        <v>4501310</v>
      </c>
      <c r="E51" s="176">
        <f>(D51-C51)/C51</f>
        <v>0.52468267885335229</v>
      </c>
      <c r="F51" s="175">
        <f t="shared" si="16"/>
        <v>408729</v>
      </c>
      <c r="G51" s="175">
        <f t="shared" si="16"/>
        <v>594644</v>
      </c>
      <c r="H51" s="175">
        <f t="shared" ref="H51:H54" si="19">H10-H9</f>
        <v>920246</v>
      </c>
      <c r="I51" s="176">
        <f>(H51-G51)/G51</f>
        <v>0.54755786655545169</v>
      </c>
      <c r="J51" s="175">
        <f t="shared" si="9"/>
        <v>2404201</v>
      </c>
      <c r="K51" s="175">
        <f t="shared" si="9"/>
        <v>3546937</v>
      </c>
      <c r="L51" s="175">
        <f>D51+H51</f>
        <v>5421556</v>
      </c>
      <c r="M51" s="176">
        <f>(L51-K51)/K51</f>
        <v>0.52851770414867816</v>
      </c>
      <c r="O51" s="169"/>
    </row>
    <row r="52" spans="1:16" x14ac:dyDescent="0.25">
      <c r="A52" s="175" t="str">
        <f t="shared" si="11"/>
        <v>September</v>
      </c>
      <c r="B52" s="175">
        <f t="shared" si="14"/>
        <v>29029099</v>
      </c>
      <c r="C52" s="175">
        <f t="shared" si="14"/>
        <v>34649943</v>
      </c>
      <c r="D52" s="175">
        <f t="shared" si="15"/>
        <v>36263682</v>
      </c>
      <c r="E52" s="176">
        <f>(D52-C52)/C52</f>
        <v>4.6572630725539722E-2</v>
      </c>
      <c r="F52" s="175">
        <f t="shared" si="16"/>
        <v>5876030</v>
      </c>
      <c r="G52" s="175">
        <f t="shared" si="16"/>
        <v>7148438</v>
      </c>
      <c r="H52" s="175">
        <f t="shared" si="19"/>
        <v>7251958</v>
      </c>
      <c r="I52" s="176">
        <f>(H52-G52)/G52</f>
        <v>1.4481485325885179E-2</v>
      </c>
      <c r="J52" s="175">
        <f t="shared" si="9"/>
        <v>34905129</v>
      </c>
      <c r="K52" s="175">
        <f t="shared" si="9"/>
        <v>41798381</v>
      </c>
      <c r="L52" s="175">
        <f>D52+H52</f>
        <v>43515640</v>
      </c>
      <c r="M52" s="176">
        <f>(L52-K52)/K52</f>
        <v>4.1084342477283986E-2</v>
      </c>
      <c r="O52" s="169"/>
    </row>
    <row r="53" spans="1:16" x14ac:dyDescent="0.25">
      <c r="A53" s="175" t="str">
        <f t="shared" si="11"/>
        <v>Oktober</v>
      </c>
      <c r="B53" s="175">
        <f t="shared" si="14"/>
        <v>1894384</v>
      </c>
      <c r="C53" s="175">
        <f t="shared" si="14"/>
        <v>1842218</v>
      </c>
      <c r="D53" s="175">
        <f t="shared" si="15"/>
        <v>1621995</v>
      </c>
      <c r="E53" s="176">
        <f>(D53-C53)/C53</f>
        <v>-0.11954231258189855</v>
      </c>
      <c r="F53" s="175">
        <f t="shared" si="16"/>
        <v>387656</v>
      </c>
      <c r="G53" s="175">
        <f t="shared" si="16"/>
        <v>369252</v>
      </c>
      <c r="H53" s="175">
        <f t="shared" si="19"/>
        <v>336879</v>
      </c>
      <c r="I53" s="176">
        <f>(H53-G53)/G53</f>
        <v>-8.7671833869552504E-2</v>
      </c>
      <c r="J53" s="175">
        <f t="shared" si="9"/>
        <v>2282040</v>
      </c>
      <c r="K53" s="175">
        <f t="shared" si="9"/>
        <v>2211470</v>
      </c>
      <c r="L53" s="175">
        <f t="shared" ref="L53" si="20">D53+H53</f>
        <v>1958874</v>
      </c>
      <c r="M53" s="176">
        <f>(L53-K53)/K53</f>
        <v>-0.1142208576195924</v>
      </c>
      <c r="O53" s="169"/>
      <c r="P53" s="38"/>
    </row>
    <row r="54" spans="1:16" x14ac:dyDescent="0.25">
      <c r="A54" s="175" t="str">
        <f t="shared" si="11"/>
        <v>November</v>
      </c>
      <c r="B54" s="175">
        <f t="shared" si="14"/>
        <v>32554065</v>
      </c>
      <c r="C54" s="175">
        <f t="shared" si="14"/>
        <v>37869257</v>
      </c>
      <c r="D54" s="175">
        <f t="shared" si="15"/>
        <v>48896237</v>
      </c>
      <c r="E54" s="176">
        <f>(D54-C54)/C54</f>
        <v>0.29118553870755903</v>
      </c>
      <c r="F54" s="175">
        <f t="shared" si="16"/>
        <v>6644976</v>
      </c>
      <c r="G54" s="175">
        <f t="shared" si="16"/>
        <v>7977156</v>
      </c>
      <c r="H54" s="175">
        <f t="shared" si="19"/>
        <v>10022361</v>
      </c>
      <c r="I54" s="176">
        <f>(H54-G54)/G54</f>
        <v>0.25638272587373245</v>
      </c>
      <c r="J54" s="175">
        <f t="shared" si="9"/>
        <v>39199041</v>
      </c>
      <c r="K54" s="175">
        <f t="shared" si="9"/>
        <v>45846413</v>
      </c>
      <c r="L54" s="175">
        <f t="shared" ref="L54:L55" si="21">D54+H54</f>
        <v>58918598</v>
      </c>
      <c r="M54" s="176">
        <f>(L54-K54)/K54</f>
        <v>0.28512994026381083</v>
      </c>
      <c r="O54" s="169"/>
    </row>
    <row r="55" spans="1:16" x14ac:dyDescent="0.25">
      <c r="A55" s="175" t="str">
        <f t="shared" si="11"/>
        <v>Desember</v>
      </c>
      <c r="B55" s="175">
        <f t="shared" si="14"/>
        <v>1608935</v>
      </c>
      <c r="C55" s="175">
        <f t="shared" si="14"/>
        <v>5667718</v>
      </c>
      <c r="D55" s="175"/>
      <c r="E55" s="176"/>
      <c r="F55" s="175">
        <f t="shared" si="16"/>
        <v>322723</v>
      </c>
      <c r="G55" s="175">
        <f t="shared" si="16"/>
        <v>1150085</v>
      </c>
      <c r="H55" s="175"/>
      <c r="I55" s="176"/>
      <c r="J55" s="175">
        <f t="shared" si="9"/>
        <v>1931658</v>
      </c>
      <c r="K55" s="175">
        <f t="shared" si="9"/>
        <v>6817803</v>
      </c>
      <c r="L55" s="175">
        <f t="shared" si="21"/>
        <v>0</v>
      </c>
      <c r="M55" s="176"/>
      <c r="O55" s="169"/>
    </row>
    <row r="56" spans="1:16" x14ac:dyDescent="0.25">
      <c r="A56" s="178" t="s">
        <v>420</v>
      </c>
      <c r="B56" s="178">
        <f>SUM(B44:B55)</f>
        <v>168892423</v>
      </c>
      <c r="C56" s="178">
        <f>SUM(C44:C55)</f>
        <v>195955447</v>
      </c>
      <c r="D56" s="178">
        <f>SUM(D44:D55)</f>
        <v>216186638</v>
      </c>
      <c r="E56" s="179"/>
      <c r="F56" s="178">
        <f>SUM(F44:F55)</f>
        <v>34321141</v>
      </c>
      <c r="G56" s="178">
        <f>SUM(G44:G55)</f>
        <v>40450518</v>
      </c>
      <c r="H56" s="178">
        <f>SUM(H44:H55)</f>
        <v>43645701</v>
      </c>
      <c r="I56" s="179"/>
      <c r="J56" s="178">
        <f t="shared" si="9"/>
        <v>203213564</v>
      </c>
      <c r="K56" s="178">
        <f>C56+G56</f>
        <v>236405965</v>
      </c>
      <c r="L56" s="178">
        <f>D56+H56</f>
        <v>259832339</v>
      </c>
      <c r="M56" s="179"/>
    </row>
    <row r="57" spans="1:16" x14ac:dyDescent="0.25">
      <c r="A57" s="44"/>
      <c r="B57" s="44"/>
      <c r="C57" s="153"/>
      <c r="D57" s="44"/>
      <c r="E57" s="180"/>
      <c r="F57" s="153"/>
      <c r="G57" s="153"/>
      <c r="H57" s="44"/>
      <c r="I57" s="180"/>
      <c r="J57" s="153"/>
      <c r="K57" s="153"/>
      <c r="L57" s="44"/>
      <c r="M57" s="180"/>
    </row>
    <row r="58" spans="1:16" x14ac:dyDescent="0.25">
      <c r="A58" s="38"/>
      <c r="D58" s="38"/>
      <c r="H58" s="38"/>
      <c r="L58" s="38"/>
    </row>
    <row r="59" spans="1:16" x14ac:dyDescent="0.25">
      <c r="A59" s="38"/>
      <c r="E59" s="181"/>
      <c r="F59" s="181"/>
      <c r="G59" s="181"/>
      <c r="H59" s="181"/>
      <c r="I59" s="181"/>
      <c r="J59" s="181"/>
      <c r="K59" s="181"/>
      <c r="L59" s="182"/>
    </row>
    <row r="60" spans="1:16" x14ac:dyDescent="0.25">
      <c r="A60" s="38"/>
      <c r="E60" s="169"/>
      <c r="H60" s="38"/>
      <c r="I60" s="169"/>
      <c r="L60" s="169"/>
    </row>
    <row r="61" spans="1:16" x14ac:dyDescent="0.25">
      <c r="A61" s="38"/>
      <c r="E61" s="169"/>
      <c r="I61" s="169"/>
      <c r="L61" s="169"/>
    </row>
    <row r="62" spans="1:16" x14ac:dyDescent="0.25">
      <c r="A62" s="38"/>
      <c r="E62" s="169"/>
      <c r="I62" s="169"/>
      <c r="L62" s="169"/>
    </row>
    <row r="63" spans="1:16" x14ac:dyDescent="0.25">
      <c r="A63" s="38"/>
      <c r="E63" s="169"/>
      <c r="I63" s="169"/>
      <c r="L63" s="169"/>
    </row>
  </sheetData>
  <sheetProtection sheet="1" objects="1" scenarios="1"/>
  <mergeCells count="9">
    <mergeCell ref="B42:E42"/>
    <mergeCell ref="F42:I42"/>
    <mergeCell ref="J42:M42"/>
    <mergeCell ref="B1:D1"/>
    <mergeCell ref="F1:H1"/>
    <mergeCell ref="J1:L1"/>
    <mergeCell ref="B22:D22"/>
    <mergeCell ref="F22:H22"/>
    <mergeCell ref="J22:L22"/>
  </mergeCells>
  <pageMargins left="0.7" right="0.7" top="0.75" bottom="0.75" header="0.3" footer="0.3"/>
  <pageSetup paperSize="9" orientation="portrait" r:id="rId1"/>
  <ignoredErrors>
    <ignoredError sqref="I4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Diagrammer</vt:lpstr>
      </vt:variant>
      <vt:variant>
        <vt:i4>2</vt:i4>
      </vt:variant>
    </vt:vector>
  </HeadingPairs>
  <TitlesOfParts>
    <vt:vector size="5" baseType="lpstr">
      <vt:lpstr>komm</vt:lpstr>
      <vt:lpstr>fylk</vt:lpstr>
      <vt:lpstr>tabellalle</vt:lpstr>
      <vt:lpstr>fig_komm</vt:lpstr>
      <vt:lpstr>fig_fylk</vt:lpstr>
    </vt:vector>
  </TitlesOfParts>
  <Company>KS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Ingunn Monsen;Martin.Fjordholm@ks.no;anita.ekle.kildahl@ks.no</dc:creator>
  <cp:lastModifiedBy>Martin Fjordholm</cp:lastModifiedBy>
  <dcterms:created xsi:type="dcterms:W3CDTF">2019-11-19T09:55:59Z</dcterms:created>
  <dcterms:modified xsi:type="dcterms:W3CDTF">2022-12-16T12:10:42Z</dcterms:modified>
</cp:coreProperties>
</file>