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95" yWindow="1935" windowWidth="19440" windowHeight="5115"/>
  </bookViews>
  <sheets>
    <sheet name="kommuner" sheetId="6" r:id="rId1"/>
    <sheet name="fylker" sheetId="7" r:id="rId2"/>
    <sheet name="fylker gml" sheetId="4" state="hidden" r:id="rId3"/>
    <sheet name="tabellalle" sheetId="1" r:id="rId4"/>
    <sheet name="Diagram K" sheetId="2" r:id="rId5"/>
    <sheet name="Diagram FK" sheetId="3" r:id="rId6"/>
  </sheets>
  <definedNames>
    <definedName name="_xlnm.Print_Area" localSheetId="2">'fylker gml'!$A$1:$P$31</definedName>
    <definedName name="_xlnm.Print_Area" localSheetId="0">kommuner!$A$1:$Q$434</definedName>
    <definedName name="_xlnm.Print_Area" localSheetId="3">tabellalle!$A$1:$M$55</definedName>
    <definedName name="_xlnm.Print_Titles" localSheetId="2">'fylker gml'!$A:$B,'fylker gml'!$1:$6</definedName>
    <definedName name="_xlnm.Print_Titles" localSheetId="0">kommuner!$A:$B,kommuner!$1:$6</definedName>
  </definedNames>
  <calcPr calcId="145621"/>
</workbook>
</file>

<file path=xl/calcChain.xml><?xml version="1.0" encoding="utf-8"?>
<calcChain xmlns="http://schemas.openxmlformats.org/spreadsheetml/2006/main">
  <c r="L51" i="1" l="1"/>
  <c r="M51" i="1" s="1"/>
  <c r="H51" i="1"/>
  <c r="I51" i="1" s="1"/>
  <c r="E51" i="1"/>
  <c r="D51" i="1"/>
  <c r="L32" i="1"/>
  <c r="H32" i="1"/>
  <c r="D32" i="1"/>
  <c r="U26" i="7" l="1"/>
  <c r="S26" i="7"/>
  <c r="M50" i="1" l="1"/>
  <c r="D50" i="1"/>
  <c r="E50" i="1" s="1"/>
  <c r="H50" i="1"/>
  <c r="I50" i="1" s="1"/>
  <c r="L31" i="1"/>
  <c r="H31" i="1"/>
  <c r="D31" i="1"/>
  <c r="L50" i="1" l="1"/>
  <c r="H37" i="1"/>
  <c r="D37" i="1"/>
  <c r="H49" i="1" l="1"/>
  <c r="D49" i="1"/>
  <c r="H30" i="1"/>
  <c r="D30" i="1"/>
  <c r="L49" i="1" l="1"/>
  <c r="H48" i="1"/>
  <c r="D48" i="1"/>
  <c r="L48" i="1" s="1"/>
  <c r="H29" i="1"/>
  <c r="D29" i="1"/>
  <c r="H47" i="1" l="1"/>
  <c r="D47" i="1"/>
  <c r="L47" i="1" s="1"/>
  <c r="H28" i="1"/>
  <c r="D28" i="1"/>
  <c r="H46" i="1" l="1"/>
  <c r="D46" i="1"/>
  <c r="L46" i="1" s="1"/>
  <c r="H27" i="1"/>
  <c r="D27" i="1"/>
  <c r="H36" i="1" l="1"/>
  <c r="D36" i="1"/>
  <c r="H45" i="1" l="1"/>
  <c r="D45" i="1"/>
  <c r="H26" i="1"/>
  <c r="D26" i="1"/>
  <c r="L45" i="1" l="1"/>
  <c r="H44" i="1"/>
  <c r="D44" i="1"/>
  <c r="L44" i="1" s="1"/>
  <c r="D25" i="1"/>
  <c r="H25" i="1"/>
  <c r="X2" i="6"/>
  <c r="W430" i="6"/>
  <c r="H24" i="1" l="1"/>
  <c r="D24" i="1"/>
  <c r="H43" i="1"/>
  <c r="D43" i="1"/>
  <c r="L43" i="1" l="1"/>
  <c r="N26" i="7"/>
  <c r="C26" i="7"/>
  <c r="P24" i="7"/>
  <c r="D24" i="7"/>
  <c r="F24" i="7" s="1"/>
  <c r="U430" i="6" l="1"/>
  <c r="P430" i="6"/>
  <c r="C430" i="6"/>
  <c r="V428" i="6"/>
  <c r="D428" i="6"/>
  <c r="R428" i="6" s="1"/>
  <c r="V427" i="6"/>
  <c r="D427" i="6"/>
  <c r="R427" i="6" s="1"/>
  <c r="V426" i="6"/>
  <c r="D426" i="6"/>
  <c r="R426" i="6" s="1"/>
  <c r="V425" i="6"/>
  <c r="D425" i="6"/>
  <c r="R425" i="6" s="1"/>
  <c r="V424" i="6"/>
  <c r="D424" i="6"/>
  <c r="R424" i="6" s="1"/>
  <c r="V423" i="6"/>
  <c r="D423" i="6"/>
  <c r="R423" i="6" s="1"/>
  <c r="V422" i="6"/>
  <c r="D422" i="6"/>
  <c r="R422" i="6" s="1"/>
  <c r="V421" i="6"/>
  <c r="D421" i="6"/>
  <c r="R421" i="6" s="1"/>
  <c r="V420" i="6"/>
  <c r="D420" i="6"/>
  <c r="R420" i="6" s="1"/>
  <c r="V419" i="6"/>
  <c r="D419" i="6"/>
  <c r="R419" i="6" s="1"/>
  <c r="V418" i="6"/>
  <c r="D418" i="6"/>
  <c r="V417" i="6"/>
  <c r="D417" i="6"/>
  <c r="V416" i="6"/>
  <c r="D416" i="6"/>
  <c r="R416" i="6" s="1"/>
  <c r="V415" i="6"/>
  <c r="D415" i="6"/>
  <c r="R415" i="6" s="1"/>
  <c r="V414" i="6"/>
  <c r="D414" i="6"/>
  <c r="R414" i="6" s="1"/>
  <c r="V413" i="6"/>
  <c r="D413" i="6"/>
  <c r="R413" i="6" s="1"/>
  <c r="V412" i="6"/>
  <c r="D412" i="6"/>
  <c r="R412" i="6" s="1"/>
  <c r="V411" i="6"/>
  <c r="D411" i="6"/>
  <c r="R411" i="6" s="1"/>
  <c r="V410" i="6"/>
  <c r="D410" i="6"/>
  <c r="R410" i="6" s="1"/>
  <c r="V409" i="6"/>
  <c r="D409" i="6"/>
  <c r="R409" i="6" s="1"/>
  <c r="V408" i="6"/>
  <c r="D408" i="6"/>
  <c r="R408" i="6" s="1"/>
  <c r="V407" i="6"/>
  <c r="D407" i="6"/>
  <c r="R407" i="6" s="1"/>
  <c r="V406" i="6"/>
  <c r="D406" i="6"/>
  <c r="V405" i="6"/>
  <c r="D405" i="6"/>
  <c r="R405" i="6" s="1"/>
  <c r="V404" i="6"/>
  <c r="D404" i="6"/>
  <c r="V403" i="6"/>
  <c r="D403" i="6"/>
  <c r="V402" i="6"/>
  <c r="D402" i="6"/>
  <c r="R402" i="6" s="1"/>
  <c r="V401" i="6"/>
  <c r="D401" i="6"/>
  <c r="R401" i="6" s="1"/>
  <c r="V400" i="6"/>
  <c r="D400" i="6"/>
  <c r="R400" i="6" s="1"/>
  <c r="V399" i="6"/>
  <c r="D399" i="6"/>
  <c r="R399" i="6" s="1"/>
  <c r="V398" i="6"/>
  <c r="D398" i="6"/>
  <c r="R398" i="6" s="1"/>
  <c r="V397" i="6"/>
  <c r="D397" i="6"/>
  <c r="R397" i="6" s="1"/>
  <c r="V396" i="6"/>
  <c r="D396" i="6"/>
  <c r="R396" i="6" s="1"/>
  <c r="V395" i="6"/>
  <c r="D395" i="6"/>
  <c r="V394" i="6"/>
  <c r="D394" i="6"/>
  <c r="V393" i="6"/>
  <c r="D393" i="6"/>
  <c r="R393" i="6" s="1"/>
  <c r="V392" i="6"/>
  <c r="D392" i="6"/>
  <c r="R392" i="6" s="1"/>
  <c r="V391" i="6"/>
  <c r="D391" i="6"/>
  <c r="R391" i="6" s="1"/>
  <c r="V390" i="6"/>
  <c r="D390" i="6"/>
  <c r="R390" i="6" s="1"/>
  <c r="V389" i="6"/>
  <c r="D389" i="6"/>
  <c r="R389" i="6" s="1"/>
  <c r="V388" i="6"/>
  <c r="D388" i="6"/>
  <c r="R388" i="6" s="1"/>
  <c r="V387" i="6"/>
  <c r="D387" i="6"/>
  <c r="R387" i="6" s="1"/>
  <c r="V386" i="6"/>
  <c r="D386" i="6"/>
  <c r="R386" i="6" s="1"/>
  <c r="V385" i="6"/>
  <c r="D385" i="6"/>
  <c r="R385" i="6" s="1"/>
  <c r="V384" i="6"/>
  <c r="D384" i="6"/>
  <c r="R384" i="6" s="1"/>
  <c r="V383" i="6"/>
  <c r="D383" i="6"/>
  <c r="R383" i="6" s="1"/>
  <c r="V382" i="6"/>
  <c r="D382" i="6"/>
  <c r="R382" i="6" s="1"/>
  <c r="R418" i="6" l="1"/>
  <c r="R394" i="6"/>
  <c r="R395" i="6"/>
  <c r="R406" i="6"/>
  <c r="R417" i="6"/>
  <c r="R403" i="6"/>
  <c r="R404" i="6"/>
  <c r="H35" i="1"/>
  <c r="D35" i="1"/>
  <c r="D23" i="1" l="1"/>
  <c r="C2" i="6" l="1"/>
  <c r="L17" i="1" l="1"/>
  <c r="I17" i="1"/>
  <c r="E17" i="1"/>
  <c r="L16" i="1"/>
  <c r="I16" i="1"/>
  <c r="E16" i="1"/>
  <c r="H2" i="1"/>
  <c r="G2" i="1"/>
  <c r="F2" i="1"/>
  <c r="I15" i="1" l="1"/>
  <c r="L15" i="1"/>
  <c r="E15" i="1"/>
  <c r="D121" i="6" l="1"/>
  <c r="V121" i="6"/>
  <c r="R121" i="6" l="1"/>
  <c r="U2" i="7"/>
  <c r="S2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2" i="7"/>
  <c r="H23" i="1" l="1"/>
  <c r="D23" i="7" l="1"/>
  <c r="F23" i="7" s="1"/>
  <c r="D22" i="7"/>
  <c r="F22" i="7" s="1"/>
  <c r="D21" i="7"/>
  <c r="F21" i="7" s="1"/>
  <c r="D20" i="7"/>
  <c r="F20" i="7" s="1"/>
  <c r="D19" i="7"/>
  <c r="F19" i="7" s="1"/>
  <c r="D18" i="7"/>
  <c r="F18" i="7" s="1"/>
  <c r="D17" i="7"/>
  <c r="F17" i="7" s="1"/>
  <c r="D16" i="7"/>
  <c r="F16" i="7" s="1"/>
  <c r="D15" i="7"/>
  <c r="F15" i="7" s="1"/>
  <c r="D14" i="7"/>
  <c r="F14" i="7" s="1"/>
  <c r="D13" i="7"/>
  <c r="F13" i="7" s="1"/>
  <c r="D12" i="7"/>
  <c r="F12" i="7" s="1"/>
  <c r="D11" i="7"/>
  <c r="F11" i="7" s="1"/>
  <c r="D10" i="7"/>
  <c r="F10" i="7" s="1"/>
  <c r="D9" i="7"/>
  <c r="F9" i="7" s="1"/>
  <c r="D8" i="7"/>
  <c r="F8" i="7" s="1"/>
  <c r="D7" i="7"/>
  <c r="F7" i="7" s="1"/>
  <c r="I2" i="7"/>
  <c r="G2" i="7"/>
  <c r="P26" i="7" l="1"/>
  <c r="D26" i="7"/>
  <c r="G24" i="7" l="1"/>
  <c r="H24" i="7" s="1"/>
  <c r="E24" i="7"/>
  <c r="F26" i="7"/>
  <c r="G7" i="7"/>
  <c r="H7" i="7" s="1"/>
  <c r="E18" i="7"/>
  <c r="E10" i="7"/>
  <c r="G16" i="7"/>
  <c r="H16" i="7" s="1"/>
  <c r="G8" i="7"/>
  <c r="H8" i="7" s="1"/>
  <c r="E15" i="7"/>
  <c r="E7" i="7"/>
  <c r="G9" i="7"/>
  <c r="H9" i="7" s="1"/>
  <c r="G17" i="7"/>
  <c r="H17" i="7" s="1"/>
  <c r="G23" i="7"/>
  <c r="H23" i="7" s="1"/>
  <c r="E22" i="7"/>
  <c r="E16" i="7"/>
  <c r="E8" i="7"/>
  <c r="G14" i="7"/>
  <c r="H14" i="7" s="1"/>
  <c r="E13" i="7"/>
  <c r="G22" i="7"/>
  <c r="H22" i="7" s="1"/>
  <c r="G11" i="7"/>
  <c r="H11" i="7" s="1"/>
  <c r="G19" i="7"/>
  <c r="H19" i="7" s="1"/>
  <c r="E14" i="7"/>
  <c r="G20" i="7"/>
  <c r="H20" i="7" s="1"/>
  <c r="G12" i="7"/>
  <c r="H12" i="7" s="1"/>
  <c r="E19" i="7"/>
  <c r="E11" i="7"/>
  <c r="E23" i="7"/>
  <c r="G13" i="7"/>
  <c r="H13" i="7" s="1"/>
  <c r="E21" i="7"/>
  <c r="E20" i="7"/>
  <c r="E12" i="7"/>
  <c r="G18" i="7"/>
  <c r="H18" i="7" s="1"/>
  <c r="G10" i="7"/>
  <c r="H10" i="7" s="1"/>
  <c r="E17" i="7"/>
  <c r="E9" i="7"/>
  <c r="G15" i="7"/>
  <c r="H15" i="7" s="1"/>
  <c r="G21" i="7"/>
  <c r="H21" i="7" s="1"/>
  <c r="E26" i="7"/>
  <c r="I24" i="7" l="1"/>
  <c r="J24" i="7" s="1"/>
  <c r="L24" i="7" s="1"/>
  <c r="M26" i="7"/>
  <c r="H26" i="7"/>
  <c r="I12" i="7"/>
  <c r="Q12" i="7" s="1"/>
  <c r="I9" i="7"/>
  <c r="J9" i="7" s="1"/>
  <c r="L9" i="7" s="1"/>
  <c r="I16" i="7"/>
  <c r="Q16" i="7" s="1"/>
  <c r="I19" i="7"/>
  <c r="Q19" i="7" s="1"/>
  <c r="I7" i="7"/>
  <c r="Q7" i="7" s="1"/>
  <c r="I18" i="7"/>
  <c r="Q18" i="7" s="1"/>
  <c r="I17" i="7"/>
  <c r="Q17" i="7" s="1"/>
  <c r="I8" i="7"/>
  <c r="Q8" i="7" s="1"/>
  <c r="I11" i="7"/>
  <c r="Q11" i="7" s="1"/>
  <c r="I14" i="7"/>
  <c r="Q14" i="7" s="1"/>
  <c r="I20" i="7"/>
  <c r="J20" i="7" s="1"/>
  <c r="L20" i="7" s="1"/>
  <c r="I21" i="7"/>
  <c r="J21" i="7" s="1"/>
  <c r="L21" i="7" s="1"/>
  <c r="I13" i="7"/>
  <c r="J13" i="7" s="1"/>
  <c r="L13" i="7" s="1"/>
  <c r="I22" i="7"/>
  <c r="Q22" i="7" s="1"/>
  <c r="I23" i="7"/>
  <c r="J23" i="7" s="1"/>
  <c r="L23" i="7" s="1"/>
  <c r="I15" i="7"/>
  <c r="Q15" i="7" s="1"/>
  <c r="I10" i="7"/>
  <c r="J10" i="7" s="1"/>
  <c r="L10" i="7" s="1"/>
  <c r="Q24" i="7" l="1"/>
  <c r="J12" i="7"/>
  <c r="L12" i="7" s="1"/>
  <c r="J19" i="7"/>
  <c r="L19" i="7" s="1"/>
  <c r="J8" i="7"/>
  <c r="L8" i="7" s="1"/>
  <c r="J17" i="7"/>
  <c r="L17" i="7" s="1"/>
  <c r="J14" i="7"/>
  <c r="L14" i="7" s="1"/>
  <c r="J7" i="7"/>
  <c r="L7" i="7" s="1"/>
  <c r="J16" i="7"/>
  <c r="L16" i="7" s="1"/>
  <c r="Q9" i="7"/>
  <c r="J18" i="7"/>
  <c r="L18" i="7" s="1"/>
  <c r="J11" i="7"/>
  <c r="L11" i="7" s="1"/>
  <c r="Q21" i="7"/>
  <c r="Q20" i="7"/>
  <c r="J22" i="7"/>
  <c r="L22" i="7" s="1"/>
  <c r="J15" i="7"/>
  <c r="L15" i="7" s="1"/>
  <c r="Q23" i="7"/>
  <c r="Q13" i="7"/>
  <c r="I26" i="7"/>
  <c r="J26" i="7" s="1"/>
  <c r="Q10" i="7"/>
  <c r="L26" i="7" l="1"/>
  <c r="K24" i="7"/>
  <c r="K19" i="7"/>
  <c r="K20" i="7"/>
  <c r="K7" i="7"/>
  <c r="K13" i="7"/>
  <c r="K12" i="7"/>
  <c r="K22" i="7"/>
  <c r="Q26" i="7"/>
  <c r="K10" i="7"/>
  <c r="K17" i="7"/>
  <c r="K9" i="7"/>
  <c r="K14" i="7"/>
  <c r="K23" i="7"/>
  <c r="K11" i="7"/>
  <c r="K18" i="7"/>
  <c r="K15" i="7"/>
  <c r="K8" i="7"/>
  <c r="K16" i="7"/>
  <c r="K21" i="7"/>
  <c r="K26" i="7"/>
  <c r="L14" i="1"/>
  <c r="K14" i="1"/>
  <c r="L37" i="1" s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L28" i="1" s="1"/>
  <c r="K8" i="1"/>
  <c r="J8" i="1"/>
  <c r="L7" i="1"/>
  <c r="K7" i="1"/>
  <c r="J7" i="1"/>
  <c r="L6" i="1"/>
  <c r="K6" i="1"/>
  <c r="J6" i="1"/>
  <c r="L5" i="1"/>
  <c r="K5" i="1"/>
  <c r="J5" i="1"/>
  <c r="L4" i="1"/>
  <c r="L24" i="1" s="1"/>
  <c r="K4" i="1"/>
  <c r="J4" i="1"/>
  <c r="L3" i="1"/>
  <c r="K3" i="1"/>
  <c r="J3" i="1"/>
  <c r="B22" i="1"/>
  <c r="C22" i="1"/>
  <c r="D22" i="1"/>
  <c r="L27" i="1" l="1"/>
  <c r="L35" i="1"/>
  <c r="L36" i="1"/>
  <c r="L30" i="1"/>
  <c r="L26" i="1"/>
  <c r="L25" i="1"/>
  <c r="L29" i="1"/>
  <c r="L23" i="1"/>
  <c r="Q430" i="6" l="1"/>
  <c r="V381" i="6"/>
  <c r="D381" i="6"/>
  <c r="R381" i="6" s="1"/>
  <c r="V380" i="6"/>
  <c r="D380" i="6"/>
  <c r="R380" i="6" s="1"/>
  <c r="V379" i="6"/>
  <c r="D379" i="6"/>
  <c r="R379" i="6" s="1"/>
  <c r="V378" i="6"/>
  <c r="D378" i="6"/>
  <c r="R378" i="6" s="1"/>
  <c r="V377" i="6"/>
  <c r="D377" i="6"/>
  <c r="R377" i="6" s="1"/>
  <c r="V376" i="6"/>
  <c r="D376" i="6"/>
  <c r="R376" i="6" s="1"/>
  <c r="V375" i="6"/>
  <c r="D375" i="6"/>
  <c r="R375" i="6" s="1"/>
  <c r="V374" i="6"/>
  <c r="D374" i="6"/>
  <c r="R374" i="6" s="1"/>
  <c r="V373" i="6"/>
  <c r="D373" i="6"/>
  <c r="R373" i="6" s="1"/>
  <c r="V372" i="6"/>
  <c r="D372" i="6"/>
  <c r="R372" i="6" s="1"/>
  <c r="V371" i="6"/>
  <c r="D371" i="6"/>
  <c r="R371" i="6" s="1"/>
  <c r="V370" i="6"/>
  <c r="D370" i="6"/>
  <c r="V369" i="6"/>
  <c r="D369" i="6"/>
  <c r="R369" i="6" s="1"/>
  <c r="V368" i="6"/>
  <c r="D368" i="6"/>
  <c r="V367" i="6"/>
  <c r="D367" i="6"/>
  <c r="V366" i="6"/>
  <c r="D366" i="6"/>
  <c r="V365" i="6"/>
  <c r="D365" i="6"/>
  <c r="R365" i="6" s="1"/>
  <c r="V364" i="6"/>
  <c r="D364" i="6"/>
  <c r="R364" i="6" s="1"/>
  <c r="V363" i="6"/>
  <c r="D363" i="6"/>
  <c r="R363" i="6" s="1"/>
  <c r="V362" i="6"/>
  <c r="D362" i="6"/>
  <c r="R362" i="6" s="1"/>
  <c r="V361" i="6"/>
  <c r="D361" i="6"/>
  <c r="R361" i="6" s="1"/>
  <c r="V360" i="6"/>
  <c r="D360" i="6"/>
  <c r="R360" i="6" s="1"/>
  <c r="V359" i="6"/>
  <c r="D359" i="6"/>
  <c r="R359" i="6" s="1"/>
  <c r="V358" i="6"/>
  <c r="D358" i="6"/>
  <c r="R358" i="6" s="1"/>
  <c r="V357" i="6"/>
  <c r="D357" i="6"/>
  <c r="R357" i="6" s="1"/>
  <c r="V356" i="6"/>
  <c r="D356" i="6"/>
  <c r="R356" i="6" s="1"/>
  <c r="V355" i="6"/>
  <c r="D355" i="6"/>
  <c r="V354" i="6"/>
  <c r="D354" i="6"/>
  <c r="R354" i="6" s="1"/>
  <c r="V353" i="6"/>
  <c r="D353" i="6"/>
  <c r="R353" i="6" s="1"/>
  <c r="V352" i="6"/>
  <c r="D352" i="6"/>
  <c r="V351" i="6"/>
  <c r="D351" i="6"/>
  <c r="V350" i="6"/>
  <c r="D350" i="6"/>
  <c r="V349" i="6"/>
  <c r="D349" i="6"/>
  <c r="V348" i="6"/>
  <c r="D348" i="6"/>
  <c r="V347" i="6"/>
  <c r="D347" i="6"/>
  <c r="R347" i="6" s="1"/>
  <c r="V346" i="6"/>
  <c r="D346" i="6"/>
  <c r="R346" i="6" s="1"/>
  <c r="V345" i="6"/>
  <c r="D345" i="6"/>
  <c r="R345" i="6" s="1"/>
  <c r="V344" i="6"/>
  <c r="D344" i="6"/>
  <c r="V343" i="6"/>
  <c r="D343" i="6"/>
  <c r="R343" i="6" s="1"/>
  <c r="V342" i="6"/>
  <c r="D342" i="6"/>
  <c r="R342" i="6" s="1"/>
  <c r="V341" i="6"/>
  <c r="D341" i="6"/>
  <c r="V340" i="6"/>
  <c r="D340" i="6"/>
  <c r="V339" i="6"/>
  <c r="D339" i="6"/>
  <c r="R339" i="6" s="1"/>
  <c r="V338" i="6"/>
  <c r="D338" i="6"/>
  <c r="R338" i="6" s="1"/>
  <c r="V337" i="6"/>
  <c r="D337" i="6"/>
  <c r="R337" i="6" s="1"/>
  <c r="V336" i="6"/>
  <c r="D336" i="6"/>
  <c r="V335" i="6"/>
  <c r="D335" i="6"/>
  <c r="V334" i="6"/>
  <c r="D334" i="6"/>
  <c r="R334" i="6" s="1"/>
  <c r="V333" i="6"/>
  <c r="D333" i="6"/>
  <c r="V332" i="6"/>
  <c r="D332" i="6"/>
  <c r="V331" i="6"/>
  <c r="D331" i="6"/>
  <c r="R331" i="6" s="1"/>
  <c r="V330" i="6"/>
  <c r="D330" i="6"/>
  <c r="R330" i="6" s="1"/>
  <c r="V329" i="6"/>
  <c r="D329" i="6"/>
  <c r="R329" i="6" s="1"/>
  <c r="V328" i="6"/>
  <c r="D328" i="6"/>
  <c r="R328" i="6" s="1"/>
  <c r="V327" i="6"/>
  <c r="D327" i="6"/>
  <c r="V326" i="6"/>
  <c r="D326" i="6"/>
  <c r="R326" i="6" s="1"/>
  <c r="V325" i="6"/>
  <c r="D325" i="6"/>
  <c r="V324" i="6"/>
  <c r="D324" i="6"/>
  <c r="R324" i="6" s="1"/>
  <c r="V323" i="6"/>
  <c r="D323" i="6"/>
  <c r="R323" i="6" s="1"/>
  <c r="V322" i="6"/>
  <c r="D322" i="6"/>
  <c r="R322" i="6" s="1"/>
  <c r="V321" i="6"/>
  <c r="D321" i="6"/>
  <c r="R321" i="6" s="1"/>
  <c r="V320" i="6"/>
  <c r="D320" i="6"/>
  <c r="R320" i="6" s="1"/>
  <c r="V319" i="6"/>
  <c r="D319" i="6"/>
  <c r="V318" i="6"/>
  <c r="D318" i="6"/>
  <c r="R318" i="6" s="1"/>
  <c r="V317" i="6"/>
  <c r="D317" i="6"/>
  <c r="V316" i="6"/>
  <c r="D316" i="6"/>
  <c r="R316" i="6" s="1"/>
  <c r="V315" i="6"/>
  <c r="D315" i="6"/>
  <c r="R315" i="6" s="1"/>
  <c r="V314" i="6"/>
  <c r="D314" i="6"/>
  <c r="R314" i="6" s="1"/>
  <c r="V313" i="6"/>
  <c r="D313" i="6"/>
  <c r="R313" i="6" s="1"/>
  <c r="V312" i="6"/>
  <c r="D312" i="6"/>
  <c r="R312" i="6" s="1"/>
  <c r="V311" i="6"/>
  <c r="D311" i="6"/>
  <c r="V310" i="6"/>
  <c r="D310" i="6"/>
  <c r="R310" i="6" s="1"/>
  <c r="V309" i="6"/>
  <c r="D309" i="6"/>
  <c r="V308" i="6"/>
  <c r="D308" i="6"/>
  <c r="R308" i="6" s="1"/>
  <c r="V307" i="6"/>
  <c r="D307" i="6"/>
  <c r="R307" i="6" s="1"/>
  <c r="V306" i="6"/>
  <c r="D306" i="6"/>
  <c r="R306" i="6" s="1"/>
  <c r="V305" i="6"/>
  <c r="D305" i="6"/>
  <c r="R305" i="6" s="1"/>
  <c r="V304" i="6"/>
  <c r="D304" i="6"/>
  <c r="R304" i="6" s="1"/>
  <c r="V303" i="6"/>
  <c r="D303" i="6"/>
  <c r="V302" i="6"/>
  <c r="D302" i="6"/>
  <c r="R302" i="6" s="1"/>
  <c r="V301" i="6"/>
  <c r="D301" i="6"/>
  <c r="V300" i="6"/>
  <c r="D300" i="6"/>
  <c r="R300" i="6" s="1"/>
  <c r="V299" i="6"/>
  <c r="D299" i="6"/>
  <c r="R299" i="6" s="1"/>
  <c r="V298" i="6"/>
  <c r="D298" i="6"/>
  <c r="R298" i="6" s="1"/>
  <c r="V297" i="6"/>
  <c r="D297" i="6"/>
  <c r="R297" i="6" s="1"/>
  <c r="V296" i="6"/>
  <c r="D296" i="6"/>
  <c r="R296" i="6" s="1"/>
  <c r="V295" i="6"/>
  <c r="D295" i="6"/>
  <c r="R295" i="6" s="1"/>
  <c r="V294" i="6"/>
  <c r="D294" i="6"/>
  <c r="R294" i="6" s="1"/>
  <c r="V293" i="6"/>
  <c r="D293" i="6"/>
  <c r="R293" i="6" s="1"/>
  <c r="V292" i="6"/>
  <c r="D292" i="6"/>
  <c r="R292" i="6" s="1"/>
  <c r="V291" i="6"/>
  <c r="D291" i="6"/>
  <c r="V290" i="6"/>
  <c r="D290" i="6"/>
  <c r="V289" i="6"/>
  <c r="D289" i="6"/>
  <c r="R289" i="6" s="1"/>
  <c r="V288" i="6"/>
  <c r="D288" i="6"/>
  <c r="R288" i="6" s="1"/>
  <c r="V287" i="6"/>
  <c r="D287" i="6"/>
  <c r="R287" i="6" s="1"/>
  <c r="V286" i="6"/>
  <c r="D286" i="6"/>
  <c r="R286" i="6" s="1"/>
  <c r="V285" i="6"/>
  <c r="D285" i="6"/>
  <c r="V284" i="6"/>
  <c r="D284" i="6"/>
  <c r="R284" i="6" s="1"/>
  <c r="V283" i="6"/>
  <c r="D283" i="6"/>
  <c r="V282" i="6"/>
  <c r="D282" i="6"/>
  <c r="R282" i="6" s="1"/>
  <c r="V281" i="6"/>
  <c r="D281" i="6"/>
  <c r="V280" i="6"/>
  <c r="D280" i="6"/>
  <c r="V279" i="6"/>
  <c r="D279" i="6"/>
  <c r="R279" i="6" s="1"/>
  <c r="V278" i="6"/>
  <c r="D278" i="6"/>
  <c r="R278" i="6" s="1"/>
  <c r="V277" i="6"/>
  <c r="D277" i="6"/>
  <c r="R277" i="6" s="1"/>
  <c r="V276" i="6"/>
  <c r="D276" i="6"/>
  <c r="V275" i="6"/>
  <c r="D275" i="6"/>
  <c r="R275" i="6" s="1"/>
  <c r="V274" i="6"/>
  <c r="D274" i="6"/>
  <c r="R274" i="6" s="1"/>
  <c r="V273" i="6"/>
  <c r="D273" i="6"/>
  <c r="R273" i="6" s="1"/>
  <c r="V272" i="6"/>
  <c r="D272" i="6"/>
  <c r="V271" i="6"/>
  <c r="D271" i="6"/>
  <c r="R271" i="6" s="1"/>
  <c r="V270" i="6"/>
  <c r="D270" i="6"/>
  <c r="R270" i="6" s="1"/>
  <c r="V269" i="6"/>
  <c r="D269" i="6"/>
  <c r="R269" i="6" s="1"/>
  <c r="V268" i="6"/>
  <c r="D268" i="6"/>
  <c r="V267" i="6"/>
  <c r="D267" i="6"/>
  <c r="R267" i="6" s="1"/>
  <c r="V266" i="6"/>
  <c r="D266" i="6"/>
  <c r="R266" i="6" s="1"/>
  <c r="V265" i="6"/>
  <c r="D265" i="6"/>
  <c r="V264" i="6"/>
  <c r="D264" i="6"/>
  <c r="V263" i="6"/>
  <c r="D263" i="6"/>
  <c r="R263" i="6" s="1"/>
  <c r="V262" i="6"/>
  <c r="D262" i="6"/>
  <c r="R262" i="6" s="1"/>
  <c r="V261" i="6"/>
  <c r="D261" i="6"/>
  <c r="R261" i="6" s="1"/>
  <c r="V260" i="6"/>
  <c r="D260" i="6"/>
  <c r="V259" i="6"/>
  <c r="D259" i="6"/>
  <c r="R259" i="6" s="1"/>
  <c r="V258" i="6"/>
  <c r="D258" i="6"/>
  <c r="R258" i="6" s="1"/>
  <c r="V257" i="6"/>
  <c r="D257" i="6"/>
  <c r="R257" i="6" s="1"/>
  <c r="V256" i="6"/>
  <c r="D256" i="6"/>
  <c r="V255" i="6"/>
  <c r="D255" i="6"/>
  <c r="R255" i="6" s="1"/>
  <c r="V254" i="6"/>
  <c r="D254" i="6"/>
  <c r="R254" i="6" s="1"/>
  <c r="V253" i="6"/>
  <c r="D253" i="6"/>
  <c r="R253" i="6" s="1"/>
  <c r="V252" i="6"/>
  <c r="D252" i="6"/>
  <c r="V251" i="6"/>
  <c r="D251" i="6"/>
  <c r="R251" i="6" s="1"/>
  <c r="V250" i="6"/>
  <c r="D250" i="6"/>
  <c r="R250" i="6" s="1"/>
  <c r="V249" i="6"/>
  <c r="D249" i="6"/>
  <c r="V248" i="6"/>
  <c r="D248" i="6"/>
  <c r="V247" i="6"/>
  <c r="D247" i="6"/>
  <c r="R247" i="6" s="1"/>
  <c r="V246" i="6"/>
  <c r="D246" i="6"/>
  <c r="R246" i="6" s="1"/>
  <c r="V245" i="6"/>
  <c r="D245" i="6"/>
  <c r="R245" i="6" s="1"/>
  <c r="V244" i="6"/>
  <c r="D244" i="6"/>
  <c r="V243" i="6"/>
  <c r="D243" i="6"/>
  <c r="R243" i="6" s="1"/>
  <c r="V242" i="6"/>
  <c r="D242" i="6"/>
  <c r="R242" i="6" s="1"/>
  <c r="V241" i="6"/>
  <c r="D241" i="6"/>
  <c r="R241" i="6" s="1"/>
  <c r="V240" i="6"/>
  <c r="D240" i="6"/>
  <c r="R240" i="6" s="1"/>
  <c r="V239" i="6"/>
  <c r="D239" i="6"/>
  <c r="R239" i="6" s="1"/>
  <c r="V238" i="6"/>
  <c r="D238" i="6"/>
  <c r="R238" i="6" s="1"/>
  <c r="V237" i="6"/>
  <c r="D237" i="6"/>
  <c r="R237" i="6" s="1"/>
  <c r="V236" i="6"/>
  <c r="D236" i="6"/>
  <c r="R236" i="6" s="1"/>
  <c r="V235" i="6"/>
  <c r="D235" i="6"/>
  <c r="R235" i="6" s="1"/>
  <c r="V234" i="6"/>
  <c r="D234" i="6"/>
  <c r="R234" i="6" s="1"/>
  <c r="V233" i="6"/>
  <c r="D233" i="6"/>
  <c r="V232" i="6"/>
  <c r="D232" i="6"/>
  <c r="R232" i="6" s="1"/>
  <c r="V231" i="6"/>
  <c r="D231" i="6"/>
  <c r="R231" i="6" s="1"/>
  <c r="V230" i="6"/>
  <c r="D230" i="6"/>
  <c r="R230" i="6" s="1"/>
  <c r="V229" i="6"/>
  <c r="D229" i="6"/>
  <c r="R229" i="6" s="1"/>
  <c r="V228" i="6"/>
  <c r="D228" i="6"/>
  <c r="R228" i="6" s="1"/>
  <c r="V227" i="6"/>
  <c r="D227" i="6"/>
  <c r="R227" i="6" s="1"/>
  <c r="V226" i="6"/>
  <c r="D226" i="6"/>
  <c r="R226" i="6" s="1"/>
  <c r="V225" i="6"/>
  <c r="D225" i="6"/>
  <c r="R225" i="6" s="1"/>
  <c r="V224" i="6"/>
  <c r="D224" i="6"/>
  <c r="R224" i="6" s="1"/>
  <c r="V223" i="6"/>
  <c r="D223" i="6"/>
  <c r="R223" i="6" s="1"/>
  <c r="V222" i="6"/>
  <c r="D222" i="6"/>
  <c r="R222" i="6" s="1"/>
  <c r="V221" i="6"/>
  <c r="D221" i="6"/>
  <c r="R221" i="6" s="1"/>
  <c r="V220" i="6"/>
  <c r="D220" i="6"/>
  <c r="R220" i="6" s="1"/>
  <c r="V219" i="6"/>
  <c r="D219" i="6"/>
  <c r="R219" i="6" s="1"/>
  <c r="V218" i="6"/>
  <c r="D218" i="6"/>
  <c r="R218" i="6" s="1"/>
  <c r="V217" i="6"/>
  <c r="D217" i="6"/>
  <c r="V216" i="6"/>
  <c r="D216" i="6"/>
  <c r="R216" i="6" s="1"/>
  <c r="V215" i="6"/>
  <c r="D215" i="6"/>
  <c r="R215" i="6" s="1"/>
  <c r="V214" i="6"/>
  <c r="D214" i="6"/>
  <c r="R214" i="6" s="1"/>
  <c r="V213" i="6"/>
  <c r="D213" i="6"/>
  <c r="R213" i="6" s="1"/>
  <c r="V212" i="6"/>
  <c r="D212" i="6"/>
  <c r="V211" i="6"/>
  <c r="D211" i="6"/>
  <c r="R211" i="6" s="1"/>
  <c r="V210" i="6"/>
  <c r="D210" i="6"/>
  <c r="R210" i="6" s="1"/>
  <c r="V209" i="6"/>
  <c r="D209" i="6"/>
  <c r="R209" i="6" s="1"/>
  <c r="V208" i="6"/>
  <c r="D208" i="6"/>
  <c r="R208" i="6" s="1"/>
  <c r="V207" i="6"/>
  <c r="D207" i="6"/>
  <c r="V206" i="6"/>
  <c r="D206" i="6"/>
  <c r="R206" i="6" s="1"/>
  <c r="V205" i="6"/>
  <c r="D205" i="6"/>
  <c r="V204" i="6"/>
  <c r="D204" i="6"/>
  <c r="V203" i="6"/>
  <c r="D203" i="6"/>
  <c r="R203" i="6" s="1"/>
  <c r="V202" i="6"/>
  <c r="D202" i="6"/>
  <c r="R202" i="6" s="1"/>
  <c r="V201" i="6"/>
  <c r="D201" i="6"/>
  <c r="R201" i="6" s="1"/>
  <c r="V200" i="6"/>
  <c r="D200" i="6"/>
  <c r="R200" i="6" s="1"/>
  <c r="V199" i="6"/>
  <c r="D199" i="6"/>
  <c r="V198" i="6"/>
  <c r="D198" i="6"/>
  <c r="R198" i="6" s="1"/>
  <c r="V197" i="6"/>
  <c r="D197" i="6"/>
  <c r="V196" i="6"/>
  <c r="D196" i="6"/>
  <c r="V195" i="6"/>
  <c r="D195" i="6"/>
  <c r="R195" i="6" s="1"/>
  <c r="V194" i="6"/>
  <c r="D194" i="6"/>
  <c r="R194" i="6" s="1"/>
  <c r="V193" i="6"/>
  <c r="D193" i="6"/>
  <c r="R193" i="6" s="1"/>
  <c r="V192" i="6"/>
  <c r="D192" i="6"/>
  <c r="V191" i="6"/>
  <c r="D191" i="6"/>
  <c r="R191" i="6" s="1"/>
  <c r="V190" i="6"/>
  <c r="D190" i="6"/>
  <c r="R190" i="6" s="1"/>
  <c r="V189" i="6"/>
  <c r="D189" i="6"/>
  <c r="R189" i="6" s="1"/>
  <c r="V188" i="6"/>
  <c r="D188" i="6"/>
  <c r="R188" i="6" s="1"/>
  <c r="V187" i="6"/>
  <c r="D187" i="6"/>
  <c r="R187" i="6" s="1"/>
  <c r="V186" i="6"/>
  <c r="D186" i="6"/>
  <c r="R186" i="6" s="1"/>
  <c r="V185" i="6"/>
  <c r="D185" i="6"/>
  <c r="R185" i="6" s="1"/>
  <c r="V184" i="6"/>
  <c r="D184" i="6"/>
  <c r="R184" i="6" s="1"/>
  <c r="V183" i="6"/>
  <c r="D183" i="6"/>
  <c r="R183" i="6" s="1"/>
  <c r="V182" i="6"/>
  <c r="D182" i="6"/>
  <c r="R182" i="6" s="1"/>
  <c r="V181" i="6"/>
  <c r="D181" i="6"/>
  <c r="R181" i="6" s="1"/>
  <c r="V180" i="6"/>
  <c r="D180" i="6"/>
  <c r="V179" i="6"/>
  <c r="D179" i="6"/>
  <c r="V178" i="6"/>
  <c r="D178" i="6"/>
  <c r="R178" i="6" s="1"/>
  <c r="V177" i="6"/>
  <c r="D177" i="6"/>
  <c r="R177" i="6" s="1"/>
  <c r="V176" i="6"/>
  <c r="D176" i="6"/>
  <c r="R176" i="6" s="1"/>
  <c r="V175" i="6"/>
  <c r="D175" i="6"/>
  <c r="V174" i="6"/>
  <c r="D174" i="6"/>
  <c r="R174" i="6" s="1"/>
  <c r="V173" i="6"/>
  <c r="D173" i="6"/>
  <c r="R173" i="6" s="1"/>
  <c r="V172" i="6"/>
  <c r="D172" i="6"/>
  <c r="R172" i="6" s="1"/>
  <c r="V171" i="6"/>
  <c r="D171" i="6"/>
  <c r="V170" i="6"/>
  <c r="D170" i="6"/>
  <c r="R170" i="6" s="1"/>
  <c r="V169" i="6"/>
  <c r="D169" i="6"/>
  <c r="R169" i="6" s="1"/>
  <c r="V168" i="6"/>
  <c r="D168" i="6"/>
  <c r="R168" i="6" s="1"/>
  <c r="V167" i="6"/>
  <c r="D167" i="6"/>
  <c r="V166" i="6"/>
  <c r="D166" i="6"/>
  <c r="R166" i="6" s="1"/>
  <c r="V165" i="6"/>
  <c r="D165" i="6"/>
  <c r="R165" i="6" s="1"/>
  <c r="V164" i="6"/>
  <c r="D164" i="6"/>
  <c r="V163" i="6"/>
  <c r="D163" i="6"/>
  <c r="V162" i="6"/>
  <c r="D162" i="6"/>
  <c r="R162" i="6" s="1"/>
  <c r="V161" i="6"/>
  <c r="D161" i="6"/>
  <c r="R161" i="6" s="1"/>
  <c r="V160" i="6"/>
  <c r="D160" i="6"/>
  <c r="R160" i="6" s="1"/>
  <c r="V159" i="6"/>
  <c r="D159" i="6"/>
  <c r="V158" i="6"/>
  <c r="D158" i="6"/>
  <c r="R158" i="6" s="1"/>
  <c r="V157" i="6"/>
  <c r="D157" i="6"/>
  <c r="R157" i="6" s="1"/>
  <c r="V156" i="6"/>
  <c r="D156" i="6"/>
  <c r="R156" i="6" s="1"/>
  <c r="V155" i="6"/>
  <c r="D155" i="6"/>
  <c r="V154" i="6"/>
  <c r="D154" i="6"/>
  <c r="R154" i="6" s="1"/>
  <c r="V153" i="6"/>
  <c r="D153" i="6"/>
  <c r="R153" i="6" s="1"/>
  <c r="V152" i="6"/>
  <c r="D152" i="6"/>
  <c r="R152" i="6" s="1"/>
  <c r="V151" i="6"/>
  <c r="D151" i="6"/>
  <c r="V150" i="6"/>
  <c r="D150" i="6"/>
  <c r="R150" i="6" s="1"/>
  <c r="V149" i="6"/>
  <c r="D149" i="6"/>
  <c r="R149" i="6" s="1"/>
  <c r="V148" i="6"/>
  <c r="D148" i="6"/>
  <c r="V147" i="6"/>
  <c r="D147" i="6"/>
  <c r="V146" i="6"/>
  <c r="D146" i="6"/>
  <c r="R146" i="6" s="1"/>
  <c r="V145" i="6"/>
  <c r="D145" i="6"/>
  <c r="R145" i="6" s="1"/>
  <c r="V144" i="6"/>
  <c r="D144" i="6"/>
  <c r="R144" i="6" s="1"/>
  <c r="V143" i="6"/>
  <c r="D143" i="6"/>
  <c r="V142" i="6"/>
  <c r="D142" i="6"/>
  <c r="R142" i="6" s="1"/>
  <c r="V141" i="6"/>
  <c r="D141" i="6"/>
  <c r="R141" i="6" s="1"/>
  <c r="V140" i="6"/>
  <c r="D140" i="6"/>
  <c r="R140" i="6" s="1"/>
  <c r="V139" i="6"/>
  <c r="D139" i="6"/>
  <c r="V138" i="6"/>
  <c r="D138" i="6"/>
  <c r="R138" i="6" s="1"/>
  <c r="V137" i="6"/>
  <c r="D137" i="6"/>
  <c r="R137" i="6" s="1"/>
  <c r="V136" i="6"/>
  <c r="D136" i="6"/>
  <c r="R136" i="6" s="1"/>
  <c r="V135" i="6"/>
  <c r="D135" i="6"/>
  <c r="V134" i="6"/>
  <c r="D134" i="6"/>
  <c r="R134" i="6" s="1"/>
  <c r="V133" i="6"/>
  <c r="D133" i="6"/>
  <c r="R133" i="6" s="1"/>
  <c r="V132" i="6"/>
  <c r="D132" i="6"/>
  <c r="V131" i="6"/>
  <c r="D131" i="6"/>
  <c r="V130" i="6"/>
  <c r="D130" i="6"/>
  <c r="R130" i="6" s="1"/>
  <c r="V129" i="6"/>
  <c r="D129" i="6"/>
  <c r="R129" i="6" s="1"/>
  <c r="V128" i="6"/>
  <c r="D128" i="6"/>
  <c r="R128" i="6" s="1"/>
  <c r="V127" i="6"/>
  <c r="D127" i="6"/>
  <c r="R127" i="6" s="1"/>
  <c r="V126" i="6"/>
  <c r="D126" i="6"/>
  <c r="R126" i="6" s="1"/>
  <c r="V125" i="6"/>
  <c r="D125" i="6"/>
  <c r="R125" i="6" s="1"/>
  <c r="V124" i="6"/>
  <c r="D124" i="6"/>
  <c r="R124" i="6" s="1"/>
  <c r="V123" i="6"/>
  <c r="D123" i="6"/>
  <c r="R123" i="6" s="1"/>
  <c r="V122" i="6"/>
  <c r="D122" i="6"/>
  <c r="R122" i="6" s="1"/>
  <c r="V120" i="6"/>
  <c r="D120" i="6"/>
  <c r="R120" i="6" s="1"/>
  <c r="V119" i="6"/>
  <c r="D119" i="6"/>
  <c r="R119" i="6" s="1"/>
  <c r="V118" i="6"/>
  <c r="D118" i="6"/>
  <c r="R118" i="6" s="1"/>
  <c r="V117" i="6"/>
  <c r="D117" i="6"/>
  <c r="R117" i="6" s="1"/>
  <c r="V116" i="6"/>
  <c r="D116" i="6"/>
  <c r="R116" i="6" s="1"/>
  <c r="V115" i="6"/>
  <c r="D115" i="6"/>
  <c r="R115" i="6" s="1"/>
  <c r="V114" i="6"/>
  <c r="D114" i="6"/>
  <c r="R114" i="6" s="1"/>
  <c r="V113" i="6"/>
  <c r="D113" i="6"/>
  <c r="R113" i="6" s="1"/>
  <c r="V112" i="6"/>
  <c r="D112" i="6"/>
  <c r="R112" i="6" s="1"/>
  <c r="V111" i="6"/>
  <c r="D111" i="6"/>
  <c r="V110" i="6"/>
  <c r="D110" i="6"/>
  <c r="R110" i="6" s="1"/>
  <c r="V109" i="6"/>
  <c r="D109" i="6"/>
  <c r="R109" i="6" s="1"/>
  <c r="V108" i="6"/>
  <c r="D108" i="6"/>
  <c r="V107" i="6"/>
  <c r="D107" i="6"/>
  <c r="V106" i="6"/>
  <c r="D106" i="6"/>
  <c r="R106" i="6" s="1"/>
  <c r="V105" i="6"/>
  <c r="D105" i="6"/>
  <c r="R105" i="6" s="1"/>
  <c r="V104" i="6"/>
  <c r="D104" i="6"/>
  <c r="V103" i="6"/>
  <c r="D103" i="6"/>
  <c r="V102" i="6"/>
  <c r="D102" i="6"/>
  <c r="R102" i="6" s="1"/>
  <c r="V101" i="6"/>
  <c r="D101" i="6"/>
  <c r="R101" i="6" s="1"/>
  <c r="V100" i="6"/>
  <c r="D100" i="6"/>
  <c r="R100" i="6" s="1"/>
  <c r="V99" i="6"/>
  <c r="D99" i="6"/>
  <c r="V98" i="6"/>
  <c r="D98" i="6"/>
  <c r="R98" i="6" s="1"/>
  <c r="V97" i="6"/>
  <c r="D97" i="6"/>
  <c r="R97" i="6" s="1"/>
  <c r="V96" i="6"/>
  <c r="D96" i="6"/>
  <c r="R96" i="6" s="1"/>
  <c r="V95" i="6"/>
  <c r="D95" i="6"/>
  <c r="V94" i="6"/>
  <c r="D94" i="6"/>
  <c r="R94" i="6" s="1"/>
  <c r="V93" i="6"/>
  <c r="D93" i="6"/>
  <c r="R93" i="6" s="1"/>
  <c r="V92" i="6"/>
  <c r="D92" i="6"/>
  <c r="V91" i="6"/>
  <c r="D91" i="6"/>
  <c r="V90" i="6"/>
  <c r="D90" i="6"/>
  <c r="R90" i="6" s="1"/>
  <c r="V89" i="6"/>
  <c r="D89" i="6"/>
  <c r="R89" i="6" s="1"/>
  <c r="V88" i="6"/>
  <c r="D88" i="6"/>
  <c r="R88" i="6" s="1"/>
  <c r="V87" i="6"/>
  <c r="D87" i="6"/>
  <c r="V86" i="6"/>
  <c r="D86" i="6"/>
  <c r="R86" i="6" s="1"/>
  <c r="V85" i="6"/>
  <c r="D85" i="6"/>
  <c r="R85" i="6" s="1"/>
  <c r="V84" i="6"/>
  <c r="D84" i="6"/>
  <c r="R84" i="6" s="1"/>
  <c r="V83" i="6"/>
  <c r="D83" i="6"/>
  <c r="R83" i="6" s="1"/>
  <c r="V82" i="6"/>
  <c r="D82" i="6"/>
  <c r="R82" i="6" s="1"/>
  <c r="V81" i="6"/>
  <c r="D81" i="6"/>
  <c r="R81" i="6" s="1"/>
  <c r="V80" i="6"/>
  <c r="D80" i="6"/>
  <c r="R80" i="6" s="1"/>
  <c r="V79" i="6"/>
  <c r="D79" i="6"/>
  <c r="R79" i="6" s="1"/>
  <c r="V78" i="6"/>
  <c r="D78" i="6"/>
  <c r="R78" i="6" s="1"/>
  <c r="V77" i="6"/>
  <c r="D77" i="6"/>
  <c r="R77" i="6" s="1"/>
  <c r="V76" i="6"/>
  <c r="D76" i="6"/>
  <c r="R76" i="6" s="1"/>
  <c r="V75" i="6"/>
  <c r="D75" i="6"/>
  <c r="V74" i="6"/>
  <c r="D74" i="6"/>
  <c r="R74" i="6" s="1"/>
  <c r="V73" i="6"/>
  <c r="D73" i="6"/>
  <c r="R73" i="6" s="1"/>
  <c r="V72" i="6"/>
  <c r="D72" i="6"/>
  <c r="R72" i="6" s="1"/>
  <c r="V71" i="6"/>
  <c r="D71" i="6"/>
  <c r="V70" i="6"/>
  <c r="D70" i="6"/>
  <c r="R70" i="6" s="1"/>
  <c r="V69" i="6"/>
  <c r="D69" i="6"/>
  <c r="R69" i="6" s="1"/>
  <c r="V68" i="6"/>
  <c r="D68" i="6"/>
  <c r="R68" i="6" s="1"/>
  <c r="V67" i="6"/>
  <c r="D67" i="6"/>
  <c r="V66" i="6"/>
  <c r="D66" i="6"/>
  <c r="R66" i="6" s="1"/>
  <c r="V65" i="6"/>
  <c r="D65" i="6"/>
  <c r="R65" i="6" s="1"/>
  <c r="V64" i="6"/>
  <c r="D64" i="6"/>
  <c r="R64" i="6" s="1"/>
  <c r="V63" i="6"/>
  <c r="D63" i="6"/>
  <c r="V62" i="6"/>
  <c r="D62" i="6"/>
  <c r="R62" i="6" s="1"/>
  <c r="V61" i="6"/>
  <c r="D61" i="6"/>
  <c r="R61" i="6" s="1"/>
  <c r="V60" i="6"/>
  <c r="D60" i="6"/>
  <c r="R60" i="6" s="1"/>
  <c r="V59" i="6"/>
  <c r="D59" i="6"/>
  <c r="V58" i="6"/>
  <c r="D58" i="6"/>
  <c r="R58" i="6" s="1"/>
  <c r="V57" i="6"/>
  <c r="D57" i="6"/>
  <c r="R57" i="6" s="1"/>
  <c r="V56" i="6"/>
  <c r="D56" i="6"/>
  <c r="R56" i="6" s="1"/>
  <c r="V55" i="6"/>
  <c r="D55" i="6"/>
  <c r="V54" i="6"/>
  <c r="D54" i="6"/>
  <c r="R54" i="6" s="1"/>
  <c r="V53" i="6"/>
  <c r="D53" i="6"/>
  <c r="R53" i="6" s="1"/>
  <c r="V52" i="6"/>
  <c r="D52" i="6"/>
  <c r="R52" i="6" s="1"/>
  <c r="V51" i="6"/>
  <c r="D51" i="6"/>
  <c r="R51" i="6" s="1"/>
  <c r="V50" i="6"/>
  <c r="D50" i="6"/>
  <c r="V49" i="6"/>
  <c r="D49" i="6"/>
  <c r="R49" i="6" s="1"/>
  <c r="V48" i="6"/>
  <c r="D48" i="6"/>
  <c r="R48" i="6" s="1"/>
  <c r="V47" i="6"/>
  <c r="D47" i="6"/>
  <c r="R47" i="6" s="1"/>
  <c r="V46" i="6"/>
  <c r="D46" i="6"/>
  <c r="V45" i="6"/>
  <c r="D45" i="6"/>
  <c r="R45" i="6" s="1"/>
  <c r="V44" i="6"/>
  <c r="D44" i="6"/>
  <c r="V43" i="6"/>
  <c r="D43" i="6"/>
  <c r="V42" i="6"/>
  <c r="D42" i="6"/>
  <c r="R42" i="6" s="1"/>
  <c r="V41" i="6"/>
  <c r="D41" i="6"/>
  <c r="R41" i="6" s="1"/>
  <c r="V40" i="6"/>
  <c r="D40" i="6"/>
  <c r="R40" i="6" s="1"/>
  <c r="V39" i="6"/>
  <c r="D39" i="6"/>
  <c r="R39" i="6" s="1"/>
  <c r="V38" i="6"/>
  <c r="D38" i="6"/>
  <c r="R38" i="6" s="1"/>
  <c r="V37" i="6"/>
  <c r="D37" i="6"/>
  <c r="R37" i="6" s="1"/>
  <c r="V36" i="6"/>
  <c r="D36" i="6"/>
  <c r="R36" i="6" s="1"/>
  <c r="V35" i="6"/>
  <c r="D35" i="6"/>
  <c r="R35" i="6" s="1"/>
  <c r="V34" i="6"/>
  <c r="D34" i="6"/>
  <c r="V33" i="6"/>
  <c r="D33" i="6"/>
  <c r="R33" i="6" s="1"/>
  <c r="V32" i="6"/>
  <c r="D32" i="6"/>
  <c r="R32" i="6" s="1"/>
  <c r="V31" i="6"/>
  <c r="D31" i="6"/>
  <c r="R31" i="6" s="1"/>
  <c r="V30" i="6"/>
  <c r="D30" i="6"/>
  <c r="R30" i="6" s="1"/>
  <c r="V29" i="6"/>
  <c r="D29" i="6"/>
  <c r="R29" i="6" s="1"/>
  <c r="V28" i="6"/>
  <c r="D28" i="6"/>
  <c r="R28" i="6" s="1"/>
  <c r="V27" i="6"/>
  <c r="D27" i="6"/>
  <c r="R27" i="6" s="1"/>
  <c r="V26" i="6"/>
  <c r="D26" i="6"/>
  <c r="R26" i="6" s="1"/>
  <c r="V25" i="6"/>
  <c r="D25" i="6"/>
  <c r="R25" i="6" s="1"/>
  <c r="V24" i="6"/>
  <c r="D24" i="6"/>
  <c r="R24" i="6" s="1"/>
  <c r="V23" i="6"/>
  <c r="D23" i="6"/>
  <c r="R23" i="6" s="1"/>
  <c r="V22" i="6"/>
  <c r="D22" i="6"/>
  <c r="V21" i="6"/>
  <c r="D21" i="6"/>
  <c r="R21" i="6" s="1"/>
  <c r="V20" i="6"/>
  <c r="D20" i="6"/>
  <c r="R20" i="6" s="1"/>
  <c r="V19" i="6"/>
  <c r="D19" i="6"/>
  <c r="R19" i="6" s="1"/>
  <c r="V18" i="6"/>
  <c r="D18" i="6"/>
  <c r="V17" i="6"/>
  <c r="D17" i="6"/>
  <c r="R17" i="6" s="1"/>
  <c r="V16" i="6"/>
  <c r="D16" i="6"/>
  <c r="R16" i="6" s="1"/>
  <c r="V15" i="6"/>
  <c r="D15" i="6"/>
  <c r="R15" i="6" s="1"/>
  <c r="V14" i="6"/>
  <c r="D14" i="6"/>
  <c r="V13" i="6"/>
  <c r="D13" i="6"/>
  <c r="R13" i="6" s="1"/>
  <c r="V12" i="6"/>
  <c r="D12" i="6"/>
  <c r="R12" i="6" s="1"/>
  <c r="V11" i="6"/>
  <c r="D11" i="6"/>
  <c r="R11" i="6" s="1"/>
  <c r="V10" i="6"/>
  <c r="D10" i="6"/>
  <c r="R10" i="6" s="1"/>
  <c r="V9" i="6"/>
  <c r="D9" i="6"/>
  <c r="R9" i="6" s="1"/>
  <c r="V8" i="6"/>
  <c r="D8" i="6"/>
  <c r="R8" i="6" s="1"/>
  <c r="V7" i="6"/>
  <c r="D7" i="6"/>
  <c r="R7" i="6" s="1"/>
  <c r="Y3" i="6"/>
  <c r="M2" i="6"/>
  <c r="V430" i="6" l="1"/>
  <c r="R131" i="6"/>
  <c r="R14" i="6"/>
  <c r="R43" i="6"/>
  <c r="R44" i="6"/>
  <c r="R46" i="6"/>
  <c r="R92" i="6"/>
  <c r="R108" i="6"/>
  <c r="R132" i="6"/>
  <c r="R22" i="6"/>
  <c r="R164" i="6"/>
  <c r="R180" i="6"/>
  <c r="W3" i="6"/>
  <c r="R18" i="6"/>
  <c r="R34" i="6"/>
  <c r="R50" i="6"/>
  <c r="R104" i="6"/>
  <c r="R148" i="6"/>
  <c r="R192" i="6"/>
  <c r="R233" i="6"/>
  <c r="R265" i="6"/>
  <c r="R285" i="6"/>
  <c r="R55" i="6"/>
  <c r="R59" i="6"/>
  <c r="R63" i="6"/>
  <c r="R67" i="6"/>
  <c r="R71" i="6"/>
  <c r="R75" i="6"/>
  <c r="R87" i="6"/>
  <c r="R91" i="6"/>
  <c r="R95" i="6"/>
  <c r="R99" i="6"/>
  <c r="R103" i="6"/>
  <c r="R107" i="6"/>
  <c r="R111" i="6"/>
  <c r="R196" i="6"/>
  <c r="R197" i="6"/>
  <c r="R199" i="6"/>
  <c r="R217" i="6"/>
  <c r="R249" i="6"/>
  <c r="R281" i="6"/>
  <c r="R135" i="6"/>
  <c r="R204" i="6"/>
  <c r="R205" i="6"/>
  <c r="R207" i="6"/>
  <c r="R139" i="6"/>
  <c r="R143" i="6"/>
  <c r="R147" i="6"/>
  <c r="R151" i="6"/>
  <c r="R155" i="6"/>
  <c r="R159" i="6"/>
  <c r="R163" i="6"/>
  <c r="R167" i="6"/>
  <c r="R171" i="6"/>
  <c r="R175" i="6"/>
  <c r="R179" i="6"/>
  <c r="R212" i="6"/>
  <c r="R244" i="6"/>
  <c r="R248" i="6"/>
  <c r="R252" i="6"/>
  <c r="R256" i="6"/>
  <c r="R260" i="6"/>
  <c r="R264" i="6"/>
  <c r="R268" i="6"/>
  <c r="R272" i="6"/>
  <c r="R276" i="6"/>
  <c r="R280" i="6"/>
  <c r="R283" i="6"/>
  <c r="R291" i="6"/>
  <c r="R319" i="6"/>
  <c r="R325" i="6"/>
  <c r="R290" i="6"/>
  <c r="R303" i="6"/>
  <c r="R309" i="6"/>
  <c r="R335" i="6"/>
  <c r="R301" i="6"/>
  <c r="R311" i="6"/>
  <c r="R317" i="6"/>
  <c r="R327" i="6"/>
  <c r="R349" i="6"/>
  <c r="R352" i="6"/>
  <c r="R333" i="6"/>
  <c r="R332" i="6"/>
  <c r="R341" i="6"/>
  <c r="R351" i="6"/>
  <c r="R336" i="6"/>
  <c r="R340" i="6"/>
  <c r="R344" i="6"/>
  <c r="R348" i="6"/>
  <c r="R355" i="6"/>
  <c r="R367" i="6"/>
  <c r="R368" i="6"/>
  <c r="R370" i="6"/>
  <c r="R350" i="6"/>
  <c r="D430" i="6"/>
  <c r="R366" i="6"/>
  <c r="R430" i="6" l="1"/>
  <c r="F428" i="6"/>
  <c r="G428" i="6" s="1"/>
  <c r="E427" i="6"/>
  <c r="F424" i="6"/>
  <c r="G424" i="6" s="1"/>
  <c r="E423" i="6"/>
  <c r="F420" i="6"/>
  <c r="G420" i="6" s="1"/>
  <c r="E419" i="6"/>
  <c r="F425" i="6"/>
  <c r="G425" i="6" s="1"/>
  <c r="F421" i="6"/>
  <c r="G421" i="6" s="1"/>
  <c r="F417" i="6"/>
  <c r="G417" i="6" s="1"/>
  <c r="F413" i="6"/>
  <c r="G413" i="6" s="1"/>
  <c r="F409" i="6"/>
  <c r="G409" i="6" s="1"/>
  <c r="F405" i="6"/>
  <c r="G405" i="6" s="1"/>
  <c r="H428" i="6"/>
  <c r="E422" i="6"/>
  <c r="H421" i="6"/>
  <c r="H420" i="6"/>
  <c r="E426" i="6"/>
  <c r="F407" i="6"/>
  <c r="G407" i="6" s="1"/>
  <c r="F406" i="6"/>
  <c r="G406" i="6" s="1"/>
  <c r="F404" i="6"/>
  <c r="G404" i="6" s="1"/>
  <c r="F400" i="6"/>
  <c r="G400" i="6" s="1"/>
  <c r="F396" i="6"/>
  <c r="G396" i="6" s="1"/>
  <c r="E425" i="6"/>
  <c r="F416" i="6"/>
  <c r="G416" i="6" s="1"/>
  <c r="E415" i="6"/>
  <c r="H414" i="6"/>
  <c r="E413" i="6"/>
  <c r="F410" i="6"/>
  <c r="G410" i="6" s="1"/>
  <c r="F408" i="6"/>
  <c r="G408" i="6" s="1"/>
  <c r="F403" i="6"/>
  <c r="G403" i="6" s="1"/>
  <c r="E402" i="6"/>
  <c r="E401" i="6"/>
  <c r="E400" i="6"/>
  <c r="F393" i="6"/>
  <c r="G393" i="6" s="1"/>
  <c r="E392" i="6"/>
  <c r="F389" i="6"/>
  <c r="G389" i="6" s="1"/>
  <c r="E388" i="6"/>
  <c r="F385" i="6"/>
  <c r="G385" i="6" s="1"/>
  <c r="F427" i="6"/>
  <c r="G427" i="6" s="1"/>
  <c r="F419" i="6"/>
  <c r="G419" i="6" s="1"/>
  <c r="F414" i="6"/>
  <c r="G414" i="6" s="1"/>
  <c r="F412" i="6"/>
  <c r="G412" i="6" s="1"/>
  <c r="E407" i="6"/>
  <c r="F394" i="6"/>
  <c r="G394" i="6" s="1"/>
  <c r="F390" i="6"/>
  <c r="G390" i="6" s="1"/>
  <c r="F386" i="6"/>
  <c r="G386" i="6" s="1"/>
  <c r="F382" i="6"/>
  <c r="G382" i="6" s="1"/>
  <c r="F426" i="6"/>
  <c r="G426" i="6" s="1"/>
  <c r="F423" i="6"/>
  <c r="G423" i="6" s="1"/>
  <c r="E421" i="6"/>
  <c r="F418" i="6"/>
  <c r="G418" i="6" s="1"/>
  <c r="E414" i="6"/>
  <c r="H413" i="6"/>
  <c r="F411" i="6"/>
  <c r="G411" i="6" s="1"/>
  <c r="H405" i="6"/>
  <c r="H404" i="6"/>
  <c r="H408" i="6"/>
  <c r="F402" i="6"/>
  <c r="G402" i="6" s="1"/>
  <c r="F401" i="6"/>
  <c r="G401" i="6" s="1"/>
  <c r="H393" i="6"/>
  <c r="E387" i="6"/>
  <c r="H386" i="6"/>
  <c r="H385" i="6"/>
  <c r="F384" i="6"/>
  <c r="G384" i="6" s="1"/>
  <c r="F383" i="6"/>
  <c r="G383" i="6" s="1"/>
  <c r="F388" i="6"/>
  <c r="G388" i="6" s="1"/>
  <c r="H382" i="6"/>
  <c r="H416" i="6"/>
  <c r="F415" i="6"/>
  <c r="G415" i="6" s="1"/>
  <c r="F392" i="6"/>
  <c r="G392" i="6" s="1"/>
  <c r="F391" i="6"/>
  <c r="G391" i="6" s="1"/>
  <c r="E384" i="6"/>
  <c r="F422" i="6"/>
  <c r="G422" i="6" s="1"/>
  <c r="F398" i="6"/>
  <c r="G398" i="6" s="1"/>
  <c r="F397" i="6"/>
  <c r="G397" i="6" s="1"/>
  <c r="F395" i="6"/>
  <c r="G395" i="6" s="1"/>
  <c r="E391" i="6"/>
  <c r="E411" i="6"/>
  <c r="E409" i="6"/>
  <c r="E405" i="6"/>
  <c r="H401" i="6"/>
  <c r="H400" i="6"/>
  <c r="F399" i="6"/>
  <c r="G399" i="6" s="1"/>
  <c r="E398" i="6"/>
  <c r="E397" i="6"/>
  <c r="E396" i="6"/>
  <c r="E390" i="6"/>
  <c r="F387" i="6"/>
  <c r="G387" i="6" s="1"/>
  <c r="H383" i="6"/>
  <c r="E416" i="6"/>
  <c r="E428" i="6"/>
  <c r="H415" i="6"/>
  <c r="H422" i="6"/>
  <c r="H395" i="6"/>
  <c r="E385" i="6"/>
  <c r="E383" i="6"/>
  <c r="H397" i="6"/>
  <c r="E406" i="6"/>
  <c r="H417" i="6"/>
  <c r="H388" i="6"/>
  <c r="E403" i="6"/>
  <c r="H391" i="6"/>
  <c r="H409" i="6"/>
  <c r="E420" i="6"/>
  <c r="E424" i="6"/>
  <c r="H419" i="6"/>
  <c r="H426" i="6"/>
  <c r="H389" i="6"/>
  <c r="H394" i="6"/>
  <c r="E394" i="6"/>
  <c r="H399" i="6"/>
  <c r="H410" i="6"/>
  <c r="H392" i="6"/>
  <c r="E408" i="6"/>
  <c r="E399" i="6"/>
  <c r="H398" i="6"/>
  <c r="H424" i="6"/>
  <c r="H407" i="6"/>
  <c r="H423" i="6"/>
  <c r="E386" i="6"/>
  <c r="H418" i="6"/>
  <c r="H390" i="6"/>
  <c r="E389" i="6"/>
  <c r="E412" i="6"/>
  <c r="E417" i="6"/>
  <c r="E410" i="6"/>
  <c r="E404" i="6"/>
  <c r="H402" i="6"/>
  <c r="H425" i="6"/>
  <c r="H411" i="6"/>
  <c r="H427" i="6"/>
  <c r="E395" i="6"/>
  <c r="E418" i="6"/>
  <c r="E393" i="6"/>
  <c r="E382" i="6"/>
  <c r="H396" i="6"/>
  <c r="H406" i="6"/>
  <c r="H412" i="6"/>
  <c r="H384" i="6"/>
  <c r="H403" i="6"/>
  <c r="H387" i="6"/>
  <c r="H339" i="6"/>
  <c r="I339" i="6" s="1"/>
  <c r="F121" i="6"/>
  <c r="G121" i="6" s="1"/>
  <c r="H121" i="6"/>
  <c r="E121" i="6"/>
  <c r="E364" i="6"/>
  <c r="H377" i="6"/>
  <c r="I377" i="6" s="1"/>
  <c r="H46" i="6"/>
  <c r="I46" i="6" s="1"/>
  <c r="H44" i="6"/>
  <c r="I44" i="6" s="1"/>
  <c r="E28" i="6"/>
  <c r="H60" i="6"/>
  <c r="I60" i="6" s="1"/>
  <c r="H21" i="6"/>
  <c r="I21" i="6" s="1"/>
  <c r="H69" i="6"/>
  <c r="I69" i="6" s="1"/>
  <c r="H101" i="6"/>
  <c r="I101" i="6" s="1"/>
  <c r="E233" i="6"/>
  <c r="E197" i="6"/>
  <c r="H66" i="6"/>
  <c r="I66" i="6" s="1"/>
  <c r="E135" i="6"/>
  <c r="E188" i="6"/>
  <c r="E150" i="6"/>
  <c r="E182" i="6"/>
  <c r="H273" i="6"/>
  <c r="I273" i="6" s="1"/>
  <c r="H147" i="6"/>
  <c r="I147" i="6" s="1"/>
  <c r="H179" i="6"/>
  <c r="I179" i="6" s="1"/>
  <c r="H287" i="6"/>
  <c r="I287" i="6" s="1"/>
  <c r="H182" i="6"/>
  <c r="I182" i="6" s="1"/>
  <c r="H210" i="6"/>
  <c r="I210" i="6" s="1"/>
  <c r="H242" i="6"/>
  <c r="I242" i="6" s="1"/>
  <c r="H278" i="6"/>
  <c r="I278" i="6" s="1"/>
  <c r="H228" i="6"/>
  <c r="I228" i="6" s="1"/>
  <c r="H252" i="6"/>
  <c r="I252" i="6" s="1"/>
  <c r="H215" i="6"/>
  <c r="I215" i="6" s="1"/>
  <c r="H279" i="6"/>
  <c r="I279" i="6" s="1"/>
  <c r="H301" i="6"/>
  <c r="I301" i="6" s="1"/>
  <c r="E331" i="6"/>
  <c r="H300" i="6"/>
  <c r="I300" i="6" s="1"/>
  <c r="H314" i="6"/>
  <c r="I314" i="6" s="1"/>
  <c r="E347" i="6"/>
  <c r="H344" i="6"/>
  <c r="I344" i="6" s="1"/>
  <c r="H353" i="6"/>
  <c r="I353" i="6" s="1"/>
  <c r="H361" i="6"/>
  <c r="I361" i="6" s="1"/>
  <c r="H381" i="6"/>
  <c r="I381" i="6" s="1"/>
  <c r="H85" i="6"/>
  <c r="I85" i="6" s="1"/>
  <c r="E176" i="6"/>
  <c r="H199" i="6"/>
  <c r="I199" i="6" s="1"/>
  <c r="E134" i="6"/>
  <c r="H225" i="6"/>
  <c r="I225" i="6" s="1"/>
  <c r="H191" i="6"/>
  <c r="I191" i="6" s="1"/>
  <c r="E257" i="6"/>
  <c r="H258" i="6"/>
  <c r="I258" i="6" s="1"/>
  <c r="H247" i="6"/>
  <c r="I247" i="6" s="1"/>
  <c r="E317" i="6"/>
  <c r="H349" i="6"/>
  <c r="I349" i="6" s="1"/>
  <c r="E363" i="6"/>
  <c r="H369" i="6"/>
  <c r="I369" i="6" s="1"/>
  <c r="H19" i="6"/>
  <c r="I19" i="6" s="1"/>
  <c r="H61" i="6"/>
  <c r="I61" i="6" s="1"/>
  <c r="H286" i="6"/>
  <c r="I286" i="6" s="1"/>
  <c r="E142" i="6"/>
  <c r="E205" i="6"/>
  <c r="E253" i="6"/>
  <c r="H234" i="6"/>
  <c r="I234" i="6" s="1"/>
  <c r="H303" i="6"/>
  <c r="I303" i="6" s="1"/>
  <c r="E299" i="6"/>
  <c r="E339" i="6"/>
  <c r="E131" i="6"/>
  <c r="E10" i="6"/>
  <c r="E42" i="6"/>
  <c r="E56" i="6"/>
  <c r="E20" i="6"/>
  <c r="E80" i="6"/>
  <c r="E38" i="6"/>
  <c r="E32" i="6"/>
  <c r="E71" i="6"/>
  <c r="E148" i="6"/>
  <c r="H37" i="6"/>
  <c r="I37" i="6" s="1"/>
  <c r="H77" i="6"/>
  <c r="I77" i="6" s="1"/>
  <c r="H109" i="6"/>
  <c r="I109" i="6" s="1"/>
  <c r="E144" i="6"/>
  <c r="E155" i="6"/>
  <c r="E252" i="6"/>
  <c r="H82" i="6"/>
  <c r="I82" i="6" s="1"/>
  <c r="E126" i="6"/>
  <c r="E158" i="6"/>
  <c r="E190" i="6"/>
  <c r="H139" i="6"/>
  <c r="I139" i="6" s="1"/>
  <c r="H171" i="6"/>
  <c r="I171" i="6" s="1"/>
  <c r="H134" i="6"/>
  <c r="I134" i="6" s="1"/>
  <c r="E212" i="6"/>
  <c r="H218" i="6"/>
  <c r="I218" i="6" s="1"/>
  <c r="H250" i="6"/>
  <c r="I250" i="6" s="1"/>
  <c r="H244" i="6"/>
  <c r="I244" i="6" s="1"/>
  <c r="H276" i="6"/>
  <c r="I276" i="6" s="1"/>
  <c r="H231" i="6"/>
  <c r="I231" i="6" s="1"/>
  <c r="H284" i="6"/>
  <c r="I284" i="6" s="1"/>
  <c r="E344" i="6"/>
  <c r="H316" i="6"/>
  <c r="I316" i="6" s="1"/>
  <c r="H330" i="6"/>
  <c r="I330" i="6" s="1"/>
  <c r="H336" i="6"/>
  <c r="I336" i="6" s="1"/>
  <c r="H360" i="6"/>
  <c r="I360" i="6" s="1"/>
  <c r="H356" i="6"/>
  <c r="I356" i="6" s="1"/>
  <c r="E362" i="6"/>
  <c r="H374" i="6"/>
  <c r="I374" i="6" s="1"/>
  <c r="H365" i="6"/>
  <c r="I365" i="6" s="1"/>
  <c r="E75" i="6"/>
  <c r="E132" i="6"/>
  <c r="H108" i="6"/>
  <c r="I108" i="6" s="1"/>
  <c r="E103" i="6"/>
  <c r="H53" i="6"/>
  <c r="I53" i="6" s="1"/>
  <c r="H117" i="6"/>
  <c r="I117" i="6" s="1"/>
  <c r="H265" i="6"/>
  <c r="I265" i="6" s="1"/>
  <c r="H98" i="6"/>
  <c r="I98" i="6" s="1"/>
  <c r="E143" i="6"/>
  <c r="E166" i="6"/>
  <c r="H163" i="6"/>
  <c r="I163" i="6" s="1"/>
  <c r="H150" i="6"/>
  <c r="I150" i="6" s="1"/>
  <c r="H226" i="6"/>
  <c r="I226" i="6" s="1"/>
  <c r="H268" i="6"/>
  <c r="I268" i="6" s="1"/>
  <c r="E325" i="6"/>
  <c r="E295" i="6"/>
  <c r="E341" i="6"/>
  <c r="E337" i="6"/>
  <c r="E378" i="6"/>
  <c r="E14" i="6"/>
  <c r="E63" i="6"/>
  <c r="E36" i="6"/>
  <c r="H164" i="6"/>
  <c r="I164" i="6" s="1"/>
  <c r="E48" i="6"/>
  <c r="H172" i="6"/>
  <c r="I172" i="6" s="1"/>
  <c r="H93" i="6"/>
  <c r="I93" i="6" s="1"/>
  <c r="H114" i="6"/>
  <c r="I114" i="6" s="1"/>
  <c r="H168" i="6"/>
  <c r="I168" i="6" s="1"/>
  <c r="E174" i="6"/>
  <c r="E248" i="6"/>
  <c r="H155" i="6"/>
  <c r="I155" i="6" s="1"/>
  <c r="H166" i="6"/>
  <c r="I166" i="6" s="1"/>
  <c r="H194" i="6"/>
  <c r="I194" i="6" s="1"/>
  <c r="H266" i="6"/>
  <c r="I266" i="6" s="1"/>
  <c r="H260" i="6"/>
  <c r="I260" i="6" s="1"/>
  <c r="H263" i="6"/>
  <c r="I263" i="6" s="1"/>
  <c r="E329" i="6"/>
  <c r="H298" i="6"/>
  <c r="I298" i="6" s="1"/>
  <c r="E379" i="6"/>
  <c r="H357" i="6"/>
  <c r="H354" i="6"/>
  <c r="E358" i="6"/>
  <c r="H370" i="6"/>
  <c r="E368" i="6"/>
  <c r="H343" i="6"/>
  <c r="E355" i="6"/>
  <c r="H342" i="6"/>
  <c r="H351" i="6"/>
  <c r="E345" i="6"/>
  <c r="H318" i="6"/>
  <c r="H302" i="6"/>
  <c r="E340" i="6"/>
  <c r="H320" i="6"/>
  <c r="H304" i="6"/>
  <c r="H341" i="6"/>
  <c r="H332" i="6"/>
  <c r="E307" i="6"/>
  <c r="H359" i="6"/>
  <c r="H333" i="6"/>
  <c r="E305" i="6"/>
  <c r="H327" i="6"/>
  <c r="E311" i="6"/>
  <c r="H295" i="6"/>
  <c r="H335" i="6"/>
  <c r="H294" i="6"/>
  <c r="H288" i="6"/>
  <c r="E309" i="6"/>
  <c r="H289" i="6"/>
  <c r="H267" i="6"/>
  <c r="H251" i="6"/>
  <c r="H235" i="6"/>
  <c r="H219" i="6"/>
  <c r="E319" i="6"/>
  <c r="H291" i="6"/>
  <c r="H232" i="6"/>
  <c r="H216" i="6"/>
  <c r="H282" i="6"/>
  <c r="E267" i="6"/>
  <c r="E259" i="6"/>
  <c r="E251" i="6"/>
  <c r="E243" i="6"/>
  <c r="E235" i="6"/>
  <c r="E227" i="6"/>
  <c r="E219" i="6"/>
  <c r="E211" i="6"/>
  <c r="H198" i="6"/>
  <c r="E260" i="6"/>
  <c r="E225" i="6"/>
  <c r="H186" i="6"/>
  <c r="H170" i="6"/>
  <c r="H154" i="6"/>
  <c r="H138" i="6"/>
  <c r="E256" i="6"/>
  <c r="E195" i="6"/>
  <c r="E277" i="6"/>
  <c r="H257" i="6"/>
  <c r="E229" i="6"/>
  <c r="E203" i="6"/>
  <c r="H185" i="6"/>
  <c r="H177" i="6"/>
  <c r="H169" i="6"/>
  <c r="H161" i="6"/>
  <c r="H153" i="6"/>
  <c r="H145" i="6"/>
  <c r="H137" i="6"/>
  <c r="H129" i="6"/>
  <c r="H205" i="6"/>
  <c r="E172" i="6"/>
  <c r="H152" i="6"/>
  <c r="H118" i="6"/>
  <c r="H102" i="6"/>
  <c r="H86" i="6"/>
  <c r="H70" i="6"/>
  <c r="H54" i="6"/>
  <c r="E281" i="6"/>
  <c r="E249" i="6"/>
  <c r="H204" i="6"/>
  <c r="H197" i="6"/>
  <c r="E196" i="6"/>
  <c r="E168" i="6"/>
  <c r="E136" i="6"/>
  <c r="H115" i="6"/>
  <c r="H107" i="6"/>
  <c r="H99" i="6"/>
  <c r="H91" i="6"/>
  <c r="H79" i="6"/>
  <c r="H71" i="6"/>
  <c r="H63" i="6"/>
  <c r="H55" i="6"/>
  <c r="H285" i="6"/>
  <c r="H233" i="6"/>
  <c r="E179" i="6"/>
  <c r="E147" i="6"/>
  <c r="E118" i="6"/>
  <c r="E110" i="6"/>
  <c r="E102" i="6"/>
  <c r="E94" i="6"/>
  <c r="E86" i="6"/>
  <c r="E78" i="6"/>
  <c r="E70" i="6"/>
  <c r="E62" i="6"/>
  <c r="E54" i="6"/>
  <c r="H41" i="6"/>
  <c r="H25" i="6"/>
  <c r="H9" i="6"/>
  <c r="H148" i="6"/>
  <c r="E84" i="6"/>
  <c r="E180" i="6"/>
  <c r="E112" i="6"/>
  <c r="H92" i="6"/>
  <c r="E64" i="6"/>
  <c r="E50" i="6"/>
  <c r="H140" i="6"/>
  <c r="E76" i="6"/>
  <c r="H156" i="6"/>
  <c r="H100" i="6"/>
  <c r="H84" i="6"/>
  <c r="E59" i="6"/>
  <c r="E43" i="6"/>
  <c r="H35" i="6"/>
  <c r="H20" i="6"/>
  <c r="E11" i="6"/>
  <c r="E15" i="6"/>
  <c r="F379" i="6"/>
  <c r="G379" i="6" s="1"/>
  <c r="F375" i="6"/>
  <c r="G375" i="6" s="1"/>
  <c r="F371" i="6"/>
  <c r="G371" i="6" s="1"/>
  <c r="F367" i="6"/>
  <c r="G367" i="6" s="1"/>
  <c r="F363" i="6"/>
  <c r="G363" i="6" s="1"/>
  <c r="F359" i="6"/>
  <c r="G359" i="6" s="1"/>
  <c r="E430" i="6"/>
  <c r="E381" i="6"/>
  <c r="F369" i="6"/>
  <c r="G369" i="6" s="1"/>
  <c r="F368" i="6"/>
  <c r="G368" i="6" s="1"/>
  <c r="F366" i="6"/>
  <c r="G366" i="6" s="1"/>
  <c r="E365" i="6"/>
  <c r="F355" i="6"/>
  <c r="G355" i="6" s="1"/>
  <c r="E354" i="6"/>
  <c r="F351" i="6"/>
  <c r="G351" i="6" s="1"/>
  <c r="F373" i="6"/>
  <c r="G373" i="6" s="1"/>
  <c r="F372" i="6"/>
  <c r="G372" i="6" s="1"/>
  <c r="F370" i="6"/>
  <c r="G370" i="6" s="1"/>
  <c r="E369" i="6"/>
  <c r="H362" i="6"/>
  <c r="F356" i="6"/>
  <c r="G356" i="6" s="1"/>
  <c r="F352" i="6"/>
  <c r="G352" i="6" s="1"/>
  <c r="F381" i="6"/>
  <c r="G381" i="6" s="1"/>
  <c r="F380" i="6"/>
  <c r="G380" i="6" s="1"/>
  <c r="F378" i="6"/>
  <c r="G378" i="6" s="1"/>
  <c r="E377" i="6"/>
  <c r="E376" i="6"/>
  <c r="E375" i="6"/>
  <c r="F365" i="6"/>
  <c r="G365" i="6" s="1"/>
  <c r="F364" i="6"/>
  <c r="G364" i="6" s="1"/>
  <c r="F362" i="6"/>
  <c r="G362" i="6" s="1"/>
  <c r="E361" i="6"/>
  <c r="E360" i="6"/>
  <c r="E359" i="6"/>
  <c r="E357" i="6"/>
  <c r="F354" i="6"/>
  <c r="G354" i="6" s="1"/>
  <c r="E353" i="6"/>
  <c r="F374" i="6"/>
  <c r="G374" i="6" s="1"/>
  <c r="F353" i="6"/>
  <c r="G353" i="6" s="1"/>
  <c r="F349" i="6"/>
  <c r="G349" i="6" s="1"/>
  <c r="F345" i="6"/>
  <c r="G345" i="6" s="1"/>
  <c r="F341" i="6"/>
  <c r="G341" i="6" s="1"/>
  <c r="F337" i="6"/>
  <c r="G337" i="6" s="1"/>
  <c r="H380" i="6"/>
  <c r="H379" i="6"/>
  <c r="F376" i="6"/>
  <c r="G376" i="6" s="1"/>
  <c r="E373" i="6"/>
  <c r="F361" i="6"/>
  <c r="G361" i="6" s="1"/>
  <c r="E356" i="6"/>
  <c r="F350" i="6"/>
  <c r="G350" i="6" s="1"/>
  <c r="F346" i="6"/>
  <c r="G346" i="6" s="1"/>
  <c r="F342" i="6"/>
  <c r="G342" i="6" s="1"/>
  <c r="F338" i="6"/>
  <c r="G338" i="6" s="1"/>
  <c r="F377" i="6"/>
  <c r="G377" i="6" s="1"/>
  <c r="E371" i="6"/>
  <c r="H366" i="6"/>
  <c r="H364" i="6"/>
  <c r="H363" i="6"/>
  <c r="F360" i="6"/>
  <c r="G360" i="6" s="1"/>
  <c r="F357" i="6"/>
  <c r="G357" i="6" s="1"/>
  <c r="F348" i="6"/>
  <c r="G348" i="6" s="1"/>
  <c r="F344" i="6"/>
  <c r="G344" i="6" s="1"/>
  <c r="F340" i="6"/>
  <c r="G340" i="6" s="1"/>
  <c r="F336" i="6"/>
  <c r="G336" i="6" s="1"/>
  <c r="F332" i="6"/>
  <c r="G332" i="6" s="1"/>
  <c r="F347" i="6"/>
  <c r="G347" i="6" s="1"/>
  <c r="E338" i="6"/>
  <c r="F328" i="6"/>
  <c r="G328" i="6" s="1"/>
  <c r="F324" i="6"/>
  <c r="G324" i="6" s="1"/>
  <c r="F320" i="6"/>
  <c r="G320" i="6" s="1"/>
  <c r="F316" i="6"/>
  <c r="G316" i="6" s="1"/>
  <c r="F312" i="6"/>
  <c r="G312" i="6" s="1"/>
  <c r="F308" i="6"/>
  <c r="G308" i="6" s="1"/>
  <c r="F304" i="6"/>
  <c r="G304" i="6" s="1"/>
  <c r="F300" i="6"/>
  <c r="G300" i="6" s="1"/>
  <c r="F296" i="6"/>
  <c r="G296" i="6" s="1"/>
  <c r="F358" i="6"/>
  <c r="G358" i="6" s="1"/>
  <c r="E346" i="6"/>
  <c r="F339" i="6"/>
  <c r="G339" i="6" s="1"/>
  <c r="F335" i="6"/>
  <c r="G335" i="6" s="1"/>
  <c r="E334" i="6"/>
  <c r="F330" i="6"/>
  <c r="G330" i="6" s="1"/>
  <c r="F326" i="6"/>
  <c r="G326" i="6" s="1"/>
  <c r="F322" i="6"/>
  <c r="G322" i="6" s="1"/>
  <c r="F318" i="6"/>
  <c r="G318" i="6" s="1"/>
  <c r="F314" i="6"/>
  <c r="G314" i="6" s="1"/>
  <c r="F310" i="6"/>
  <c r="G310" i="6" s="1"/>
  <c r="F306" i="6"/>
  <c r="G306" i="6" s="1"/>
  <c r="F302" i="6"/>
  <c r="G302" i="6" s="1"/>
  <c r="F298" i="6"/>
  <c r="G298" i="6" s="1"/>
  <c r="E372" i="6"/>
  <c r="F343" i="6"/>
  <c r="G343" i="6" s="1"/>
  <c r="E342" i="6"/>
  <c r="F333" i="6"/>
  <c r="G333" i="6" s="1"/>
  <c r="E330" i="6"/>
  <c r="F329" i="6"/>
  <c r="G329" i="6" s="1"/>
  <c r="E322" i="6"/>
  <c r="F321" i="6"/>
  <c r="G321" i="6" s="1"/>
  <c r="E314" i="6"/>
  <c r="F313" i="6"/>
  <c r="G313" i="6" s="1"/>
  <c r="E306" i="6"/>
  <c r="F305" i="6"/>
  <c r="G305" i="6" s="1"/>
  <c r="E298" i="6"/>
  <c r="H345" i="6"/>
  <c r="F334" i="6"/>
  <c r="G334" i="6" s="1"/>
  <c r="E328" i="6"/>
  <c r="F327" i="6"/>
  <c r="G327" i="6" s="1"/>
  <c r="E320" i="6"/>
  <c r="F319" i="6"/>
  <c r="G319" i="6" s="1"/>
  <c r="E312" i="6"/>
  <c r="F311" i="6"/>
  <c r="G311" i="6" s="1"/>
  <c r="E304" i="6"/>
  <c r="F303" i="6"/>
  <c r="G303" i="6" s="1"/>
  <c r="H355" i="6"/>
  <c r="E326" i="6"/>
  <c r="H323" i="6"/>
  <c r="H321" i="6"/>
  <c r="E310" i="6"/>
  <c r="H307" i="6"/>
  <c r="H305" i="6"/>
  <c r="E297" i="6"/>
  <c r="E296" i="6"/>
  <c r="E294" i="6"/>
  <c r="F325" i="6"/>
  <c r="G325" i="6" s="1"/>
  <c r="F323" i="6"/>
  <c r="G323" i="6" s="1"/>
  <c r="E316" i="6"/>
  <c r="F309" i="6"/>
  <c r="G309" i="6" s="1"/>
  <c r="F307" i="6"/>
  <c r="G307" i="6" s="1"/>
  <c r="E300" i="6"/>
  <c r="F292" i="6"/>
  <c r="G292" i="6" s="1"/>
  <c r="H337" i="6"/>
  <c r="F331" i="6"/>
  <c r="G331" i="6" s="1"/>
  <c r="E324" i="6"/>
  <c r="F317" i="6"/>
  <c r="G317" i="6" s="1"/>
  <c r="F315" i="6"/>
  <c r="G315" i="6" s="1"/>
  <c r="E308" i="6"/>
  <c r="F301" i="6"/>
  <c r="G301" i="6" s="1"/>
  <c r="F299" i="6"/>
  <c r="G299" i="6" s="1"/>
  <c r="F297" i="6"/>
  <c r="G297" i="6" s="1"/>
  <c r="F295" i="6"/>
  <c r="G295" i="6" s="1"/>
  <c r="F294" i="6"/>
  <c r="G294" i="6" s="1"/>
  <c r="F290" i="6"/>
  <c r="G290" i="6" s="1"/>
  <c r="F286" i="6"/>
  <c r="G286" i="6" s="1"/>
  <c r="H313" i="6"/>
  <c r="H299" i="6"/>
  <c r="F284" i="6"/>
  <c r="G284" i="6" s="1"/>
  <c r="F281" i="6"/>
  <c r="G281" i="6" s="1"/>
  <c r="F277" i="6"/>
  <c r="G277" i="6" s="1"/>
  <c r="F273" i="6"/>
  <c r="G273" i="6" s="1"/>
  <c r="F269" i="6"/>
  <c r="G269" i="6" s="1"/>
  <c r="F265" i="6"/>
  <c r="G265" i="6" s="1"/>
  <c r="F261" i="6"/>
  <c r="G261" i="6" s="1"/>
  <c r="F257" i="6"/>
  <c r="G257" i="6" s="1"/>
  <c r="F253" i="6"/>
  <c r="G253" i="6" s="1"/>
  <c r="F249" i="6"/>
  <c r="G249" i="6" s="1"/>
  <c r="F245" i="6"/>
  <c r="G245" i="6" s="1"/>
  <c r="F241" i="6"/>
  <c r="G241" i="6" s="1"/>
  <c r="E240" i="6"/>
  <c r="F237" i="6"/>
  <c r="G237" i="6" s="1"/>
  <c r="E236" i="6"/>
  <c r="F233" i="6"/>
  <c r="G233" i="6" s="1"/>
  <c r="E232" i="6"/>
  <c r="F229" i="6"/>
  <c r="G229" i="6" s="1"/>
  <c r="E228" i="6"/>
  <c r="F225" i="6"/>
  <c r="G225" i="6" s="1"/>
  <c r="E224" i="6"/>
  <c r="F221" i="6"/>
  <c r="G221" i="6" s="1"/>
  <c r="E220" i="6"/>
  <c r="F217" i="6"/>
  <c r="G217" i="6" s="1"/>
  <c r="E216" i="6"/>
  <c r="F213" i="6"/>
  <c r="G213" i="6" s="1"/>
  <c r="H329" i="6"/>
  <c r="H315" i="6"/>
  <c r="F288" i="6"/>
  <c r="G288" i="6" s="1"/>
  <c r="F287" i="6"/>
  <c r="G287" i="6" s="1"/>
  <c r="F285" i="6"/>
  <c r="G285" i="6" s="1"/>
  <c r="E284" i="6"/>
  <c r="F282" i="6"/>
  <c r="G282" i="6" s="1"/>
  <c r="F278" i="6"/>
  <c r="G278" i="6" s="1"/>
  <c r="F274" i="6"/>
  <c r="G274" i="6" s="1"/>
  <c r="F270" i="6"/>
  <c r="G270" i="6" s="1"/>
  <c r="F266" i="6"/>
  <c r="G266" i="6" s="1"/>
  <c r="F262" i="6"/>
  <c r="G262" i="6" s="1"/>
  <c r="F258" i="6"/>
  <c r="G258" i="6" s="1"/>
  <c r="F254" i="6"/>
  <c r="G254" i="6" s="1"/>
  <c r="F250" i="6"/>
  <c r="G250" i="6" s="1"/>
  <c r="F246" i="6"/>
  <c r="G246" i="6" s="1"/>
  <c r="F242" i="6"/>
  <c r="G242" i="6" s="1"/>
  <c r="F238" i="6"/>
  <c r="G238" i="6" s="1"/>
  <c r="F234" i="6"/>
  <c r="G234" i="6" s="1"/>
  <c r="F230" i="6"/>
  <c r="G230" i="6" s="1"/>
  <c r="F226" i="6"/>
  <c r="G226" i="6" s="1"/>
  <c r="F222" i="6"/>
  <c r="G222" i="6" s="1"/>
  <c r="F218" i="6"/>
  <c r="G218" i="6" s="1"/>
  <c r="F214" i="6"/>
  <c r="G214" i="6" s="1"/>
  <c r="E318" i="6"/>
  <c r="F293" i="6"/>
  <c r="G293" i="6" s="1"/>
  <c r="E290" i="6"/>
  <c r="E283" i="6"/>
  <c r="F280" i="6"/>
  <c r="G280" i="6" s="1"/>
  <c r="E279" i="6"/>
  <c r="F276" i="6"/>
  <c r="G276" i="6" s="1"/>
  <c r="E275" i="6"/>
  <c r="F272" i="6"/>
  <c r="G272" i="6" s="1"/>
  <c r="E271" i="6"/>
  <c r="F268" i="6"/>
  <c r="G268" i="6" s="1"/>
  <c r="F264" i="6"/>
  <c r="G264" i="6" s="1"/>
  <c r="F260" i="6"/>
  <c r="G260" i="6" s="1"/>
  <c r="F256" i="6"/>
  <c r="G256" i="6" s="1"/>
  <c r="F252" i="6"/>
  <c r="G252" i="6" s="1"/>
  <c r="F248" i="6"/>
  <c r="G248" i="6" s="1"/>
  <c r="F244" i="6"/>
  <c r="G244" i="6" s="1"/>
  <c r="F240" i="6"/>
  <c r="G240" i="6" s="1"/>
  <c r="F236" i="6"/>
  <c r="G236" i="6" s="1"/>
  <c r="F232" i="6"/>
  <c r="G232" i="6" s="1"/>
  <c r="F228" i="6"/>
  <c r="G228" i="6" s="1"/>
  <c r="F224" i="6"/>
  <c r="G224" i="6" s="1"/>
  <c r="F220" i="6"/>
  <c r="G220" i="6" s="1"/>
  <c r="F216" i="6"/>
  <c r="G216" i="6" s="1"/>
  <c r="F212" i="6"/>
  <c r="G212" i="6" s="1"/>
  <c r="F208" i="6"/>
  <c r="G208" i="6" s="1"/>
  <c r="F204" i="6"/>
  <c r="G204" i="6" s="1"/>
  <c r="F200" i="6"/>
  <c r="G200" i="6" s="1"/>
  <c r="F196" i="6"/>
  <c r="G196" i="6" s="1"/>
  <c r="E302" i="6"/>
  <c r="E287" i="6"/>
  <c r="E282" i="6"/>
  <c r="F275" i="6"/>
  <c r="G275" i="6" s="1"/>
  <c r="H269" i="6"/>
  <c r="E266" i="6"/>
  <c r="F259" i="6"/>
  <c r="G259" i="6" s="1"/>
  <c r="H253" i="6"/>
  <c r="E250" i="6"/>
  <c r="F243" i="6"/>
  <c r="G243" i="6" s="1"/>
  <c r="H237" i="6"/>
  <c r="E234" i="6"/>
  <c r="F227" i="6"/>
  <c r="G227" i="6" s="1"/>
  <c r="H221" i="6"/>
  <c r="E218" i="6"/>
  <c r="F211" i="6"/>
  <c r="G211" i="6" s="1"/>
  <c r="E210" i="6"/>
  <c r="E209" i="6"/>
  <c r="E208" i="6"/>
  <c r="H203" i="6"/>
  <c r="H201" i="6"/>
  <c r="H200" i="6"/>
  <c r="F198" i="6"/>
  <c r="G198" i="6" s="1"/>
  <c r="F197" i="6"/>
  <c r="G197" i="6" s="1"/>
  <c r="F195" i="6"/>
  <c r="G195" i="6" s="1"/>
  <c r="E194" i="6"/>
  <c r="E193" i="6"/>
  <c r="F192" i="6"/>
  <c r="G192" i="6" s="1"/>
  <c r="E191" i="6"/>
  <c r="F188" i="6"/>
  <c r="G188" i="6" s="1"/>
  <c r="E187" i="6"/>
  <c r="F184" i="6"/>
  <c r="G184" i="6" s="1"/>
  <c r="E183" i="6"/>
  <c r="F180" i="6"/>
  <c r="G180" i="6" s="1"/>
  <c r="F176" i="6"/>
  <c r="G176" i="6" s="1"/>
  <c r="F172" i="6"/>
  <c r="G172" i="6" s="1"/>
  <c r="F168" i="6"/>
  <c r="G168" i="6" s="1"/>
  <c r="F164" i="6"/>
  <c r="G164" i="6" s="1"/>
  <c r="F160" i="6"/>
  <c r="G160" i="6" s="1"/>
  <c r="F156" i="6"/>
  <c r="G156" i="6" s="1"/>
  <c r="F152" i="6"/>
  <c r="G152" i="6" s="1"/>
  <c r="F148" i="6"/>
  <c r="G148" i="6" s="1"/>
  <c r="F144" i="6"/>
  <c r="G144" i="6" s="1"/>
  <c r="F140" i="6"/>
  <c r="G140" i="6" s="1"/>
  <c r="F136" i="6"/>
  <c r="G136" i="6" s="1"/>
  <c r="F132" i="6"/>
  <c r="G132" i="6" s="1"/>
  <c r="F128" i="6"/>
  <c r="G128" i="6" s="1"/>
  <c r="E292" i="6"/>
  <c r="F291" i="6"/>
  <c r="G291" i="6" s="1"/>
  <c r="E286" i="6"/>
  <c r="E278" i="6"/>
  <c r="F271" i="6"/>
  <c r="G271" i="6" s="1"/>
  <c r="E262" i="6"/>
  <c r="F255" i="6"/>
  <c r="G255" i="6" s="1"/>
  <c r="E246" i="6"/>
  <c r="F239" i="6"/>
  <c r="G239" i="6" s="1"/>
  <c r="E230" i="6"/>
  <c r="F223" i="6"/>
  <c r="G223" i="6" s="1"/>
  <c r="E214" i="6"/>
  <c r="F202" i="6"/>
  <c r="G202" i="6" s="1"/>
  <c r="F201" i="6"/>
  <c r="G201" i="6" s="1"/>
  <c r="F199" i="6"/>
  <c r="G199" i="6" s="1"/>
  <c r="E198" i="6"/>
  <c r="F189" i="6"/>
  <c r="G189" i="6" s="1"/>
  <c r="F185" i="6"/>
  <c r="G185" i="6" s="1"/>
  <c r="F181" i="6"/>
  <c r="G181" i="6" s="1"/>
  <c r="F177" i="6"/>
  <c r="G177" i="6" s="1"/>
  <c r="F173" i="6"/>
  <c r="G173" i="6" s="1"/>
  <c r="F169" i="6"/>
  <c r="G169" i="6" s="1"/>
  <c r="F165" i="6"/>
  <c r="G165" i="6" s="1"/>
  <c r="F161" i="6"/>
  <c r="G161" i="6" s="1"/>
  <c r="F157" i="6"/>
  <c r="G157" i="6" s="1"/>
  <c r="F153" i="6"/>
  <c r="G153" i="6" s="1"/>
  <c r="F149" i="6"/>
  <c r="G149" i="6" s="1"/>
  <c r="F145" i="6"/>
  <c r="G145" i="6" s="1"/>
  <c r="F141" i="6"/>
  <c r="G141" i="6" s="1"/>
  <c r="F137" i="6"/>
  <c r="G137" i="6" s="1"/>
  <c r="E288" i="6"/>
  <c r="F279" i="6"/>
  <c r="G279" i="6" s="1"/>
  <c r="E270" i="6"/>
  <c r="F263" i="6"/>
  <c r="G263" i="6" s="1"/>
  <c r="E254" i="6"/>
  <c r="F247" i="6"/>
  <c r="G247" i="6" s="1"/>
  <c r="E238" i="6"/>
  <c r="F231" i="6"/>
  <c r="G231" i="6" s="1"/>
  <c r="E222" i="6"/>
  <c r="F215" i="6"/>
  <c r="G215" i="6" s="1"/>
  <c r="F210" i="6"/>
  <c r="G210" i="6" s="1"/>
  <c r="F209" i="6"/>
  <c r="G209" i="6" s="1"/>
  <c r="F207" i="6"/>
  <c r="G207" i="6" s="1"/>
  <c r="E206" i="6"/>
  <c r="F194" i="6"/>
  <c r="G194" i="6" s="1"/>
  <c r="F193" i="6"/>
  <c r="G193" i="6" s="1"/>
  <c r="F191" i="6"/>
  <c r="G191" i="6" s="1"/>
  <c r="F187" i="6"/>
  <c r="G187" i="6" s="1"/>
  <c r="F183" i="6"/>
  <c r="G183" i="6" s="1"/>
  <c r="F179" i="6"/>
  <c r="G179" i="6" s="1"/>
  <c r="F175" i="6"/>
  <c r="G175" i="6" s="1"/>
  <c r="F171" i="6"/>
  <c r="G171" i="6" s="1"/>
  <c r="F167" i="6"/>
  <c r="G167" i="6" s="1"/>
  <c r="F163" i="6"/>
  <c r="G163" i="6" s="1"/>
  <c r="F159" i="6"/>
  <c r="G159" i="6" s="1"/>
  <c r="F155" i="6"/>
  <c r="G155" i="6" s="1"/>
  <c r="F151" i="6"/>
  <c r="G151" i="6" s="1"/>
  <c r="F147" i="6"/>
  <c r="G147" i="6" s="1"/>
  <c r="F143" i="6"/>
  <c r="G143" i="6" s="1"/>
  <c r="F139" i="6"/>
  <c r="G139" i="6" s="1"/>
  <c r="F135" i="6"/>
  <c r="G135" i="6" s="1"/>
  <c r="F131" i="6"/>
  <c r="G131" i="6" s="1"/>
  <c r="F127" i="6"/>
  <c r="G127" i="6" s="1"/>
  <c r="F124" i="6"/>
  <c r="G124" i="6" s="1"/>
  <c r="E258" i="6"/>
  <c r="E226" i="6"/>
  <c r="H209" i="6"/>
  <c r="E200" i="6"/>
  <c r="F190" i="6"/>
  <c r="G190" i="6" s="1"/>
  <c r="E181" i="6"/>
  <c r="F174" i="6"/>
  <c r="G174" i="6" s="1"/>
  <c r="E165" i="6"/>
  <c r="F158" i="6"/>
  <c r="G158" i="6" s="1"/>
  <c r="E149" i="6"/>
  <c r="F142" i="6"/>
  <c r="G142" i="6" s="1"/>
  <c r="E133" i="6"/>
  <c r="H125" i="6"/>
  <c r="H124" i="6"/>
  <c r="E123" i="6"/>
  <c r="E119" i="6"/>
  <c r="F116" i="6"/>
  <c r="G116" i="6" s="1"/>
  <c r="E115" i="6"/>
  <c r="F112" i="6"/>
  <c r="G112" i="6" s="1"/>
  <c r="F108" i="6"/>
  <c r="G108" i="6" s="1"/>
  <c r="F104" i="6"/>
  <c r="G104" i="6" s="1"/>
  <c r="F100" i="6"/>
  <c r="G100" i="6" s="1"/>
  <c r="F96" i="6"/>
  <c r="G96" i="6" s="1"/>
  <c r="F92" i="6"/>
  <c r="G92" i="6" s="1"/>
  <c r="F88" i="6"/>
  <c r="G88" i="6" s="1"/>
  <c r="F84" i="6"/>
  <c r="G84" i="6" s="1"/>
  <c r="E83" i="6"/>
  <c r="F80" i="6"/>
  <c r="G80" i="6" s="1"/>
  <c r="E79" i="6"/>
  <c r="F76" i="6"/>
  <c r="G76" i="6" s="1"/>
  <c r="F72" i="6"/>
  <c r="G72" i="6" s="1"/>
  <c r="F68" i="6"/>
  <c r="G68" i="6" s="1"/>
  <c r="F64" i="6"/>
  <c r="G64" i="6" s="1"/>
  <c r="F60" i="6"/>
  <c r="G60" i="6" s="1"/>
  <c r="F56" i="6"/>
  <c r="G56" i="6" s="1"/>
  <c r="H277" i="6"/>
  <c r="F267" i="6"/>
  <c r="G267" i="6" s="1"/>
  <c r="H245" i="6"/>
  <c r="F235" i="6"/>
  <c r="G235" i="6" s="1"/>
  <c r="H213" i="6"/>
  <c r="H208" i="6"/>
  <c r="F203" i="6"/>
  <c r="G203" i="6" s="1"/>
  <c r="H195" i="6"/>
  <c r="F186" i="6"/>
  <c r="G186" i="6" s="1"/>
  <c r="E177" i="6"/>
  <c r="F170" i="6"/>
  <c r="G170" i="6" s="1"/>
  <c r="E161" i="6"/>
  <c r="F154" i="6"/>
  <c r="G154" i="6" s="1"/>
  <c r="E145" i="6"/>
  <c r="F138" i="6"/>
  <c r="G138" i="6" s="1"/>
  <c r="F130" i="6"/>
  <c r="G130" i="6" s="1"/>
  <c r="F129" i="6"/>
  <c r="G129" i="6" s="1"/>
  <c r="F125" i="6"/>
  <c r="G125" i="6" s="1"/>
  <c r="F120" i="6"/>
  <c r="G120" i="6" s="1"/>
  <c r="F117" i="6"/>
  <c r="G117" i="6" s="1"/>
  <c r="F113" i="6"/>
  <c r="G113" i="6" s="1"/>
  <c r="F109" i="6"/>
  <c r="G109" i="6" s="1"/>
  <c r="F105" i="6"/>
  <c r="G105" i="6" s="1"/>
  <c r="F101" i="6"/>
  <c r="G101" i="6" s="1"/>
  <c r="F97" i="6"/>
  <c r="G97" i="6" s="1"/>
  <c r="F93" i="6"/>
  <c r="G93" i="6" s="1"/>
  <c r="F89" i="6"/>
  <c r="G89" i="6" s="1"/>
  <c r="F85" i="6"/>
  <c r="G85" i="6" s="1"/>
  <c r="F81" i="6"/>
  <c r="G81" i="6" s="1"/>
  <c r="F77" i="6"/>
  <c r="G77" i="6" s="1"/>
  <c r="F73" i="6"/>
  <c r="G73" i="6" s="1"/>
  <c r="F69" i="6"/>
  <c r="G69" i="6" s="1"/>
  <c r="F65" i="6"/>
  <c r="G65" i="6" s="1"/>
  <c r="F61" i="6"/>
  <c r="G61" i="6" s="1"/>
  <c r="F57" i="6"/>
  <c r="G57" i="6" s="1"/>
  <c r="F53" i="6"/>
  <c r="G53" i="6" s="1"/>
  <c r="F289" i="6"/>
  <c r="G289" i="6" s="1"/>
  <c r="F283" i="6"/>
  <c r="G283" i="6" s="1"/>
  <c r="H261" i="6"/>
  <c r="F251" i="6"/>
  <c r="G251" i="6" s="1"/>
  <c r="H229" i="6"/>
  <c r="F219" i="6"/>
  <c r="G219" i="6" s="1"/>
  <c r="F205" i="6"/>
  <c r="G205" i="6" s="1"/>
  <c r="E201" i="6"/>
  <c r="E185" i="6"/>
  <c r="F178" i="6"/>
  <c r="G178" i="6" s="1"/>
  <c r="E169" i="6"/>
  <c r="F162" i="6"/>
  <c r="G162" i="6" s="1"/>
  <c r="E153" i="6"/>
  <c r="F146" i="6"/>
  <c r="G146" i="6" s="1"/>
  <c r="E137" i="6"/>
  <c r="F134" i="6"/>
  <c r="G134" i="6" s="1"/>
  <c r="F133" i="6"/>
  <c r="G133" i="6" s="1"/>
  <c r="F126" i="6"/>
  <c r="G126" i="6" s="1"/>
  <c r="F123" i="6"/>
  <c r="G123" i="6" s="1"/>
  <c r="F119" i="6"/>
  <c r="G119" i="6" s="1"/>
  <c r="F115" i="6"/>
  <c r="G115" i="6" s="1"/>
  <c r="F111" i="6"/>
  <c r="G111" i="6" s="1"/>
  <c r="F107" i="6"/>
  <c r="G107" i="6" s="1"/>
  <c r="F103" i="6"/>
  <c r="G103" i="6" s="1"/>
  <c r="F99" i="6"/>
  <c r="G99" i="6" s="1"/>
  <c r="F95" i="6"/>
  <c r="G95" i="6" s="1"/>
  <c r="F91" i="6"/>
  <c r="G91" i="6" s="1"/>
  <c r="F87" i="6"/>
  <c r="G87" i="6" s="1"/>
  <c r="F83" i="6"/>
  <c r="G83" i="6" s="1"/>
  <c r="F79" i="6"/>
  <c r="G79" i="6" s="1"/>
  <c r="F75" i="6"/>
  <c r="G75" i="6" s="1"/>
  <c r="F71" i="6"/>
  <c r="G71" i="6" s="1"/>
  <c r="F67" i="6"/>
  <c r="G67" i="6" s="1"/>
  <c r="F63" i="6"/>
  <c r="G63" i="6" s="1"/>
  <c r="F59" i="6"/>
  <c r="G59" i="6" s="1"/>
  <c r="F55" i="6"/>
  <c r="G55" i="6" s="1"/>
  <c r="F51" i="6"/>
  <c r="G51" i="6" s="1"/>
  <c r="F47" i="6"/>
  <c r="G47" i="6" s="1"/>
  <c r="F43" i="6"/>
  <c r="G43" i="6" s="1"/>
  <c r="F39" i="6"/>
  <c r="G39" i="6" s="1"/>
  <c r="F35" i="6"/>
  <c r="G35" i="6" s="1"/>
  <c r="F31" i="6"/>
  <c r="G31" i="6" s="1"/>
  <c r="F27" i="6"/>
  <c r="G27" i="6" s="1"/>
  <c r="F23" i="6"/>
  <c r="G23" i="6" s="1"/>
  <c r="F19" i="6"/>
  <c r="G19" i="6" s="1"/>
  <c r="F15" i="6"/>
  <c r="G15" i="6" s="1"/>
  <c r="F11" i="6"/>
  <c r="G11" i="6" s="1"/>
  <c r="F7" i="6"/>
  <c r="G7" i="6" s="1"/>
  <c r="E242" i="6"/>
  <c r="F206" i="6"/>
  <c r="G206" i="6" s="1"/>
  <c r="E202" i="6"/>
  <c r="H193" i="6"/>
  <c r="E189" i="6"/>
  <c r="F182" i="6"/>
  <c r="G182" i="6" s="1"/>
  <c r="H144" i="6"/>
  <c r="E129" i="6"/>
  <c r="H128" i="6"/>
  <c r="H127" i="6"/>
  <c r="E125" i="6"/>
  <c r="F118" i="6"/>
  <c r="G118" i="6" s="1"/>
  <c r="H112" i="6"/>
  <c r="E109" i="6"/>
  <c r="F102" i="6"/>
  <c r="G102" i="6" s="1"/>
  <c r="H96" i="6"/>
  <c r="E93" i="6"/>
  <c r="F86" i="6"/>
  <c r="G86" i="6" s="1"/>
  <c r="H80" i="6"/>
  <c r="E77" i="6"/>
  <c r="F70" i="6"/>
  <c r="G70" i="6" s="1"/>
  <c r="H64" i="6"/>
  <c r="E61" i="6"/>
  <c r="F54" i="6"/>
  <c r="G54" i="6" s="1"/>
  <c r="F52" i="6"/>
  <c r="G52" i="6" s="1"/>
  <c r="F50" i="6"/>
  <c r="G50" i="6" s="1"/>
  <c r="E49" i="6"/>
  <c r="H42" i="6"/>
  <c r="H40" i="6"/>
  <c r="H39" i="6"/>
  <c r="F37" i="6"/>
  <c r="G37" i="6" s="1"/>
  <c r="F36" i="6"/>
  <c r="G36" i="6" s="1"/>
  <c r="F34" i="6"/>
  <c r="G34" i="6" s="1"/>
  <c r="E33" i="6"/>
  <c r="H23" i="6"/>
  <c r="H7" i="6"/>
  <c r="H12" i="6"/>
  <c r="H11" i="6"/>
  <c r="F9" i="6"/>
  <c r="G9" i="6" s="1"/>
  <c r="H331" i="6"/>
  <c r="E157" i="6"/>
  <c r="F150" i="6"/>
  <c r="G150" i="6" s="1"/>
  <c r="F110" i="6"/>
  <c r="G110" i="6" s="1"/>
  <c r="F94" i="6"/>
  <c r="G94" i="6" s="1"/>
  <c r="F62" i="6"/>
  <c r="G62" i="6" s="1"/>
  <c r="H50" i="6"/>
  <c r="F42" i="6"/>
  <c r="G42" i="6" s="1"/>
  <c r="E41" i="6"/>
  <c r="E40" i="6"/>
  <c r="E39" i="6"/>
  <c r="H34" i="6"/>
  <c r="H160" i="6"/>
  <c r="E141" i="6"/>
  <c r="E124" i="6"/>
  <c r="E120" i="6"/>
  <c r="F114" i="6"/>
  <c r="G114" i="6" s="1"/>
  <c r="E105" i="6"/>
  <c r="F98" i="6"/>
  <c r="G98" i="6" s="1"/>
  <c r="E89" i="6"/>
  <c r="F82" i="6"/>
  <c r="G82" i="6" s="1"/>
  <c r="E73" i="6"/>
  <c r="F66" i="6"/>
  <c r="G66" i="6" s="1"/>
  <c r="E57" i="6"/>
  <c r="F41" i="6"/>
  <c r="G41" i="6" s="1"/>
  <c r="F40" i="6"/>
  <c r="G40" i="6" s="1"/>
  <c r="F38" i="6"/>
  <c r="G38" i="6" s="1"/>
  <c r="E37" i="6"/>
  <c r="H30" i="6"/>
  <c r="H28" i="6"/>
  <c r="H27" i="6"/>
  <c r="F25" i="6"/>
  <c r="G25" i="6" s="1"/>
  <c r="F24" i="6"/>
  <c r="G24" i="6" s="1"/>
  <c r="F22" i="6"/>
  <c r="G22" i="6" s="1"/>
  <c r="E21" i="6"/>
  <c r="H14" i="6"/>
  <c r="F8" i="6"/>
  <c r="G8" i="6" s="1"/>
  <c r="H88" i="6"/>
  <c r="F78" i="6"/>
  <c r="G78" i="6" s="1"/>
  <c r="H48" i="6"/>
  <c r="H31" i="6"/>
  <c r="F28" i="6"/>
  <c r="G28" i="6" s="1"/>
  <c r="F26" i="6"/>
  <c r="G26" i="6" s="1"/>
  <c r="E25" i="6"/>
  <c r="E24" i="6"/>
  <c r="E23" i="6"/>
  <c r="H18" i="6"/>
  <c r="H16" i="6"/>
  <c r="F10" i="6"/>
  <c r="G10" i="6" s="1"/>
  <c r="E9" i="6"/>
  <c r="E8" i="6"/>
  <c r="E7" i="6"/>
  <c r="E274" i="6"/>
  <c r="H192" i="6"/>
  <c r="E173" i="6"/>
  <c r="F166" i="6"/>
  <c r="G166" i="6" s="1"/>
  <c r="H135" i="6"/>
  <c r="F122" i="6"/>
  <c r="G122" i="6" s="1"/>
  <c r="H116" i="6"/>
  <c r="E113" i="6"/>
  <c r="F106" i="6"/>
  <c r="G106" i="6" s="1"/>
  <c r="E97" i="6"/>
  <c r="F90" i="6"/>
  <c r="G90" i="6" s="1"/>
  <c r="E81" i="6"/>
  <c r="F74" i="6"/>
  <c r="G74" i="6" s="1"/>
  <c r="E65" i="6"/>
  <c r="F58" i="6"/>
  <c r="G58" i="6" s="1"/>
  <c r="E53" i="6"/>
  <c r="F49" i="6"/>
  <c r="G49" i="6" s="1"/>
  <c r="F48" i="6"/>
  <c r="G48" i="6" s="1"/>
  <c r="F46" i="6"/>
  <c r="G46" i="6" s="1"/>
  <c r="E45" i="6"/>
  <c r="F33" i="6"/>
  <c r="G33" i="6" s="1"/>
  <c r="F32" i="6"/>
  <c r="G32" i="6" s="1"/>
  <c r="F30" i="6"/>
  <c r="G30" i="6" s="1"/>
  <c r="E29" i="6"/>
  <c r="F17" i="6"/>
  <c r="G17" i="6" s="1"/>
  <c r="F16" i="6"/>
  <c r="G16" i="6" s="1"/>
  <c r="F14" i="6"/>
  <c r="G14" i="6" s="1"/>
  <c r="E13" i="6"/>
  <c r="H26" i="6"/>
  <c r="H24" i="6"/>
  <c r="F21" i="6"/>
  <c r="G21" i="6" s="1"/>
  <c r="F20" i="6"/>
  <c r="G20" i="6" s="1"/>
  <c r="F18" i="6"/>
  <c r="G18" i="6" s="1"/>
  <c r="E17" i="6"/>
  <c r="H10" i="6"/>
  <c r="H8" i="6"/>
  <c r="H176" i="6"/>
  <c r="E117" i="6"/>
  <c r="H104" i="6"/>
  <c r="E101" i="6"/>
  <c r="E85" i="6"/>
  <c r="H72" i="6"/>
  <c r="E69" i="6"/>
  <c r="H56" i="6"/>
  <c r="H47" i="6"/>
  <c r="F45" i="6"/>
  <c r="G45" i="6" s="1"/>
  <c r="F44" i="6"/>
  <c r="G44" i="6" s="1"/>
  <c r="H32" i="6"/>
  <c r="F29" i="6"/>
  <c r="G29" i="6" s="1"/>
  <c r="H15" i="6"/>
  <c r="F13" i="6"/>
  <c r="G13" i="6" s="1"/>
  <c r="F12" i="6"/>
  <c r="G12" i="6" s="1"/>
  <c r="H350" i="6"/>
  <c r="H375" i="6"/>
  <c r="E370" i="6"/>
  <c r="H367" i="6"/>
  <c r="H378" i="6"/>
  <c r="H346" i="6"/>
  <c r="H338" i="6"/>
  <c r="E351" i="6"/>
  <c r="H326" i="6"/>
  <c r="H310" i="6"/>
  <c r="H328" i="6"/>
  <c r="H312" i="6"/>
  <c r="E350" i="6"/>
  <c r="E332" i="6"/>
  <c r="E323" i="6"/>
  <c r="E333" i="6"/>
  <c r="E321" i="6"/>
  <c r="E352" i="6"/>
  <c r="E349" i="6"/>
  <c r="E327" i="6"/>
  <c r="H311" i="6"/>
  <c r="H293" i="6"/>
  <c r="H297" i="6"/>
  <c r="E293" i="6"/>
  <c r="H309" i="6"/>
  <c r="H290" i="6"/>
  <c r="H275" i="6"/>
  <c r="H259" i="6"/>
  <c r="H243" i="6"/>
  <c r="H227" i="6"/>
  <c r="H211" i="6"/>
  <c r="H319" i="6"/>
  <c r="H240" i="6"/>
  <c r="H224" i="6"/>
  <c r="H212" i="6"/>
  <c r="E291" i="6"/>
  <c r="H274" i="6"/>
  <c r="E263" i="6"/>
  <c r="E255" i="6"/>
  <c r="E247" i="6"/>
  <c r="E239" i="6"/>
  <c r="E231" i="6"/>
  <c r="E223" i="6"/>
  <c r="E215" i="6"/>
  <c r="H206" i="6"/>
  <c r="E276" i="6"/>
  <c r="E244" i="6"/>
  <c r="E207" i="6"/>
  <c r="H178" i="6"/>
  <c r="H162" i="6"/>
  <c r="H146" i="6"/>
  <c r="H130" i="6"/>
  <c r="E272" i="6"/>
  <c r="E237" i="6"/>
  <c r="H187" i="6"/>
  <c r="H283" i="6"/>
  <c r="E264" i="6"/>
  <c r="E245" i="6"/>
  <c r="E213" i="6"/>
  <c r="H189" i="6"/>
  <c r="H181" i="6"/>
  <c r="H173" i="6"/>
  <c r="H165" i="6"/>
  <c r="H157" i="6"/>
  <c r="H149" i="6"/>
  <c r="H141" i="6"/>
  <c r="H133" i="6"/>
  <c r="H184" i="6"/>
  <c r="E159" i="6"/>
  <c r="E140" i="6"/>
  <c r="E127" i="6"/>
  <c r="H110" i="6"/>
  <c r="H94" i="6"/>
  <c r="H78" i="6"/>
  <c r="H62" i="6"/>
  <c r="H217" i="6"/>
  <c r="E184" i="6"/>
  <c r="E152" i="6"/>
  <c r="H123" i="6"/>
  <c r="H111" i="6"/>
  <c r="H103" i="6"/>
  <c r="H95" i="6"/>
  <c r="H87" i="6"/>
  <c r="H75" i="6"/>
  <c r="H67" i="6"/>
  <c r="H59" i="6"/>
  <c r="E285" i="6"/>
  <c r="E265" i="6"/>
  <c r="E192" i="6"/>
  <c r="E163" i="6"/>
  <c r="E122" i="6"/>
  <c r="E114" i="6"/>
  <c r="E106" i="6"/>
  <c r="E98" i="6"/>
  <c r="E90" i="6"/>
  <c r="E82" i="6"/>
  <c r="E74" i="6"/>
  <c r="E66" i="6"/>
  <c r="E58" i="6"/>
  <c r="H49" i="6"/>
  <c r="H33" i="6"/>
  <c r="H17" i="6"/>
  <c r="E151" i="6"/>
  <c r="E100" i="6"/>
  <c r="E68" i="6"/>
  <c r="E47" i="6"/>
  <c r="E31" i="6"/>
  <c r="H188" i="6"/>
  <c r="E164" i="6"/>
  <c r="E99" i="6"/>
  <c r="H76" i="6"/>
  <c r="E52" i="6"/>
  <c r="E35" i="6"/>
  <c r="E19" i="6"/>
  <c r="E111" i="6"/>
  <c r="E60" i="6"/>
  <c r="H132" i="6"/>
  <c r="E107" i="6"/>
  <c r="E91" i="6"/>
  <c r="E72" i="6"/>
  <c r="H52" i="6"/>
  <c r="E44" i="6"/>
  <c r="H38" i="6"/>
  <c r="E27" i="6"/>
  <c r="H207" i="6"/>
  <c r="E108" i="6"/>
  <c r="H43" i="6"/>
  <c r="H373" i="6"/>
  <c r="E380" i="6"/>
  <c r="H358" i="6"/>
  <c r="E366" i="6"/>
  <c r="E374" i="6"/>
  <c r="H371" i="6"/>
  <c r="H368" i="6"/>
  <c r="E367" i="6"/>
  <c r="H347" i="6"/>
  <c r="H348" i="6"/>
  <c r="H340" i="6"/>
  <c r="H372" i="6"/>
  <c r="E343" i="6"/>
  <c r="H334" i="6"/>
  <c r="E348" i="6"/>
  <c r="H322" i="6"/>
  <c r="H306" i="6"/>
  <c r="H324" i="6"/>
  <c r="H308" i="6"/>
  <c r="E315" i="6"/>
  <c r="H376" i="6"/>
  <c r="E313" i="6"/>
  <c r="H352" i="6"/>
  <c r="H317" i="6"/>
  <c r="E301" i="6"/>
  <c r="E335" i="6"/>
  <c r="H296" i="6"/>
  <c r="H292" i="6"/>
  <c r="E303" i="6"/>
  <c r="H271" i="6"/>
  <c r="H255" i="6"/>
  <c r="H239" i="6"/>
  <c r="H223" i="6"/>
  <c r="H325" i="6"/>
  <c r="H280" i="6"/>
  <c r="H272" i="6"/>
  <c r="H264" i="6"/>
  <c r="H256" i="6"/>
  <c r="H248" i="6"/>
  <c r="H236" i="6"/>
  <c r="H220" i="6"/>
  <c r="E336" i="6"/>
  <c r="E289" i="6"/>
  <c r="H270" i="6"/>
  <c r="H262" i="6"/>
  <c r="H254" i="6"/>
  <c r="H246" i="6"/>
  <c r="H238" i="6"/>
  <c r="H230" i="6"/>
  <c r="H222" i="6"/>
  <c r="H214" i="6"/>
  <c r="H202" i="6"/>
  <c r="E273" i="6"/>
  <c r="E241" i="6"/>
  <c r="H190" i="6"/>
  <c r="H174" i="6"/>
  <c r="H158" i="6"/>
  <c r="H142" i="6"/>
  <c r="H126" i="6"/>
  <c r="E269" i="6"/>
  <c r="E221" i="6"/>
  <c r="H183" i="6"/>
  <c r="H175" i="6"/>
  <c r="H167" i="6"/>
  <c r="H159" i="6"/>
  <c r="H151" i="6"/>
  <c r="H143" i="6"/>
  <c r="E280" i="6"/>
  <c r="E261" i="6"/>
  <c r="H241" i="6"/>
  <c r="E204" i="6"/>
  <c r="E186" i="6"/>
  <c r="E178" i="6"/>
  <c r="E170" i="6"/>
  <c r="E162" i="6"/>
  <c r="E154" i="6"/>
  <c r="E146" i="6"/>
  <c r="E138" i="6"/>
  <c r="E130" i="6"/>
  <c r="E175" i="6"/>
  <c r="E156" i="6"/>
  <c r="H136" i="6"/>
  <c r="H122" i="6"/>
  <c r="H106" i="6"/>
  <c r="H90" i="6"/>
  <c r="H74" i="6"/>
  <c r="H58" i="6"/>
  <c r="H281" i="6"/>
  <c r="H249" i="6"/>
  <c r="E217" i="6"/>
  <c r="E199" i="6"/>
  <c r="H196" i="6"/>
  <c r="E171" i="6"/>
  <c r="E139" i="6"/>
  <c r="H119" i="6"/>
  <c r="H83" i="6"/>
  <c r="E268" i="6"/>
  <c r="E160" i="6"/>
  <c r="H120" i="6"/>
  <c r="H113" i="6"/>
  <c r="H105" i="6"/>
  <c r="H97" i="6"/>
  <c r="H89" i="6"/>
  <c r="H81" i="6"/>
  <c r="H73" i="6"/>
  <c r="H65" i="6"/>
  <c r="H57" i="6"/>
  <c r="H45" i="6"/>
  <c r="H29" i="6"/>
  <c r="H13" i="6"/>
  <c r="E116" i="6"/>
  <c r="E87" i="6"/>
  <c r="E55" i="6"/>
  <c r="E46" i="6"/>
  <c r="E30" i="6"/>
  <c r="H180" i="6"/>
  <c r="E167" i="6"/>
  <c r="E128" i="6"/>
  <c r="E96" i="6"/>
  <c r="E67" i="6"/>
  <c r="E51" i="6"/>
  <c r="E34" i="6"/>
  <c r="E18" i="6"/>
  <c r="E95" i="6"/>
  <c r="E22" i="6"/>
  <c r="E104" i="6"/>
  <c r="E88" i="6"/>
  <c r="H68" i="6"/>
  <c r="H51" i="6"/>
  <c r="H36" i="6"/>
  <c r="E26" i="6"/>
  <c r="E12" i="6"/>
  <c r="E16" i="6"/>
  <c r="H131" i="6"/>
  <c r="E92" i="6"/>
  <c r="H22" i="6"/>
  <c r="G430" i="6" l="1"/>
  <c r="I384" i="6"/>
  <c r="I427" i="6"/>
  <c r="I423" i="6"/>
  <c r="I399" i="6"/>
  <c r="I426" i="6"/>
  <c r="I409" i="6"/>
  <c r="I417" i="6"/>
  <c r="I382" i="6"/>
  <c r="I385" i="6"/>
  <c r="I405" i="6"/>
  <c r="I421" i="6"/>
  <c r="I412" i="6"/>
  <c r="I411" i="6"/>
  <c r="I390" i="6"/>
  <c r="I407" i="6"/>
  <c r="I419" i="6"/>
  <c r="I391" i="6"/>
  <c r="I395" i="6"/>
  <c r="I400" i="6"/>
  <c r="I386" i="6"/>
  <c r="I414" i="6"/>
  <c r="I387" i="6"/>
  <c r="I406" i="6"/>
  <c r="I425" i="6"/>
  <c r="I418" i="6"/>
  <c r="I424" i="6"/>
  <c r="I392" i="6"/>
  <c r="I394" i="6"/>
  <c r="I397" i="6"/>
  <c r="I422" i="6"/>
  <c r="I383" i="6"/>
  <c r="I401" i="6"/>
  <c r="I408" i="6"/>
  <c r="I413" i="6"/>
  <c r="I428" i="6"/>
  <c r="I403" i="6"/>
  <c r="I396" i="6"/>
  <c r="I402" i="6"/>
  <c r="I398" i="6"/>
  <c r="I410" i="6"/>
  <c r="I389" i="6"/>
  <c r="I388" i="6"/>
  <c r="I415" i="6"/>
  <c r="I416" i="6"/>
  <c r="I393" i="6"/>
  <c r="I404" i="6"/>
  <c r="I420" i="6"/>
  <c r="I121" i="6"/>
  <c r="I36" i="6"/>
  <c r="I65" i="6"/>
  <c r="I143" i="6"/>
  <c r="I246" i="6"/>
  <c r="I325" i="6"/>
  <c r="I352" i="6"/>
  <c r="I358" i="6"/>
  <c r="I49" i="6"/>
  <c r="I59" i="6"/>
  <c r="I206" i="6"/>
  <c r="I224" i="6"/>
  <c r="I32" i="6"/>
  <c r="I26" i="6"/>
  <c r="I28" i="6"/>
  <c r="I11" i="6"/>
  <c r="I144" i="6"/>
  <c r="I125" i="6"/>
  <c r="I209" i="6"/>
  <c r="I201" i="6"/>
  <c r="I299" i="6"/>
  <c r="I305" i="6"/>
  <c r="I25" i="6"/>
  <c r="I91" i="6"/>
  <c r="I152" i="6"/>
  <c r="I170" i="6"/>
  <c r="I267" i="6"/>
  <c r="I333" i="6"/>
  <c r="I357" i="6"/>
  <c r="I57" i="6"/>
  <c r="I89" i="6"/>
  <c r="I120" i="6"/>
  <c r="I119" i="6"/>
  <c r="I58" i="6"/>
  <c r="I122" i="6"/>
  <c r="I167" i="6"/>
  <c r="I174" i="6"/>
  <c r="I202" i="6"/>
  <c r="I238" i="6"/>
  <c r="I270" i="6"/>
  <c r="I248" i="6"/>
  <c r="I280" i="6"/>
  <c r="I255" i="6"/>
  <c r="I292" i="6"/>
  <c r="I296" i="6"/>
  <c r="I317" i="6"/>
  <c r="I308" i="6"/>
  <c r="I322" i="6"/>
  <c r="I372" i="6"/>
  <c r="I207" i="6"/>
  <c r="I52" i="6"/>
  <c r="I132" i="6"/>
  <c r="I33" i="6"/>
  <c r="I87" i="6"/>
  <c r="I123" i="6"/>
  <c r="I62" i="6"/>
  <c r="I157" i="6"/>
  <c r="I189" i="6"/>
  <c r="I283" i="6"/>
  <c r="I130" i="6"/>
  <c r="I212" i="6"/>
  <c r="I243" i="6"/>
  <c r="I309" i="6"/>
  <c r="I297" i="6"/>
  <c r="I312" i="6"/>
  <c r="I326" i="6"/>
  <c r="I378" i="6"/>
  <c r="I350" i="6"/>
  <c r="I47" i="6"/>
  <c r="I24" i="6"/>
  <c r="I18" i="6"/>
  <c r="I27" i="6"/>
  <c r="I50" i="6"/>
  <c r="I23" i="6"/>
  <c r="I80" i="6"/>
  <c r="I193" i="6"/>
  <c r="I229" i="6"/>
  <c r="I208" i="6"/>
  <c r="I124" i="6"/>
  <c r="I200" i="6"/>
  <c r="I221" i="6"/>
  <c r="I321" i="6"/>
  <c r="I363" i="6"/>
  <c r="I35" i="6"/>
  <c r="I100" i="6"/>
  <c r="I140" i="6"/>
  <c r="I9" i="6"/>
  <c r="I285" i="6"/>
  <c r="I79" i="6"/>
  <c r="I115" i="6"/>
  <c r="I197" i="6"/>
  <c r="I54" i="6"/>
  <c r="I118" i="6"/>
  <c r="I129" i="6"/>
  <c r="I161" i="6"/>
  <c r="I154" i="6"/>
  <c r="I282" i="6"/>
  <c r="I251" i="6"/>
  <c r="I320" i="6"/>
  <c r="I343" i="6"/>
  <c r="I354" i="6"/>
  <c r="I136" i="6"/>
  <c r="I175" i="6"/>
  <c r="I214" i="6"/>
  <c r="I256" i="6"/>
  <c r="I324" i="6"/>
  <c r="I368" i="6"/>
  <c r="I188" i="6"/>
  <c r="I95" i="6"/>
  <c r="I133" i="6"/>
  <c r="I146" i="6"/>
  <c r="I259" i="6"/>
  <c r="I328" i="6"/>
  <c r="I176" i="6"/>
  <c r="I64" i="6"/>
  <c r="I213" i="6"/>
  <c r="I337" i="6"/>
  <c r="I323" i="6"/>
  <c r="I204" i="6"/>
  <c r="I169" i="6"/>
  <c r="I327" i="6"/>
  <c r="I351" i="6"/>
  <c r="I105" i="6"/>
  <c r="I90" i="6"/>
  <c r="I183" i="6"/>
  <c r="I254" i="6"/>
  <c r="I264" i="6"/>
  <c r="I334" i="6"/>
  <c r="I76" i="6"/>
  <c r="I94" i="6"/>
  <c r="I141" i="6"/>
  <c r="I173" i="6"/>
  <c r="I162" i="6"/>
  <c r="I240" i="6"/>
  <c r="I211" i="6"/>
  <c r="I275" i="6"/>
  <c r="I338" i="6"/>
  <c r="I104" i="6"/>
  <c r="I8" i="6"/>
  <c r="I135" i="6"/>
  <c r="I31" i="6"/>
  <c r="I30" i="6"/>
  <c r="I160" i="6"/>
  <c r="I12" i="6"/>
  <c r="I40" i="6"/>
  <c r="I112" i="6"/>
  <c r="I127" i="6"/>
  <c r="I261" i="6"/>
  <c r="I195" i="6"/>
  <c r="I203" i="6"/>
  <c r="I253" i="6"/>
  <c r="I315" i="6"/>
  <c r="I313" i="6"/>
  <c r="I307" i="6"/>
  <c r="I366" i="6"/>
  <c r="I380" i="6"/>
  <c r="I362" i="6"/>
  <c r="I156" i="6"/>
  <c r="I41" i="6"/>
  <c r="I63" i="6"/>
  <c r="I99" i="6"/>
  <c r="I86" i="6"/>
  <c r="I145" i="6"/>
  <c r="I177" i="6"/>
  <c r="I257" i="6"/>
  <c r="I186" i="6"/>
  <c r="I232" i="6"/>
  <c r="I219" i="6"/>
  <c r="I289" i="6"/>
  <c r="I359" i="6"/>
  <c r="I341" i="6"/>
  <c r="I302" i="6"/>
  <c r="I342" i="6"/>
  <c r="I370" i="6"/>
  <c r="I131" i="6"/>
  <c r="I13" i="6"/>
  <c r="I97" i="6"/>
  <c r="I74" i="6"/>
  <c r="I126" i="6"/>
  <c r="I190" i="6"/>
  <c r="I271" i="6"/>
  <c r="I376" i="6"/>
  <c r="I340" i="6"/>
  <c r="I78" i="6"/>
  <c r="I165" i="6"/>
  <c r="I187" i="6"/>
  <c r="I274" i="6"/>
  <c r="I319" i="6"/>
  <c r="I293" i="6"/>
  <c r="I367" i="6"/>
  <c r="I56" i="6"/>
  <c r="I192" i="6"/>
  <c r="I88" i="6"/>
  <c r="I39" i="6"/>
  <c r="I277" i="6"/>
  <c r="I269" i="6"/>
  <c r="I364" i="6"/>
  <c r="I379" i="6"/>
  <c r="I55" i="6"/>
  <c r="I70" i="6"/>
  <c r="I137" i="6"/>
  <c r="I216" i="6"/>
  <c r="I288" i="6"/>
  <c r="I335" i="6"/>
  <c r="I332" i="6"/>
  <c r="I51" i="6"/>
  <c r="I29" i="6"/>
  <c r="I73" i="6"/>
  <c r="I249" i="6"/>
  <c r="I241" i="6"/>
  <c r="I151" i="6"/>
  <c r="I142" i="6"/>
  <c r="I222" i="6"/>
  <c r="I220" i="6"/>
  <c r="I223" i="6"/>
  <c r="I348" i="6"/>
  <c r="I371" i="6"/>
  <c r="I43" i="6"/>
  <c r="I38" i="6"/>
  <c r="I67" i="6"/>
  <c r="I103" i="6"/>
  <c r="I22" i="6"/>
  <c r="I68" i="6"/>
  <c r="I180" i="6"/>
  <c r="I45" i="6"/>
  <c r="I81" i="6"/>
  <c r="I113" i="6"/>
  <c r="I83" i="6"/>
  <c r="I196" i="6"/>
  <c r="I281" i="6"/>
  <c r="I106" i="6"/>
  <c r="I159" i="6"/>
  <c r="I158" i="6"/>
  <c r="I230" i="6"/>
  <c r="I262" i="6"/>
  <c r="I236" i="6"/>
  <c r="I272" i="6"/>
  <c r="I239" i="6"/>
  <c r="I306" i="6"/>
  <c r="I347" i="6"/>
  <c r="I373" i="6"/>
  <c r="I17" i="6"/>
  <c r="I75" i="6"/>
  <c r="I111" i="6"/>
  <c r="I217" i="6"/>
  <c r="I110" i="6"/>
  <c r="I184" i="6"/>
  <c r="I149" i="6"/>
  <c r="I181" i="6"/>
  <c r="I178" i="6"/>
  <c r="I227" i="6"/>
  <c r="I290" i="6"/>
  <c r="I311" i="6"/>
  <c r="I310" i="6"/>
  <c r="I346" i="6"/>
  <c r="I375" i="6"/>
  <c r="I15" i="6"/>
  <c r="I72" i="6"/>
  <c r="I10" i="6"/>
  <c r="I116" i="6"/>
  <c r="I16" i="6"/>
  <c r="I48" i="6"/>
  <c r="I14" i="6"/>
  <c r="I34" i="6"/>
  <c r="I331" i="6"/>
  <c r="I7" i="6"/>
  <c r="I42" i="6"/>
  <c r="I96" i="6"/>
  <c r="I128" i="6"/>
  <c r="I245" i="6"/>
  <c r="I237" i="6"/>
  <c r="I329" i="6"/>
  <c r="I355" i="6"/>
  <c r="I345" i="6"/>
  <c r="I20" i="6"/>
  <c r="I84" i="6"/>
  <c r="I92" i="6"/>
  <c r="I148" i="6"/>
  <c r="I233" i="6"/>
  <c r="I71" i="6"/>
  <c r="I107" i="6"/>
  <c r="I102" i="6"/>
  <c r="I205" i="6"/>
  <c r="I153" i="6"/>
  <c r="I185" i="6"/>
  <c r="I138" i="6"/>
  <c r="I198" i="6"/>
  <c r="I291" i="6"/>
  <c r="I235" i="6"/>
  <c r="I294" i="6"/>
  <c r="I295" i="6"/>
  <c r="I304" i="6"/>
  <c r="I318" i="6"/>
  <c r="I430" i="6" l="1"/>
  <c r="I432" i="6" l="1"/>
  <c r="J312" i="6" s="1"/>
  <c r="K312" i="6" s="1"/>
  <c r="L312" i="6" s="1"/>
  <c r="I434" i="6"/>
  <c r="J423" i="6"/>
  <c r="K423" i="6" s="1"/>
  <c r="L423" i="6" s="1"/>
  <c r="M423" i="6" s="1"/>
  <c r="N423" i="6" s="1"/>
  <c r="J414" i="6"/>
  <c r="K414" i="6" s="1"/>
  <c r="L414" i="6" s="1"/>
  <c r="M414" i="6" s="1"/>
  <c r="N414" i="6" s="1"/>
  <c r="J397" i="6"/>
  <c r="K397" i="6" s="1"/>
  <c r="L397" i="6" s="1"/>
  <c r="M397" i="6" s="1"/>
  <c r="N397" i="6" s="1"/>
  <c r="J409" i="6"/>
  <c r="K409" i="6" s="1"/>
  <c r="L409" i="6" s="1"/>
  <c r="M409" i="6" s="1"/>
  <c r="N409" i="6" s="1"/>
  <c r="J405" i="6"/>
  <c r="K405" i="6" s="1"/>
  <c r="L405" i="6" s="1"/>
  <c r="M405" i="6" s="1"/>
  <c r="N405" i="6" s="1"/>
  <c r="J387" i="6"/>
  <c r="K387" i="6" s="1"/>
  <c r="L387" i="6" s="1"/>
  <c r="M387" i="6" s="1"/>
  <c r="N387" i="6" s="1"/>
  <c r="J403" i="6"/>
  <c r="K403" i="6" s="1"/>
  <c r="L403" i="6" s="1"/>
  <c r="M403" i="6" s="1"/>
  <c r="N403" i="6" s="1"/>
  <c r="J410" i="6"/>
  <c r="K410" i="6" s="1"/>
  <c r="L410" i="6" s="1"/>
  <c r="M410" i="6" s="1"/>
  <c r="N410" i="6" s="1"/>
  <c r="J427" i="6"/>
  <c r="K427" i="6" s="1"/>
  <c r="L427" i="6" s="1"/>
  <c r="M427" i="6" s="1"/>
  <c r="N427" i="6" s="1"/>
  <c r="J394" i="6"/>
  <c r="K394" i="6" s="1"/>
  <c r="L394" i="6" s="1"/>
  <c r="M394" i="6" s="1"/>
  <c r="N394" i="6" s="1"/>
  <c r="J416" i="6"/>
  <c r="K416" i="6" s="1"/>
  <c r="L416" i="6" s="1"/>
  <c r="M416" i="6" s="1"/>
  <c r="N416" i="6" s="1"/>
  <c r="J417" i="6"/>
  <c r="K417" i="6" s="1"/>
  <c r="L417" i="6" s="1"/>
  <c r="M417" i="6" s="1"/>
  <c r="N417" i="6" s="1"/>
  <c r="J407" i="6"/>
  <c r="K407" i="6" s="1"/>
  <c r="L407" i="6" s="1"/>
  <c r="M407" i="6" s="1"/>
  <c r="N407" i="6" s="1"/>
  <c r="J396" i="6"/>
  <c r="K396" i="6" s="1"/>
  <c r="L396" i="6" s="1"/>
  <c r="M396" i="6" s="1"/>
  <c r="N396" i="6" s="1"/>
  <c r="J389" i="6"/>
  <c r="K389" i="6" s="1"/>
  <c r="L389" i="6" s="1"/>
  <c r="M389" i="6" s="1"/>
  <c r="N389" i="6" s="1"/>
  <c r="J223" i="6"/>
  <c r="K223" i="6" s="1"/>
  <c r="L223" i="6" s="1"/>
  <c r="M223" i="6" s="1"/>
  <c r="N223" i="6" s="1"/>
  <c r="S223" i="6" s="1"/>
  <c r="J30" i="6"/>
  <c r="K30" i="6" s="1"/>
  <c r="L30" i="6" s="1"/>
  <c r="M30" i="6" s="1"/>
  <c r="N30" i="6" s="1"/>
  <c r="S30" i="6" s="1"/>
  <c r="J78" i="6"/>
  <c r="K78" i="6" s="1"/>
  <c r="L78" i="6" s="1"/>
  <c r="M78" i="6" s="1"/>
  <c r="N78" i="6" s="1"/>
  <c r="S78" i="6" s="1"/>
  <c r="J105" i="6"/>
  <c r="K105" i="6" s="1"/>
  <c r="L105" i="6" s="1"/>
  <c r="M105" i="6" s="1"/>
  <c r="N105" i="6" s="1"/>
  <c r="S105" i="6" s="1"/>
  <c r="J14" i="6"/>
  <c r="K14" i="6" s="1"/>
  <c r="L14" i="6" s="1"/>
  <c r="M14" i="6" s="1"/>
  <c r="N14" i="6" s="1"/>
  <c r="S14" i="6" s="1"/>
  <c r="J122" i="6"/>
  <c r="K122" i="6" s="1"/>
  <c r="L122" i="6" s="1"/>
  <c r="M122" i="6" s="1"/>
  <c r="N122" i="6" s="1"/>
  <c r="S122" i="6" s="1"/>
  <c r="J102" i="6"/>
  <c r="K102" i="6" s="1"/>
  <c r="L102" i="6" s="1"/>
  <c r="M102" i="6" s="1"/>
  <c r="N102" i="6" s="1"/>
  <c r="S102" i="6" s="1"/>
  <c r="J239" i="6"/>
  <c r="K239" i="6" s="1"/>
  <c r="L239" i="6" s="1"/>
  <c r="M239" i="6" s="1"/>
  <c r="N239" i="6" s="1"/>
  <c r="S239" i="6" s="1"/>
  <c r="J370" i="6"/>
  <c r="K370" i="6" s="1"/>
  <c r="L370" i="6" s="1"/>
  <c r="M370" i="6" s="1"/>
  <c r="N370" i="6" s="1"/>
  <c r="S370" i="6" s="1"/>
  <c r="J208" i="6"/>
  <c r="K208" i="6" s="1"/>
  <c r="L208" i="6" s="1"/>
  <c r="M208" i="6" s="1"/>
  <c r="N208" i="6" s="1"/>
  <c r="S208" i="6" s="1"/>
  <c r="J366" i="6"/>
  <c r="K366" i="6" s="1"/>
  <c r="L366" i="6" s="1"/>
  <c r="M366" i="6" s="1"/>
  <c r="N366" i="6" s="1"/>
  <c r="S366" i="6" s="1"/>
  <c r="J175" i="6"/>
  <c r="K175" i="6" s="1"/>
  <c r="L175" i="6" s="1"/>
  <c r="M175" i="6" s="1"/>
  <c r="N175" i="6" s="1"/>
  <c r="S175" i="6" s="1"/>
  <c r="J196" i="6"/>
  <c r="K196" i="6" s="1"/>
  <c r="L196" i="6" s="1"/>
  <c r="M196" i="6" s="1"/>
  <c r="N196" i="6" s="1"/>
  <c r="S196" i="6" s="1"/>
  <c r="J56" i="6"/>
  <c r="K56" i="6" s="1"/>
  <c r="L56" i="6" s="1"/>
  <c r="M56" i="6" s="1"/>
  <c r="N56" i="6" s="1"/>
  <c r="S56" i="6" s="1"/>
  <c r="J324" i="6"/>
  <c r="K324" i="6" s="1"/>
  <c r="L324" i="6" s="1"/>
  <c r="M324" i="6" s="1"/>
  <c r="N324" i="6" s="1"/>
  <c r="S324" i="6" s="1"/>
  <c r="J222" i="6"/>
  <c r="K222" i="6" s="1"/>
  <c r="L222" i="6" s="1"/>
  <c r="M222" i="6" s="1"/>
  <c r="N222" i="6" s="1"/>
  <c r="S222" i="6" s="1"/>
  <c r="J64" i="6"/>
  <c r="K64" i="6" s="1"/>
  <c r="L64" i="6" s="1"/>
  <c r="M64" i="6" s="1"/>
  <c r="N64" i="6" s="1"/>
  <c r="S64" i="6" s="1"/>
  <c r="J299" i="6"/>
  <c r="K299" i="6" s="1"/>
  <c r="L299" i="6" s="1"/>
  <c r="M299" i="6" s="1"/>
  <c r="N299" i="6" s="1"/>
  <c r="S299" i="6" s="1"/>
  <c r="J38" i="6"/>
  <c r="K38" i="6" s="1"/>
  <c r="L38" i="6" s="1"/>
  <c r="M38" i="6" s="1"/>
  <c r="N38" i="6" s="1"/>
  <c r="S38" i="6" s="1"/>
  <c r="J273" i="6"/>
  <c r="K273" i="6" s="1"/>
  <c r="L273" i="6" s="1"/>
  <c r="M273" i="6" s="1"/>
  <c r="N273" i="6" s="1"/>
  <c r="S273" i="6" s="1"/>
  <c r="J139" i="6"/>
  <c r="K139" i="6" s="1"/>
  <c r="L139" i="6" s="1"/>
  <c r="M139" i="6" s="1"/>
  <c r="N139" i="6" s="1"/>
  <c r="S139" i="6" s="1"/>
  <c r="J156" i="6"/>
  <c r="K156" i="6" s="1"/>
  <c r="L156" i="6" s="1"/>
  <c r="M156" i="6" s="1"/>
  <c r="N156" i="6" s="1"/>
  <c r="S156" i="6" s="1"/>
  <c r="J140" i="6"/>
  <c r="K140" i="6" s="1"/>
  <c r="L140" i="6" s="1"/>
  <c r="M140" i="6" s="1"/>
  <c r="N140" i="6" s="1"/>
  <c r="S140" i="6" s="1"/>
  <c r="J373" i="6"/>
  <c r="K373" i="6" s="1"/>
  <c r="L373" i="6" s="1"/>
  <c r="M373" i="6" s="1"/>
  <c r="N373" i="6" s="1"/>
  <c r="S373" i="6" s="1"/>
  <c r="J136" i="6"/>
  <c r="K136" i="6" s="1"/>
  <c r="L136" i="6" s="1"/>
  <c r="M136" i="6" s="1"/>
  <c r="N136" i="6" s="1"/>
  <c r="S136" i="6" s="1"/>
  <c r="J195" i="6"/>
  <c r="K195" i="6" s="1"/>
  <c r="L195" i="6" s="1"/>
  <c r="M195" i="6" s="1"/>
  <c r="N195" i="6" s="1"/>
  <c r="S195" i="6" s="1"/>
  <c r="J66" i="6"/>
  <c r="K66" i="6" s="1"/>
  <c r="L66" i="6" s="1"/>
  <c r="M66" i="6" s="1"/>
  <c r="N66" i="6" s="1"/>
  <c r="S66" i="6" s="1"/>
  <c r="J41" i="6"/>
  <c r="K41" i="6" s="1"/>
  <c r="L41" i="6" s="1"/>
  <c r="M41" i="6" s="1"/>
  <c r="N41" i="6" s="1"/>
  <c r="S41" i="6" s="1"/>
  <c r="J9" i="6"/>
  <c r="K9" i="6" s="1"/>
  <c r="L9" i="6" s="1"/>
  <c r="M9" i="6" s="1"/>
  <c r="N9" i="6" s="1"/>
  <c r="S9" i="6" s="1"/>
  <c r="J20" i="6"/>
  <c r="K20" i="6" s="1"/>
  <c r="L20" i="6" s="1"/>
  <c r="M20" i="6" s="1"/>
  <c r="N20" i="6" s="1"/>
  <c r="S20" i="6" s="1"/>
  <c r="J274" i="6"/>
  <c r="K274" i="6" s="1"/>
  <c r="L274" i="6" s="1"/>
  <c r="M274" i="6" s="1"/>
  <c r="N274" i="6" s="1"/>
  <c r="S274" i="6" s="1"/>
  <c r="J253" i="6"/>
  <c r="K253" i="6" s="1"/>
  <c r="L253" i="6" s="1"/>
  <c r="M253" i="6" s="1"/>
  <c r="N253" i="6" s="1"/>
  <c r="S253" i="6" s="1"/>
  <c r="J25" i="6"/>
  <c r="K25" i="6" s="1"/>
  <c r="L25" i="6" s="1"/>
  <c r="M25" i="6" s="1"/>
  <c r="N25" i="6" s="1"/>
  <c r="S25" i="6" s="1"/>
  <c r="J180" i="6"/>
  <c r="K180" i="6" s="1"/>
  <c r="L180" i="6" s="1"/>
  <c r="M180" i="6" s="1"/>
  <c r="N180" i="6" s="1"/>
  <c r="S180" i="6" s="1"/>
  <c r="J358" i="6"/>
  <c r="K358" i="6" s="1"/>
  <c r="L358" i="6" s="1"/>
  <c r="M358" i="6" s="1"/>
  <c r="N358" i="6" s="1"/>
  <c r="S358" i="6" s="1"/>
  <c r="J270" i="6"/>
  <c r="K270" i="6" s="1"/>
  <c r="L270" i="6" s="1"/>
  <c r="M270" i="6" s="1"/>
  <c r="N270" i="6" s="1"/>
  <c r="S270" i="6" s="1"/>
  <c r="J93" i="6"/>
  <c r="K93" i="6" s="1"/>
  <c r="L93" i="6" s="1"/>
  <c r="M93" i="6" s="1"/>
  <c r="N93" i="6" s="1"/>
  <c r="S93" i="6" s="1"/>
  <c r="J365" i="6"/>
  <c r="K365" i="6" s="1"/>
  <c r="L365" i="6" s="1"/>
  <c r="M365" i="6" s="1"/>
  <c r="N365" i="6" s="1"/>
  <c r="S365" i="6" s="1"/>
  <c r="J258" i="6"/>
  <c r="K258" i="6" s="1"/>
  <c r="L258" i="6" s="1"/>
  <c r="M258" i="6" s="1"/>
  <c r="N258" i="6" s="1"/>
  <c r="S258" i="6" s="1"/>
  <c r="J69" i="6"/>
  <c r="K69" i="6" s="1"/>
  <c r="L69" i="6" s="1"/>
  <c r="M69" i="6" s="1"/>
  <c r="N69" i="6" s="1"/>
  <c r="S69" i="6" s="1"/>
  <c r="J361" i="6"/>
  <c r="K361" i="6" s="1"/>
  <c r="L361" i="6" s="1"/>
  <c r="M361" i="6" s="1"/>
  <c r="N361" i="6" s="1"/>
  <c r="S361" i="6" s="1"/>
  <c r="J61" i="6"/>
  <c r="K61" i="6" s="1"/>
  <c r="L61" i="6" s="1"/>
  <c r="M61" i="6" s="1"/>
  <c r="N61" i="6" s="1"/>
  <c r="S61" i="6" s="1"/>
  <c r="J11" i="6"/>
  <c r="K11" i="6" s="1"/>
  <c r="L11" i="6" s="1"/>
  <c r="M11" i="6" s="1"/>
  <c r="N11" i="6" s="1"/>
  <c r="S11" i="6" s="1"/>
  <c r="J94" i="6"/>
  <c r="K94" i="6" s="1"/>
  <c r="L94" i="6" s="1"/>
  <c r="M94" i="6" s="1"/>
  <c r="N94" i="6" s="1"/>
  <c r="S94" i="6" s="1"/>
  <c r="J271" i="6"/>
  <c r="K271" i="6" s="1"/>
  <c r="L271" i="6" s="1"/>
  <c r="M271" i="6" s="1"/>
  <c r="N271" i="6" s="1"/>
  <c r="S271" i="6" s="1"/>
  <c r="J125" i="6"/>
  <c r="K125" i="6" s="1"/>
  <c r="L125" i="6" s="1"/>
  <c r="M125" i="6" s="1"/>
  <c r="N125" i="6" s="1"/>
  <c r="S125" i="6" s="1"/>
  <c r="J243" i="6"/>
  <c r="K243" i="6" s="1"/>
  <c r="L243" i="6" s="1"/>
  <c r="M243" i="6" s="1"/>
  <c r="N243" i="6" s="1"/>
  <c r="S243" i="6" s="1"/>
  <c r="J100" i="6"/>
  <c r="K100" i="6" s="1"/>
  <c r="L100" i="6" s="1"/>
  <c r="M100" i="6" s="1"/>
  <c r="N100" i="6" s="1"/>
  <c r="S100" i="6" s="1"/>
  <c r="J306" i="6"/>
  <c r="K306" i="6" s="1"/>
  <c r="L306" i="6" s="1"/>
  <c r="M306" i="6" s="1"/>
  <c r="N306" i="6" s="1"/>
  <c r="S306" i="6" s="1"/>
  <c r="J116" i="6"/>
  <c r="K116" i="6" s="1"/>
  <c r="L116" i="6" s="1"/>
  <c r="M116" i="6" s="1"/>
  <c r="N116" i="6" s="1"/>
  <c r="S116" i="6" s="1"/>
  <c r="J187" i="6"/>
  <c r="K187" i="6" s="1"/>
  <c r="L187" i="6" s="1"/>
  <c r="M187" i="6" s="1"/>
  <c r="N187" i="6" s="1"/>
  <c r="S187" i="6" s="1"/>
  <c r="J267" i="6"/>
  <c r="K267" i="6" s="1"/>
  <c r="L267" i="6" s="1"/>
  <c r="M267" i="6" s="1"/>
  <c r="N267" i="6" s="1"/>
  <c r="S267" i="6" s="1"/>
  <c r="J309" i="6"/>
  <c r="K309" i="6" s="1"/>
  <c r="L309" i="6" s="1"/>
  <c r="M309" i="6" s="1"/>
  <c r="N309" i="6" s="1"/>
  <c r="S309" i="6" s="1"/>
  <c r="J200" i="6"/>
  <c r="K200" i="6" s="1"/>
  <c r="L200" i="6" s="1"/>
  <c r="M200" i="6" s="1"/>
  <c r="N200" i="6" s="1"/>
  <c r="S200" i="6" s="1"/>
  <c r="J173" i="6"/>
  <c r="K173" i="6" s="1"/>
  <c r="L173" i="6" s="1"/>
  <c r="M173" i="6" s="1"/>
  <c r="N173" i="6" s="1"/>
  <c r="S173" i="6" s="1"/>
  <c r="J160" i="6"/>
  <c r="K160" i="6" s="1"/>
  <c r="L160" i="6" s="1"/>
  <c r="M160" i="6" s="1"/>
  <c r="N160" i="6" s="1"/>
  <c r="S160" i="6" s="1"/>
  <c r="J97" i="6"/>
  <c r="K97" i="6" s="1"/>
  <c r="L97" i="6" s="1"/>
  <c r="M97" i="6" s="1"/>
  <c r="N97" i="6" s="1"/>
  <c r="S97" i="6" s="1"/>
  <c r="J137" i="6"/>
  <c r="K137" i="6" s="1"/>
  <c r="L137" i="6" s="1"/>
  <c r="M137" i="6" s="1"/>
  <c r="N137" i="6" s="1"/>
  <c r="S137" i="6" s="1"/>
  <c r="J113" i="6"/>
  <c r="K113" i="6" s="1"/>
  <c r="L113" i="6" s="1"/>
  <c r="M113" i="6" s="1"/>
  <c r="N113" i="6" s="1"/>
  <c r="S113" i="6" s="1"/>
  <c r="J149" i="6"/>
  <c r="K149" i="6" s="1"/>
  <c r="L149" i="6" s="1"/>
  <c r="M149" i="6" s="1"/>
  <c r="N149" i="6" s="1"/>
  <c r="S149" i="6" s="1"/>
  <c r="J16" i="6"/>
  <c r="K16" i="6" s="1"/>
  <c r="L16" i="6" s="1"/>
  <c r="M16" i="6" s="1"/>
  <c r="N16" i="6" s="1"/>
  <c r="S16" i="6" s="1"/>
  <c r="J355" i="6"/>
  <c r="K355" i="6" s="1"/>
  <c r="L355" i="6" s="1"/>
  <c r="M355" i="6" s="1"/>
  <c r="N355" i="6" s="1"/>
  <c r="S355" i="6" s="1"/>
  <c r="J185" i="6"/>
  <c r="K185" i="6" s="1"/>
  <c r="L185" i="6" s="1"/>
  <c r="M185" i="6" s="1"/>
  <c r="N185" i="6" s="1"/>
  <c r="S185" i="6" s="1"/>
  <c r="J132" i="6"/>
  <c r="K132" i="6" s="1"/>
  <c r="L132" i="6" s="1"/>
  <c r="M132" i="6" s="1"/>
  <c r="N132" i="6" s="1"/>
  <c r="S132" i="6" s="1"/>
  <c r="J313" i="6"/>
  <c r="K313" i="6" s="1"/>
  <c r="L313" i="6" s="1"/>
  <c r="J190" i="6"/>
  <c r="K190" i="6" s="1"/>
  <c r="L190" i="6" s="1"/>
  <c r="M190" i="6" s="1"/>
  <c r="N190" i="6" s="1"/>
  <c r="S190" i="6" s="1"/>
  <c r="J83" i="6"/>
  <c r="K83" i="6" s="1"/>
  <c r="L83" i="6" s="1"/>
  <c r="M83" i="6" s="1"/>
  <c r="N83" i="6" s="1"/>
  <c r="S83" i="6" s="1"/>
  <c r="J34" i="6"/>
  <c r="K34" i="6" s="1"/>
  <c r="L34" i="6" s="1"/>
  <c r="M34" i="6" s="1"/>
  <c r="N34" i="6" s="1"/>
  <c r="S34" i="6" s="1"/>
  <c r="J191" i="6"/>
  <c r="K191" i="6" s="1"/>
  <c r="L191" i="6" s="1"/>
  <c r="M191" i="6" s="1"/>
  <c r="N191" i="6" s="1"/>
  <c r="S191" i="6" s="1"/>
  <c r="J166" i="6"/>
  <c r="K166" i="6" s="1"/>
  <c r="L166" i="6" s="1"/>
  <c r="M166" i="6" s="1"/>
  <c r="N166" i="6" s="1"/>
  <c r="S166" i="6" s="1"/>
  <c r="J266" i="6"/>
  <c r="K266" i="6" s="1"/>
  <c r="L266" i="6" s="1"/>
  <c r="M266" i="6" s="1"/>
  <c r="N266" i="6" s="1"/>
  <c r="S266" i="6" s="1"/>
  <c r="J278" i="6"/>
  <c r="K278" i="6" s="1"/>
  <c r="L278" i="6" s="1"/>
  <c r="M278" i="6" s="1"/>
  <c r="N278" i="6" s="1"/>
  <c r="S278" i="6" s="1"/>
  <c r="J155" i="6"/>
  <c r="K155" i="6" s="1"/>
  <c r="L155" i="6" s="1"/>
  <c r="M155" i="6" s="1"/>
  <c r="N155" i="6" s="1"/>
  <c r="S155" i="6" s="1"/>
  <c r="J57" i="6"/>
  <c r="K57" i="6" s="1"/>
  <c r="L57" i="6" s="1"/>
  <c r="M57" i="6" s="1"/>
  <c r="N57" i="6" s="1"/>
  <c r="S57" i="6" s="1"/>
  <c r="J129" i="6"/>
  <c r="K129" i="6" s="1"/>
  <c r="L129" i="6" s="1"/>
  <c r="M129" i="6" s="1"/>
  <c r="N129" i="6" s="1"/>
  <c r="S129" i="6" s="1"/>
  <c r="J275" i="6"/>
  <c r="K275" i="6" s="1"/>
  <c r="L275" i="6" s="1"/>
  <c r="M275" i="6" s="1"/>
  <c r="N275" i="6" s="1"/>
  <c r="S275" i="6" s="1"/>
  <c r="J288" i="6"/>
  <c r="K288" i="6" s="1"/>
  <c r="L288" i="6" s="1"/>
  <c r="M288" i="6" s="1"/>
  <c r="N288" i="6" s="1"/>
  <c r="S288" i="6" s="1"/>
  <c r="J311" i="6"/>
  <c r="K311" i="6" s="1"/>
  <c r="L311" i="6" s="1"/>
  <c r="M311" i="6" s="1"/>
  <c r="N311" i="6" s="1"/>
  <c r="S311" i="6" s="1"/>
  <c r="J246" i="6"/>
  <c r="K246" i="6" s="1"/>
  <c r="L246" i="6" s="1"/>
  <c r="M246" i="6" s="1"/>
  <c r="N246" i="6" s="1"/>
  <c r="S246" i="6" s="1"/>
  <c r="J27" i="6"/>
  <c r="K27" i="6" s="1"/>
  <c r="L27" i="6" s="1"/>
  <c r="M27" i="6" s="1"/>
  <c r="N27" i="6" s="1"/>
  <c r="S27" i="6" s="1"/>
  <c r="J348" i="6"/>
  <c r="K348" i="6" s="1"/>
  <c r="L348" i="6" s="1"/>
  <c r="M348" i="6" s="1"/>
  <c r="N348" i="6" s="1"/>
  <c r="S348" i="6" s="1"/>
  <c r="J170" i="6"/>
  <c r="K170" i="6" s="1"/>
  <c r="L170" i="6" s="1"/>
  <c r="M170" i="6" s="1"/>
  <c r="N170" i="6" s="1"/>
  <c r="S170" i="6" s="1"/>
  <c r="J350" i="6"/>
  <c r="K350" i="6" s="1"/>
  <c r="L350" i="6" s="1"/>
  <c r="M350" i="6" s="1"/>
  <c r="N350" i="6" s="1"/>
  <c r="S350" i="6" s="1"/>
  <c r="J145" i="6"/>
  <c r="K145" i="6" s="1"/>
  <c r="L145" i="6" s="1"/>
  <c r="M145" i="6" s="1"/>
  <c r="N145" i="6" s="1"/>
  <c r="S145" i="6" s="1"/>
  <c r="J73" i="6"/>
  <c r="K73" i="6" s="1"/>
  <c r="L73" i="6" s="1"/>
  <c r="M73" i="6" s="1"/>
  <c r="N73" i="6" s="1"/>
  <c r="S73" i="6" s="1"/>
  <c r="J184" i="6"/>
  <c r="K184" i="6" s="1"/>
  <c r="L184" i="6" s="1"/>
  <c r="M184" i="6" s="1"/>
  <c r="N184" i="6" s="1"/>
  <c r="S184" i="6" s="1"/>
  <c r="J7" i="6"/>
  <c r="K7" i="6" s="1"/>
  <c r="J84" i="6"/>
  <c r="K84" i="6" s="1"/>
  <c r="L84" i="6" s="1"/>
  <c r="M84" i="6" s="1"/>
  <c r="N84" i="6" s="1"/>
  <c r="S84" i="6" s="1"/>
  <c r="J23" i="6"/>
  <c r="K23" i="6" s="1"/>
  <c r="L23" i="6" s="1"/>
  <c r="M23" i="6" s="1"/>
  <c r="N23" i="6" s="1"/>
  <c r="S23" i="6" s="1"/>
  <c r="J295" i="6"/>
  <c r="K295" i="6" s="1"/>
  <c r="L295" i="6" s="1"/>
  <c r="M295" i="6" s="1"/>
  <c r="N295" i="6" s="1"/>
  <c r="S295" i="6" s="1"/>
  <c r="J119" i="6"/>
  <c r="K119" i="6" s="1"/>
  <c r="L119" i="6" s="1"/>
  <c r="M119" i="6" s="1"/>
  <c r="N119" i="6" s="1"/>
  <c r="S119" i="6" s="1"/>
  <c r="J317" i="6"/>
  <c r="K317" i="6" s="1"/>
  <c r="L317" i="6" s="1"/>
  <c r="M317" i="6" s="1"/>
  <c r="N317" i="6" s="1"/>
  <c r="S317" i="6" s="1"/>
  <c r="J35" i="6"/>
  <c r="K35" i="6" s="1"/>
  <c r="L35" i="6" s="1"/>
  <c r="M35" i="6" s="1"/>
  <c r="N35" i="6" s="1"/>
  <c r="S35" i="6" s="1"/>
  <c r="J368" i="6"/>
  <c r="K368" i="6" s="1"/>
  <c r="L368" i="6" s="1"/>
  <c r="M368" i="6" s="1"/>
  <c r="N368" i="6" s="1"/>
  <c r="S368" i="6" s="1"/>
  <c r="J169" i="6"/>
  <c r="K169" i="6" s="1"/>
  <c r="L169" i="6" s="1"/>
  <c r="M169" i="6" s="1"/>
  <c r="N169" i="6" s="1"/>
  <c r="S169" i="6" s="1"/>
  <c r="J338" i="6"/>
  <c r="K338" i="6" s="1"/>
  <c r="L338" i="6" s="1"/>
  <c r="M338" i="6" s="1"/>
  <c r="N338" i="6" s="1"/>
  <c r="S338" i="6" s="1"/>
  <c r="J40" i="6"/>
  <c r="K40" i="6" s="1"/>
  <c r="L40" i="6" s="1"/>
  <c r="M40" i="6" s="1"/>
  <c r="N40" i="6" s="1"/>
  <c r="S40" i="6" s="1"/>
  <c r="J255" i="6"/>
  <c r="K255" i="6" s="1"/>
  <c r="L255" i="6" s="1"/>
  <c r="M255" i="6" s="1"/>
  <c r="N255" i="6" s="1"/>
  <c r="S255" i="6" s="1"/>
  <c r="J224" i="6"/>
  <c r="K224" i="6" s="1"/>
  <c r="L224" i="6" s="1"/>
  <c r="M224" i="6" s="1"/>
  <c r="N224" i="6" s="1"/>
  <c r="S224" i="6" s="1"/>
  <c r="J70" i="6"/>
  <c r="K70" i="6" s="1"/>
  <c r="L70" i="6" s="1"/>
  <c r="M70" i="6" s="1"/>
  <c r="N70" i="6" s="1"/>
  <c r="S70" i="6" s="1"/>
  <c r="J79" i="6"/>
  <c r="K79" i="6" s="1"/>
  <c r="L79" i="6" s="1"/>
  <c r="M79" i="6" s="1"/>
  <c r="N79" i="6" s="1"/>
  <c r="S79" i="6" s="1"/>
  <c r="J152" i="6"/>
  <c r="K152" i="6" s="1"/>
  <c r="L152" i="6" s="1"/>
  <c r="M152" i="6" s="1"/>
  <c r="N152" i="6" s="1"/>
  <c r="S152" i="6" s="1"/>
  <c r="J205" i="6"/>
  <c r="K205" i="6" s="1"/>
  <c r="L205" i="6" s="1"/>
  <c r="M205" i="6" s="1"/>
  <c r="N205" i="6" s="1"/>
  <c r="S205" i="6" s="1"/>
  <c r="J111" i="6"/>
  <c r="K111" i="6" s="1"/>
  <c r="L111" i="6" s="1"/>
  <c r="M111" i="6" s="1"/>
  <c r="N111" i="6" s="1"/>
  <c r="S111" i="6" s="1"/>
  <c r="J151" i="6"/>
  <c r="K151" i="6" s="1"/>
  <c r="L151" i="6" s="1"/>
  <c r="M151" i="6" s="1"/>
  <c r="N151" i="6" s="1"/>
  <c r="S151" i="6" s="1"/>
  <c r="J186" i="6"/>
  <c r="K186" i="6" s="1"/>
  <c r="L186" i="6" s="1"/>
  <c r="M186" i="6" s="1"/>
  <c r="N186" i="6" s="1"/>
  <c r="S186" i="6" s="1"/>
  <c r="J323" i="6"/>
  <c r="K323" i="6" s="1"/>
  <c r="L323" i="6" s="1"/>
  <c r="M323" i="6" s="1"/>
  <c r="N323" i="6" s="1"/>
  <c r="S323" i="6" s="1"/>
  <c r="J115" i="6"/>
  <c r="K115" i="6" s="1"/>
  <c r="L115" i="6" s="1"/>
  <c r="M115" i="6" s="1"/>
  <c r="N115" i="6" s="1"/>
  <c r="S115" i="6" s="1"/>
  <c r="J308" i="6"/>
  <c r="K308" i="6" s="1"/>
  <c r="L308" i="6" s="1"/>
  <c r="M308" i="6" s="1"/>
  <c r="N308" i="6" s="1"/>
  <c r="S308" i="6" s="1"/>
  <c r="J353" i="6"/>
  <c r="K353" i="6" s="1"/>
  <c r="L353" i="6" s="1"/>
  <c r="M353" i="6" s="1"/>
  <c r="N353" i="6" s="1"/>
  <c r="S353" i="6" s="1"/>
  <c r="J147" i="6"/>
  <c r="K147" i="6" s="1"/>
  <c r="L147" i="6" s="1"/>
  <c r="M147" i="6" s="1"/>
  <c r="N147" i="6" s="1"/>
  <c r="S147" i="6" s="1"/>
  <c r="J199" i="6"/>
  <c r="K199" i="6" s="1"/>
  <c r="L199" i="6" s="1"/>
  <c r="M199" i="6" s="1"/>
  <c r="N199" i="6" s="1"/>
  <c r="S199" i="6" s="1"/>
  <c r="J182" i="6"/>
  <c r="K182" i="6" s="1"/>
  <c r="L182" i="6" s="1"/>
  <c r="M182" i="6" s="1"/>
  <c r="N182" i="6" s="1"/>
  <c r="S182" i="6" s="1"/>
  <c r="J82" i="6"/>
  <c r="K82" i="6" s="1"/>
  <c r="L82" i="6" s="1"/>
  <c r="M82" i="6" s="1"/>
  <c r="N82" i="6" s="1"/>
  <c r="S82" i="6" s="1"/>
  <c r="J344" i="6"/>
  <c r="K344" i="6" s="1"/>
  <c r="L344" i="6" s="1"/>
  <c r="M344" i="6" s="1"/>
  <c r="N344" i="6" s="1"/>
  <c r="S344" i="6" s="1"/>
  <c r="J374" i="6"/>
  <c r="K374" i="6" s="1"/>
  <c r="L374" i="6" s="1"/>
  <c r="M374" i="6" s="1"/>
  <c r="N374" i="6" s="1"/>
  <c r="S374" i="6" s="1"/>
  <c r="J234" i="6"/>
  <c r="K234" i="6" s="1"/>
  <c r="L234" i="6" s="1"/>
  <c r="M234" i="6" s="1"/>
  <c r="N234" i="6" s="1"/>
  <c r="S234" i="6" s="1"/>
  <c r="J281" i="6"/>
  <c r="K281" i="6" s="1"/>
  <c r="L281" i="6" s="1"/>
  <c r="M281" i="6" s="1"/>
  <c r="N281" i="6" s="1"/>
  <c r="S281" i="6" s="1"/>
  <c r="J379" i="6"/>
  <c r="K379" i="6" s="1"/>
  <c r="L379" i="6" s="1"/>
  <c r="M379" i="6" s="1"/>
  <c r="N379" i="6" s="1"/>
  <c r="S379" i="6" s="1"/>
  <c r="J359" i="6"/>
  <c r="K359" i="6" s="1"/>
  <c r="L359" i="6" s="1"/>
  <c r="M359" i="6" s="1"/>
  <c r="N359" i="6" s="1"/>
  <c r="S359" i="6" s="1"/>
  <c r="J141" i="6"/>
  <c r="K141" i="6" s="1"/>
  <c r="L141" i="6" s="1"/>
  <c r="M141" i="6" s="1"/>
  <c r="N141" i="6" s="1"/>
  <c r="S141" i="6" s="1"/>
  <c r="J133" i="6"/>
  <c r="K133" i="6" s="1"/>
  <c r="L133" i="6" s="1"/>
  <c r="M133" i="6" s="1"/>
  <c r="N133" i="6" s="1"/>
  <c r="S133" i="6" s="1"/>
  <c r="J161" i="6"/>
  <c r="K161" i="6" s="1"/>
  <c r="L161" i="6" s="1"/>
  <c r="M161" i="6" s="1"/>
  <c r="N161" i="6" s="1"/>
  <c r="S161" i="6" s="1"/>
  <c r="J50" i="6"/>
  <c r="K50" i="6" s="1"/>
  <c r="L50" i="6" s="1"/>
  <c r="M50" i="6" s="1"/>
  <c r="N50" i="6" s="1"/>
  <c r="S50" i="6" s="1"/>
  <c r="J87" i="6"/>
  <c r="K87" i="6" s="1"/>
  <c r="L87" i="6" s="1"/>
  <c r="M87" i="6" s="1"/>
  <c r="N87" i="6" s="1"/>
  <c r="S87" i="6" s="1"/>
  <c r="J305" i="6"/>
  <c r="K305" i="6" s="1"/>
  <c r="L305" i="6" s="1"/>
  <c r="M305" i="6" s="1"/>
  <c r="N305" i="6" s="1"/>
  <c r="S305" i="6" s="1"/>
  <c r="J143" i="6"/>
  <c r="K143" i="6" s="1"/>
  <c r="L143" i="6" s="1"/>
  <c r="M143" i="6" s="1"/>
  <c r="N143" i="6" s="1"/>
  <c r="S143" i="6" s="1"/>
  <c r="J376" i="6"/>
  <c r="K376" i="6" s="1"/>
  <c r="L376" i="6" s="1"/>
  <c r="M376" i="6" s="1"/>
  <c r="N376" i="6" s="1"/>
  <c r="S376" i="6" s="1"/>
  <c r="J90" i="6"/>
  <c r="K90" i="6" s="1"/>
  <c r="L90" i="6" s="1"/>
  <c r="M90" i="6" s="1"/>
  <c r="N90" i="6" s="1"/>
  <c r="S90" i="6" s="1"/>
  <c r="J322" i="6"/>
  <c r="K322" i="6" s="1"/>
  <c r="L322" i="6" s="1"/>
  <c r="M322" i="6" s="1"/>
  <c r="N322" i="6" s="1"/>
  <c r="S322" i="6" s="1"/>
  <c r="J32" i="6"/>
  <c r="K32" i="6" s="1"/>
  <c r="L32" i="6" s="1"/>
  <c r="M32" i="6" s="1"/>
  <c r="N32" i="6" s="1"/>
  <c r="S32" i="6" s="1"/>
  <c r="J329" i="6"/>
  <c r="K329" i="6" s="1"/>
  <c r="L329" i="6" s="1"/>
  <c r="M329" i="6" s="1"/>
  <c r="N329" i="6" s="1"/>
  <c r="S329" i="6" s="1"/>
  <c r="J178" i="6"/>
  <c r="K178" i="6" s="1"/>
  <c r="L178" i="6" s="1"/>
  <c r="M178" i="6" s="1"/>
  <c r="N178" i="6" s="1"/>
  <c r="S178" i="6" s="1"/>
  <c r="J45" i="6"/>
  <c r="K45" i="6" s="1"/>
  <c r="L45" i="6" s="1"/>
  <c r="M45" i="6" s="1"/>
  <c r="N45" i="6" s="1"/>
  <c r="S45" i="6" s="1"/>
  <c r="J293" i="6"/>
  <c r="K293" i="6" s="1"/>
  <c r="L293" i="6" s="1"/>
  <c r="M293" i="6" s="1"/>
  <c r="N293" i="6" s="1"/>
  <c r="S293" i="6" s="1"/>
  <c r="J63" i="6"/>
  <c r="K63" i="6" s="1"/>
  <c r="L63" i="6" s="1"/>
  <c r="M63" i="6" s="1"/>
  <c r="N63" i="6" s="1"/>
  <c r="S63" i="6" s="1"/>
  <c r="J183" i="6"/>
  <c r="K183" i="6" s="1"/>
  <c r="L183" i="6" s="1"/>
  <c r="M183" i="6" s="1"/>
  <c r="N183" i="6" s="1"/>
  <c r="S183" i="6" s="1"/>
  <c r="J251" i="6"/>
  <c r="K251" i="6" s="1"/>
  <c r="L251" i="6" s="1"/>
  <c r="M251" i="6" s="1"/>
  <c r="N251" i="6" s="1"/>
  <c r="S251" i="6" s="1"/>
  <c r="J80" i="6"/>
  <c r="K80" i="6" s="1"/>
  <c r="L80" i="6" s="1"/>
  <c r="M80" i="6" s="1"/>
  <c r="N80" i="6" s="1"/>
  <c r="S80" i="6" s="1"/>
  <c r="J238" i="6"/>
  <c r="K238" i="6" s="1"/>
  <c r="L238" i="6" s="1"/>
  <c r="M238" i="6" s="1"/>
  <c r="N238" i="6" s="1"/>
  <c r="S238" i="6" s="1"/>
  <c r="J330" i="6"/>
  <c r="K330" i="6" s="1"/>
  <c r="L330" i="6" s="1"/>
  <c r="M330" i="6" s="1"/>
  <c r="N330" i="6" s="1"/>
  <c r="S330" i="6" s="1"/>
  <c r="J37" i="6"/>
  <c r="K37" i="6" s="1"/>
  <c r="L37" i="6" s="1"/>
  <c r="M37" i="6" s="1"/>
  <c r="N37" i="6" s="1"/>
  <c r="S37" i="6" s="1"/>
  <c r="J247" i="6"/>
  <c r="K247" i="6" s="1"/>
  <c r="L247" i="6" s="1"/>
  <c r="M247" i="6" s="1"/>
  <c r="N247" i="6" s="1"/>
  <c r="S247" i="6" s="1"/>
  <c r="J194" i="6"/>
  <c r="K194" i="6" s="1"/>
  <c r="L194" i="6" s="1"/>
  <c r="M194" i="6" s="1"/>
  <c r="N194" i="6" s="1"/>
  <c r="S194" i="6" s="1"/>
  <c r="J284" i="6"/>
  <c r="K284" i="6" s="1"/>
  <c r="L284" i="6" s="1"/>
  <c r="M284" i="6" s="1"/>
  <c r="N284" i="6" s="1"/>
  <c r="S284" i="6" s="1"/>
  <c r="J60" i="6"/>
  <c r="K60" i="6" s="1"/>
  <c r="L60" i="6" s="1"/>
  <c r="M60" i="6" s="1"/>
  <c r="N60" i="6" s="1"/>
  <c r="S60" i="6" s="1"/>
  <c r="J244" i="6"/>
  <c r="K244" i="6" s="1"/>
  <c r="L244" i="6" s="1"/>
  <c r="M244" i="6" s="1"/>
  <c r="N244" i="6" s="1"/>
  <c r="S244" i="6" s="1"/>
  <c r="J260" i="6"/>
  <c r="K260" i="6" s="1"/>
  <c r="L260" i="6" s="1"/>
  <c r="M260" i="6" s="1"/>
  <c r="N260" i="6" s="1"/>
  <c r="S260" i="6" s="1"/>
  <c r="J250" i="6"/>
  <c r="K250" i="6" s="1"/>
  <c r="L250" i="6" s="1"/>
  <c r="M250" i="6" s="1"/>
  <c r="N250" i="6" s="1"/>
  <c r="S250" i="6" s="1"/>
  <c r="J279" i="6"/>
  <c r="K279" i="6" s="1"/>
  <c r="L279" i="6" s="1"/>
  <c r="M279" i="6" s="1"/>
  <c r="N279" i="6" s="1"/>
  <c r="S279" i="6" s="1"/>
  <c r="B4" i="6"/>
  <c r="J121" i="6"/>
  <c r="K121" i="6" s="1"/>
  <c r="L121" i="6" s="1"/>
  <c r="M121" i="6" s="1"/>
  <c r="N121" i="6" s="1"/>
  <c r="S121" i="6" s="1"/>
  <c r="J369" i="6"/>
  <c r="K369" i="6" s="1"/>
  <c r="L369" i="6" s="1"/>
  <c r="M369" i="6" s="1"/>
  <c r="N369" i="6" s="1"/>
  <c r="S369" i="6" s="1"/>
  <c r="J268" i="6"/>
  <c r="K268" i="6" s="1"/>
  <c r="L268" i="6" s="1"/>
  <c r="M268" i="6" s="1"/>
  <c r="N268" i="6" s="1"/>
  <c r="S268" i="6" s="1"/>
  <c r="J356" i="6"/>
  <c r="K356" i="6" s="1"/>
  <c r="L356" i="6" s="1"/>
  <c r="M356" i="6" s="1"/>
  <c r="N356" i="6" s="1"/>
  <c r="S356" i="6" s="1"/>
  <c r="J218" i="6"/>
  <c r="K218" i="6" s="1"/>
  <c r="L218" i="6" s="1"/>
  <c r="M218" i="6" s="1"/>
  <c r="N218" i="6" s="1"/>
  <c r="S218" i="6" s="1"/>
  <c r="J21" i="6"/>
  <c r="K21" i="6" s="1"/>
  <c r="L21" i="6" s="1"/>
  <c r="M21" i="6" s="1"/>
  <c r="N21" i="6" s="1"/>
  <c r="S21" i="6" s="1"/>
  <c r="J98" i="6"/>
  <c r="K98" i="6" s="1"/>
  <c r="L98" i="6" s="1"/>
  <c r="M98" i="6" s="1"/>
  <c r="N98" i="6" s="1"/>
  <c r="S98" i="6" s="1"/>
  <c r="J163" i="6"/>
  <c r="K163" i="6" s="1"/>
  <c r="L163" i="6" s="1"/>
  <c r="M163" i="6" s="1"/>
  <c r="N163" i="6" s="1"/>
  <c r="S163" i="6" s="1"/>
  <c r="J300" i="6"/>
  <c r="K300" i="6" s="1"/>
  <c r="L300" i="6" s="1"/>
  <c r="M300" i="6" s="1"/>
  <c r="N300" i="6" s="1"/>
  <c r="S300" i="6" s="1"/>
  <c r="J46" i="6"/>
  <c r="K46" i="6" s="1"/>
  <c r="L46" i="6" s="1"/>
  <c r="M46" i="6" s="1"/>
  <c r="N46" i="6" s="1"/>
  <c r="S46" i="6" s="1"/>
  <c r="J171" i="6"/>
  <c r="K171" i="6" s="1"/>
  <c r="L171" i="6" s="1"/>
  <c r="M171" i="6" s="1"/>
  <c r="N171" i="6" s="1"/>
  <c r="S171" i="6" s="1"/>
  <c r="J242" i="6"/>
  <c r="K242" i="6" s="1"/>
  <c r="L242" i="6" s="1"/>
  <c r="M242" i="6" s="1"/>
  <c r="N242" i="6" s="1"/>
  <c r="S242" i="6" s="1"/>
  <c r="J231" i="6"/>
  <c r="K231" i="6" s="1"/>
  <c r="L231" i="6" s="1"/>
  <c r="M231" i="6" s="1"/>
  <c r="N231" i="6" s="1"/>
  <c r="S231" i="6" s="1"/>
  <c r="J265" i="6"/>
  <c r="K265" i="6" s="1"/>
  <c r="L265" i="6" s="1"/>
  <c r="M265" i="6" s="1"/>
  <c r="N265" i="6" s="1"/>
  <c r="S265" i="6" s="1"/>
  <c r="J286" i="6"/>
  <c r="K286" i="6" s="1"/>
  <c r="L286" i="6" s="1"/>
  <c r="M286" i="6" s="1"/>
  <c r="N286" i="6" s="1"/>
  <c r="S286" i="6" s="1"/>
  <c r="J287" i="6"/>
  <c r="K287" i="6" s="1"/>
  <c r="L287" i="6" s="1"/>
  <c r="M287" i="6" s="1"/>
  <c r="N287" i="6" s="1"/>
  <c r="S287" i="6" s="1"/>
  <c r="J210" i="6"/>
  <c r="K210" i="6" s="1"/>
  <c r="L210" i="6" s="1"/>
  <c r="M210" i="6" s="1"/>
  <c r="N210" i="6" s="1"/>
  <c r="S210" i="6" s="1"/>
  <c r="J164" i="6"/>
  <c r="K164" i="6" s="1"/>
  <c r="L164" i="6" s="1"/>
  <c r="M164" i="6" s="1"/>
  <c r="N164" i="6" s="1"/>
  <c r="S164" i="6" s="1"/>
  <c r="J263" i="6"/>
  <c r="K263" i="6" s="1"/>
  <c r="L263" i="6" s="1"/>
  <c r="M263" i="6" s="1"/>
  <c r="N263" i="6" s="1"/>
  <c r="S263" i="6" s="1"/>
  <c r="J134" i="6"/>
  <c r="K134" i="6" s="1"/>
  <c r="L134" i="6" s="1"/>
  <c r="M134" i="6" s="1"/>
  <c r="N134" i="6" s="1"/>
  <c r="S134" i="6" s="1"/>
  <c r="J85" i="6"/>
  <c r="K85" i="6" s="1"/>
  <c r="L85" i="6" s="1"/>
  <c r="M85" i="6" s="1"/>
  <c r="N85" i="6" s="1"/>
  <c r="S85" i="6" s="1"/>
  <c r="J225" i="6"/>
  <c r="K225" i="6" s="1"/>
  <c r="L225" i="6" s="1"/>
  <c r="M225" i="6" s="1"/>
  <c r="N225" i="6" s="1"/>
  <c r="S225" i="6" s="1"/>
  <c r="J333" i="6"/>
  <c r="K333" i="6" s="1"/>
  <c r="L333" i="6" s="1"/>
  <c r="M333" i="6" s="1"/>
  <c r="N333" i="6" s="1"/>
  <c r="S333" i="6" s="1"/>
  <c r="J296" i="6"/>
  <c r="K296" i="6" s="1"/>
  <c r="L296" i="6" s="1"/>
  <c r="M296" i="6" s="1"/>
  <c r="N296" i="6" s="1"/>
  <c r="S296" i="6" s="1"/>
  <c r="J157" i="6"/>
  <c r="K157" i="6" s="1"/>
  <c r="L157" i="6" s="1"/>
  <c r="M157" i="6" s="1"/>
  <c r="N157" i="6" s="1"/>
  <c r="S157" i="6" s="1"/>
  <c r="J54" i="6"/>
  <c r="K54" i="6" s="1"/>
  <c r="L54" i="6" s="1"/>
  <c r="M54" i="6" s="1"/>
  <c r="N54" i="6" s="1"/>
  <c r="S54" i="6" s="1"/>
  <c r="J354" i="6"/>
  <c r="K354" i="6" s="1"/>
  <c r="L354" i="6" s="1"/>
  <c r="M354" i="6" s="1"/>
  <c r="N354" i="6" s="1"/>
  <c r="S354" i="6" s="1"/>
  <c r="J146" i="6"/>
  <c r="K146" i="6" s="1"/>
  <c r="L146" i="6" s="1"/>
  <c r="M146" i="6" s="1"/>
  <c r="N146" i="6" s="1"/>
  <c r="S146" i="6" s="1"/>
  <c r="J264" i="6"/>
  <c r="K264" i="6" s="1"/>
  <c r="L264" i="6" s="1"/>
  <c r="M264" i="6" s="1"/>
  <c r="N264" i="6" s="1"/>
  <c r="S264" i="6" s="1"/>
  <c r="J127" i="6"/>
  <c r="K127" i="6" s="1"/>
  <c r="L127" i="6" s="1"/>
  <c r="M127" i="6" s="1"/>
  <c r="N127" i="6" s="1"/>
  <c r="S127" i="6" s="1"/>
  <c r="J86" i="6"/>
  <c r="K86" i="6" s="1"/>
  <c r="L86" i="6" s="1"/>
  <c r="M86" i="6" s="1"/>
  <c r="N86" i="6" s="1"/>
  <c r="S86" i="6" s="1"/>
  <c r="J126" i="6"/>
  <c r="K126" i="6" s="1"/>
  <c r="L126" i="6" s="1"/>
  <c r="M126" i="6" s="1"/>
  <c r="N126" i="6" s="1"/>
  <c r="S126" i="6" s="1"/>
  <c r="J55" i="6"/>
  <c r="K55" i="6" s="1"/>
  <c r="L55" i="6" s="1"/>
  <c r="M55" i="6" s="1"/>
  <c r="N55" i="6" s="1"/>
  <c r="S55" i="6" s="1"/>
  <c r="J220" i="6"/>
  <c r="K220" i="6" s="1"/>
  <c r="L220" i="6" s="1"/>
  <c r="M220" i="6" s="1"/>
  <c r="N220" i="6" s="1"/>
  <c r="S220" i="6" s="1"/>
  <c r="J106" i="6"/>
  <c r="K106" i="6" s="1"/>
  <c r="L106" i="6" s="1"/>
  <c r="M106" i="6" s="1"/>
  <c r="N106" i="6" s="1"/>
  <c r="S106" i="6" s="1"/>
  <c r="J347" i="6"/>
  <c r="K347" i="6" s="1"/>
  <c r="L347" i="6" s="1"/>
  <c r="M347" i="6" s="1"/>
  <c r="N347" i="6" s="1"/>
  <c r="S347" i="6" s="1"/>
  <c r="J227" i="6"/>
  <c r="K227" i="6" s="1"/>
  <c r="L227" i="6" s="1"/>
  <c r="M227" i="6" s="1"/>
  <c r="N227" i="6" s="1"/>
  <c r="S227" i="6" s="1"/>
  <c r="J331" i="6"/>
  <c r="K331" i="6" s="1"/>
  <c r="L331" i="6" s="1"/>
  <c r="M331" i="6" s="1"/>
  <c r="N331" i="6" s="1"/>
  <c r="S331" i="6" s="1"/>
  <c r="J107" i="6"/>
  <c r="K107" i="6" s="1"/>
  <c r="L107" i="6" s="1"/>
  <c r="M107" i="6" s="1"/>
  <c r="N107" i="6" s="1"/>
  <c r="S107" i="6" s="1"/>
  <c r="J28" i="6"/>
  <c r="K28" i="6" s="1"/>
  <c r="L28" i="6" s="1"/>
  <c r="M28" i="6" s="1"/>
  <c r="N28" i="6" s="1"/>
  <c r="S28" i="6" s="1"/>
  <c r="J89" i="6"/>
  <c r="K89" i="6" s="1"/>
  <c r="L89" i="6" s="1"/>
  <c r="M89" i="6" s="1"/>
  <c r="N89" i="6" s="1"/>
  <c r="S89" i="6" s="1"/>
  <c r="J193" i="6"/>
  <c r="K193" i="6" s="1"/>
  <c r="L193" i="6" s="1"/>
  <c r="M193" i="6" s="1"/>
  <c r="N193" i="6" s="1"/>
  <c r="S193" i="6" s="1"/>
  <c r="J211" i="6"/>
  <c r="K211" i="6" s="1"/>
  <c r="L211" i="6" s="1"/>
  <c r="M211" i="6" s="1"/>
  <c r="N211" i="6" s="1"/>
  <c r="S211" i="6" s="1"/>
  <c r="J99" i="6"/>
  <c r="K99" i="6" s="1"/>
  <c r="L99" i="6" s="1"/>
  <c r="M99" i="6" s="1"/>
  <c r="N99" i="6" s="1"/>
  <c r="S99" i="6" s="1"/>
  <c r="J319" i="6"/>
  <c r="K319" i="6" s="1"/>
  <c r="L319" i="6" s="1"/>
  <c r="M319" i="6" s="1"/>
  <c r="N319" i="6" s="1"/>
  <c r="S319" i="6" s="1"/>
  <c r="J22" i="6"/>
  <c r="K22" i="6" s="1"/>
  <c r="L22" i="6" s="1"/>
  <c r="M22" i="6" s="1"/>
  <c r="N22" i="6" s="1"/>
  <c r="S22" i="6" s="1"/>
  <c r="J325" i="6"/>
  <c r="K325" i="6" s="1"/>
  <c r="L325" i="6" s="1"/>
  <c r="M325" i="6" s="1"/>
  <c r="N325" i="6" s="1"/>
  <c r="S325" i="6" s="1"/>
  <c r="J26" i="6"/>
  <c r="K26" i="6" s="1"/>
  <c r="L26" i="6" s="1"/>
  <c r="M26" i="6" s="1"/>
  <c r="N26" i="6" s="1"/>
  <c r="S26" i="6" s="1"/>
  <c r="J91" i="6"/>
  <c r="K91" i="6" s="1"/>
  <c r="L91" i="6" s="1"/>
  <c r="M91" i="6" s="1"/>
  <c r="N91" i="6" s="1"/>
  <c r="S91" i="6" s="1"/>
  <c r="J248" i="6"/>
  <c r="K248" i="6" s="1"/>
  <c r="L248" i="6" s="1"/>
  <c r="M248" i="6" s="1"/>
  <c r="N248" i="6" s="1"/>
  <c r="S248" i="6" s="1"/>
  <c r="J62" i="6"/>
  <c r="K62" i="6" s="1"/>
  <c r="L62" i="6" s="1"/>
  <c r="M62" i="6" s="1"/>
  <c r="N62" i="6" s="1"/>
  <c r="S62" i="6" s="1"/>
  <c r="J297" i="6"/>
  <c r="K297" i="6" s="1"/>
  <c r="L297" i="6" s="1"/>
  <c r="M297" i="6" s="1"/>
  <c r="N297" i="6" s="1"/>
  <c r="S297" i="6" s="1"/>
  <c r="J229" i="6"/>
  <c r="K229" i="6" s="1"/>
  <c r="L229" i="6" s="1"/>
  <c r="M229" i="6" s="1"/>
  <c r="N229" i="6" s="1"/>
  <c r="S229" i="6" s="1"/>
  <c r="J363" i="6"/>
  <c r="K363" i="6" s="1"/>
  <c r="L363" i="6" s="1"/>
  <c r="M363" i="6" s="1"/>
  <c r="N363" i="6" s="1"/>
  <c r="S363" i="6" s="1"/>
  <c r="J282" i="6"/>
  <c r="K282" i="6" s="1"/>
  <c r="L282" i="6" s="1"/>
  <c r="M282" i="6" s="1"/>
  <c r="N282" i="6" s="1"/>
  <c r="S282" i="6" s="1"/>
  <c r="J214" i="6"/>
  <c r="K214" i="6" s="1"/>
  <c r="L214" i="6" s="1"/>
  <c r="M214" i="6" s="1"/>
  <c r="N214" i="6" s="1"/>
  <c r="S214" i="6" s="1"/>
  <c r="J176" i="6"/>
  <c r="K176" i="6" s="1"/>
  <c r="L176" i="6" s="1"/>
  <c r="M176" i="6" s="1"/>
  <c r="N176" i="6" s="1"/>
  <c r="S176" i="6" s="1"/>
  <c r="J351" i="6"/>
  <c r="K351" i="6" s="1"/>
  <c r="L351" i="6" s="1"/>
  <c r="M351" i="6" s="1"/>
  <c r="N351" i="6" s="1"/>
  <c r="S351" i="6" s="1"/>
  <c r="J261" i="6"/>
  <c r="K261" i="6" s="1"/>
  <c r="L261" i="6" s="1"/>
  <c r="M261" i="6" s="1"/>
  <c r="N261" i="6" s="1"/>
  <c r="S261" i="6" s="1"/>
  <c r="J302" i="6"/>
  <c r="K302" i="6" s="1"/>
  <c r="L302" i="6" s="1"/>
  <c r="M302" i="6" s="1"/>
  <c r="N302" i="6" s="1"/>
  <c r="S302" i="6" s="1"/>
  <c r="J39" i="6"/>
  <c r="K39" i="6" s="1"/>
  <c r="L39" i="6" s="1"/>
  <c r="M39" i="6" s="1"/>
  <c r="N39" i="6" s="1"/>
  <c r="S39" i="6" s="1"/>
  <c r="J51" i="6"/>
  <c r="K51" i="6" s="1"/>
  <c r="L51" i="6" s="1"/>
  <c r="M51" i="6" s="1"/>
  <c r="N51" i="6" s="1"/>
  <c r="S51" i="6" s="1"/>
  <c r="J43" i="6"/>
  <c r="K43" i="6" s="1"/>
  <c r="L43" i="6" s="1"/>
  <c r="M43" i="6" s="1"/>
  <c r="N43" i="6" s="1"/>
  <c r="S43" i="6" s="1"/>
  <c r="J230" i="6"/>
  <c r="K230" i="6" s="1"/>
  <c r="L230" i="6" s="1"/>
  <c r="M230" i="6" s="1"/>
  <c r="N230" i="6" s="1"/>
  <c r="S230" i="6" s="1"/>
  <c r="J181" i="6"/>
  <c r="K181" i="6" s="1"/>
  <c r="L181" i="6" s="1"/>
  <c r="M181" i="6" s="1"/>
  <c r="N181" i="6" s="1"/>
  <c r="S181" i="6" s="1"/>
  <c r="J72" i="6"/>
  <c r="K72" i="6" s="1"/>
  <c r="L72" i="6" s="1"/>
  <c r="M72" i="6" s="1"/>
  <c r="N72" i="6" s="1"/>
  <c r="S72" i="6" s="1"/>
  <c r="J96" i="6"/>
  <c r="K96" i="6" s="1"/>
  <c r="L96" i="6" s="1"/>
  <c r="M96" i="6" s="1"/>
  <c r="N96" i="6" s="1"/>
  <c r="S96" i="6" s="1"/>
  <c r="J148" i="6"/>
  <c r="K148" i="6" s="1"/>
  <c r="L148" i="6" s="1"/>
  <c r="M148" i="6" s="1"/>
  <c r="N148" i="6" s="1"/>
  <c r="S148" i="6" s="1"/>
  <c r="J318" i="6"/>
  <c r="K318" i="6" s="1"/>
  <c r="L318" i="6" s="1"/>
  <c r="M318" i="6" s="1"/>
  <c r="N318" i="6" s="1"/>
  <c r="S318" i="6" s="1"/>
  <c r="J343" i="6"/>
  <c r="K343" i="6" s="1"/>
  <c r="L343" i="6" s="1"/>
  <c r="M343" i="6" s="1"/>
  <c r="N343" i="6" s="1"/>
  <c r="S343" i="6" s="1"/>
  <c r="J74" i="6"/>
  <c r="K74" i="6" s="1"/>
  <c r="L74" i="6" s="1"/>
  <c r="M74" i="6" s="1"/>
  <c r="N74" i="6" s="1"/>
  <c r="S74" i="6" s="1"/>
  <c r="J67" i="6"/>
  <c r="K67" i="6" s="1"/>
  <c r="L67" i="6" s="1"/>
  <c r="M67" i="6" s="1"/>
  <c r="N67" i="6" s="1"/>
  <c r="S67" i="6" s="1"/>
  <c r="J117" i="6"/>
  <c r="K117" i="6" s="1"/>
  <c r="L117" i="6" s="1"/>
  <c r="M117" i="6" s="1"/>
  <c r="N117" i="6" s="1"/>
  <c r="S117" i="6" s="1"/>
  <c r="J377" i="6"/>
  <c r="K377" i="6" s="1"/>
  <c r="L377" i="6" s="1"/>
  <c r="M377" i="6" s="1"/>
  <c r="N377" i="6" s="1"/>
  <c r="S377" i="6" s="1"/>
  <c r="J349" i="6"/>
  <c r="K349" i="6" s="1"/>
  <c r="L349" i="6" s="1"/>
  <c r="M349" i="6" s="1"/>
  <c r="N349" i="6" s="1"/>
  <c r="S349" i="6" s="1"/>
  <c r="J109" i="6"/>
  <c r="K109" i="6" s="1"/>
  <c r="L109" i="6" s="1"/>
  <c r="M109" i="6" s="1"/>
  <c r="N109" i="6" s="1"/>
  <c r="S109" i="6" s="1"/>
  <c r="J303" i="6"/>
  <c r="K303" i="6" s="1"/>
  <c r="L303" i="6" s="1"/>
  <c r="M303" i="6" s="1"/>
  <c r="N303" i="6" s="1"/>
  <c r="S303" i="6" s="1"/>
  <c r="J179" i="6"/>
  <c r="K179" i="6" s="1"/>
  <c r="L179" i="6" s="1"/>
  <c r="M179" i="6" s="1"/>
  <c r="N179" i="6" s="1"/>
  <c r="S179" i="6" s="1"/>
  <c r="J108" i="6"/>
  <c r="K108" i="6" s="1"/>
  <c r="L108" i="6" s="1"/>
  <c r="M108" i="6" s="1"/>
  <c r="N108" i="6" s="1"/>
  <c r="S108" i="6" s="1"/>
  <c r="J44" i="6"/>
  <c r="K44" i="6" s="1"/>
  <c r="L44" i="6" s="1"/>
  <c r="M44" i="6" s="1"/>
  <c r="N44" i="6" s="1"/>
  <c r="S44" i="6" s="1"/>
  <c r="J226" i="6"/>
  <c r="K226" i="6" s="1"/>
  <c r="L226" i="6" s="1"/>
  <c r="M226" i="6" s="1"/>
  <c r="N226" i="6" s="1"/>
  <c r="S226" i="6" s="1"/>
  <c r="J252" i="6"/>
  <c r="K252" i="6" s="1"/>
  <c r="L252" i="6" s="1"/>
  <c r="M252" i="6" s="1"/>
  <c r="N252" i="6" s="1"/>
  <c r="S252" i="6" s="1"/>
  <c r="J314" i="6"/>
  <c r="K314" i="6" s="1"/>
  <c r="L314" i="6" s="1"/>
  <c r="M314" i="6" s="1"/>
  <c r="N314" i="6" s="1"/>
  <c r="S314" i="6" s="1"/>
  <c r="J172" i="6"/>
  <c r="K172" i="6" s="1"/>
  <c r="L172" i="6" s="1"/>
  <c r="M172" i="6" s="1"/>
  <c r="N172" i="6" s="1"/>
  <c r="S172" i="6" s="1"/>
  <c r="J215" i="6"/>
  <c r="K215" i="6" s="1"/>
  <c r="L215" i="6" s="1"/>
  <c r="M215" i="6" s="1"/>
  <c r="N215" i="6" s="1"/>
  <c r="S215" i="6" s="1"/>
  <c r="J336" i="6"/>
  <c r="K336" i="6" s="1"/>
  <c r="L336" i="6" s="1"/>
  <c r="M336" i="6" s="1"/>
  <c r="N336" i="6" s="1"/>
  <c r="S336" i="6" s="1"/>
  <c r="J381" i="6"/>
  <c r="K381" i="6" s="1"/>
  <c r="L381" i="6" s="1"/>
  <c r="M381" i="6" s="1"/>
  <c r="N381" i="6" s="1"/>
  <c r="S381" i="6" s="1"/>
  <c r="J101" i="6"/>
  <c r="K101" i="6" s="1"/>
  <c r="L101" i="6" s="1"/>
  <c r="M101" i="6" s="1"/>
  <c r="N101" i="6" s="1"/>
  <c r="S101" i="6" s="1"/>
  <c r="J228" i="6"/>
  <c r="K228" i="6" s="1"/>
  <c r="L228" i="6" s="1"/>
  <c r="M228" i="6" s="1"/>
  <c r="N228" i="6" s="1"/>
  <c r="S228" i="6" s="1"/>
  <c r="J114" i="6"/>
  <c r="K114" i="6" s="1"/>
  <c r="L114" i="6" s="1"/>
  <c r="M114" i="6" s="1"/>
  <c r="N114" i="6" s="1"/>
  <c r="S114" i="6" s="1"/>
  <c r="J150" i="6"/>
  <c r="K150" i="6" s="1"/>
  <c r="L150" i="6" s="1"/>
  <c r="M150" i="6" s="1"/>
  <c r="N150" i="6" s="1"/>
  <c r="S150" i="6" s="1"/>
  <c r="J36" i="6"/>
  <c r="K36" i="6" s="1"/>
  <c r="L36" i="6" s="1"/>
  <c r="M36" i="6" s="1"/>
  <c r="N36" i="6" s="1"/>
  <c r="S36" i="6" s="1"/>
  <c r="J120" i="6"/>
  <c r="K120" i="6" s="1"/>
  <c r="L120" i="6" s="1"/>
  <c r="M120" i="6" s="1"/>
  <c r="N120" i="6" s="1"/>
  <c r="S120" i="6" s="1"/>
  <c r="J52" i="6"/>
  <c r="K52" i="6" s="1"/>
  <c r="L52" i="6" s="1"/>
  <c r="M52" i="6" s="1"/>
  <c r="N52" i="6" s="1"/>
  <c r="S52" i="6" s="1"/>
  <c r="J326" i="6"/>
  <c r="K326" i="6" s="1"/>
  <c r="L326" i="6" s="1"/>
  <c r="M326" i="6" s="1"/>
  <c r="N326" i="6" s="1"/>
  <c r="S326" i="6" s="1"/>
  <c r="J285" i="6"/>
  <c r="K285" i="6" s="1"/>
  <c r="L285" i="6" s="1"/>
  <c r="M285" i="6" s="1"/>
  <c r="N285" i="6" s="1"/>
  <c r="S285" i="6" s="1"/>
  <c r="J154" i="6"/>
  <c r="K154" i="6" s="1"/>
  <c r="L154" i="6" s="1"/>
  <c r="M154" i="6" s="1"/>
  <c r="N154" i="6" s="1"/>
  <c r="S154" i="6" s="1"/>
  <c r="J256" i="6"/>
  <c r="K256" i="6" s="1"/>
  <c r="L256" i="6" s="1"/>
  <c r="M256" i="6" s="1"/>
  <c r="N256" i="6" s="1"/>
  <c r="S256" i="6" s="1"/>
  <c r="J327" i="6"/>
  <c r="K327" i="6" s="1"/>
  <c r="L327" i="6" s="1"/>
  <c r="M327" i="6" s="1"/>
  <c r="N327" i="6" s="1"/>
  <c r="S327" i="6" s="1"/>
  <c r="J240" i="6"/>
  <c r="K240" i="6" s="1"/>
  <c r="L240" i="6" s="1"/>
  <c r="M240" i="6" s="1"/>
  <c r="N240" i="6" s="1"/>
  <c r="S240" i="6" s="1"/>
  <c r="J307" i="6"/>
  <c r="K307" i="6" s="1"/>
  <c r="L307" i="6" s="1"/>
  <c r="M307" i="6" s="1"/>
  <c r="N307" i="6" s="1"/>
  <c r="S307" i="6" s="1"/>
  <c r="J219" i="6"/>
  <c r="K219" i="6" s="1"/>
  <c r="L219" i="6" s="1"/>
  <c r="M219" i="6" s="1"/>
  <c r="N219" i="6" s="1"/>
  <c r="S219" i="6" s="1"/>
  <c r="J340" i="6"/>
  <c r="K340" i="6" s="1"/>
  <c r="L340" i="6" s="1"/>
  <c r="M340" i="6" s="1"/>
  <c r="N340" i="6" s="1"/>
  <c r="S340" i="6" s="1"/>
  <c r="J29" i="6"/>
  <c r="K29" i="6" s="1"/>
  <c r="L29" i="6" s="1"/>
  <c r="M29" i="6" s="1"/>
  <c r="N29" i="6" s="1"/>
  <c r="S29" i="6" s="1"/>
  <c r="J103" i="6"/>
  <c r="K103" i="6" s="1"/>
  <c r="L103" i="6" s="1"/>
  <c r="M103" i="6" s="1"/>
  <c r="N103" i="6" s="1"/>
  <c r="S103" i="6" s="1"/>
  <c r="J272" i="6"/>
  <c r="K272" i="6" s="1"/>
  <c r="L272" i="6" s="1"/>
  <c r="M272" i="6" s="1"/>
  <c r="N272" i="6" s="1"/>
  <c r="S272" i="6" s="1"/>
  <c r="J110" i="6"/>
  <c r="K110" i="6" s="1"/>
  <c r="L110" i="6" s="1"/>
  <c r="M110" i="6" s="1"/>
  <c r="N110" i="6" s="1"/>
  <c r="S110" i="6" s="1"/>
  <c r="J10" i="6"/>
  <c r="K10" i="6" s="1"/>
  <c r="L10" i="6" s="1"/>
  <c r="M10" i="6" s="1"/>
  <c r="N10" i="6" s="1"/>
  <c r="S10" i="6" s="1"/>
  <c r="J291" i="6"/>
  <c r="K291" i="6" s="1"/>
  <c r="L291" i="6" s="1"/>
  <c r="M291" i="6" s="1"/>
  <c r="N291" i="6" s="1"/>
  <c r="S291" i="6" s="1"/>
  <c r="J49" i="6"/>
  <c r="K49" i="6" s="1"/>
  <c r="L49" i="6" s="1"/>
  <c r="M49" i="6" s="1"/>
  <c r="N49" i="6" s="1"/>
  <c r="S49" i="6" s="1"/>
  <c r="J209" i="6"/>
  <c r="K209" i="6" s="1"/>
  <c r="L209" i="6" s="1"/>
  <c r="M209" i="6" s="1"/>
  <c r="N209" i="6" s="1"/>
  <c r="S209" i="6" s="1"/>
  <c r="J292" i="6"/>
  <c r="K292" i="6" s="1"/>
  <c r="L292" i="6" s="1"/>
  <c r="M292" i="6" s="1"/>
  <c r="N292" i="6" s="1"/>
  <c r="S292" i="6" s="1"/>
  <c r="J118" i="6"/>
  <c r="K118" i="6" s="1"/>
  <c r="L118" i="6" s="1"/>
  <c r="M118" i="6" s="1"/>
  <c r="N118" i="6" s="1"/>
  <c r="S118" i="6" s="1"/>
  <c r="J315" i="6"/>
  <c r="K315" i="6" s="1"/>
  <c r="L315" i="6" s="1"/>
  <c r="M315" i="6" s="1"/>
  <c r="N315" i="6" s="1"/>
  <c r="S315" i="6" s="1"/>
  <c r="J232" i="6"/>
  <c r="K232" i="6" s="1"/>
  <c r="L232" i="6" s="1"/>
  <c r="M232" i="6" s="1"/>
  <c r="N232" i="6" s="1"/>
  <c r="S232" i="6" s="1"/>
  <c r="J142" i="6"/>
  <c r="K142" i="6" s="1"/>
  <c r="L142" i="6" s="1"/>
  <c r="M142" i="6" s="1"/>
  <c r="N142" i="6" s="1"/>
  <c r="S142" i="6" s="1"/>
  <c r="J59" i="6"/>
  <c r="K59" i="6" s="1"/>
  <c r="L59" i="6" s="1"/>
  <c r="M59" i="6" s="1"/>
  <c r="N59" i="6" s="1"/>
  <c r="S59" i="6" s="1"/>
  <c r="J201" i="6"/>
  <c r="K201" i="6" s="1"/>
  <c r="L201" i="6" s="1"/>
  <c r="M201" i="6" s="1"/>
  <c r="N201" i="6" s="1"/>
  <c r="S201" i="6" s="1"/>
  <c r="J58" i="6"/>
  <c r="K58" i="6" s="1"/>
  <c r="L58" i="6" s="1"/>
  <c r="M58" i="6" s="1"/>
  <c r="N58" i="6" s="1"/>
  <c r="S58" i="6" s="1"/>
  <c r="J372" i="6"/>
  <c r="K372" i="6" s="1"/>
  <c r="L372" i="6" s="1"/>
  <c r="M372" i="6" s="1"/>
  <c r="N372" i="6" s="1"/>
  <c r="S372" i="6" s="1"/>
  <c r="J212" i="6"/>
  <c r="K212" i="6" s="1"/>
  <c r="L212" i="6" s="1"/>
  <c r="M212" i="6" s="1"/>
  <c r="N212" i="6" s="1"/>
  <c r="S212" i="6" s="1"/>
  <c r="J18" i="6"/>
  <c r="K18" i="6" s="1"/>
  <c r="L18" i="6" s="1"/>
  <c r="M18" i="6" s="1"/>
  <c r="N18" i="6" s="1"/>
  <c r="S18" i="6" s="1"/>
  <c r="J221" i="6"/>
  <c r="K221" i="6" s="1"/>
  <c r="L221" i="6" s="1"/>
  <c r="M221" i="6" s="1"/>
  <c r="N221" i="6" s="1"/>
  <c r="S221" i="6" s="1"/>
  <c r="J197" i="6"/>
  <c r="K197" i="6" s="1"/>
  <c r="L197" i="6" s="1"/>
  <c r="M197" i="6" s="1"/>
  <c r="N197" i="6" s="1"/>
  <c r="S197" i="6" s="1"/>
  <c r="J188" i="6"/>
  <c r="K188" i="6" s="1"/>
  <c r="L188" i="6" s="1"/>
  <c r="M188" i="6" s="1"/>
  <c r="N188" i="6" s="1"/>
  <c r="S188" i="6" s="1"/>
  <c r="J204" i="6"/>
  <c r="K204" i="6" s="1"/>
  <c r="L204" i="6" s="1"/>
  <c r="M204" i="6" s="1"/>
  <c r="N204" i="6" s="1"/>
  <c r="S204" i="6" s="1"/>
  <c r="J76" i="6"/>
  <c r="K76" i="6" s="1"/>
  <c r="L76" i="6" s="1"/>
  <c r="M76" i="6" s="1"/>
  <c r="N76" i="6" s="1"/>
  <c r="S76" i="6" s="1"/>
  <c r="J12" i="6"/>
  <c r="K12" i="6" s="1"/>
  <c r="L12" i="6" s="1"/>
  <c r="M12" i="6" s="1"/>
  <c r="N12" i="6" s="1"/>
  <c r="S12" i="6" s="1"/>
  <c r="J257" i="6"/>
  <c r="K257" i="6" s="1"/>
  <c r="L257" i="6" s="1"/>
  <c r="M257" i="6" s="1"/>
  <c r="N257" i="6" s="1"/>
  <c r="S257" i="6" s="1"/>
  <c r="J367" i="6"/>
  <c r="K367" i="6" s="1"/>
  <c r="L367" i="6" s="1"/>
  <c r="M367" i="6" s="1"/>
  <c r="N367" i="6" s="1"/>
  <c r="S367" i="6" s="1"/>
  <c r="J241" i="6"/>
  <c r="K241" i="6" s="1"/>
  <c r="L241" i="6" s="1"/>
  <c r="M241" i="6" s="1"/>
  <c r="N241" i="6" s="1"/>
  <c r="S241" i="6" s="1"/>
  <c r="J81" i="6"/>
  <c r="K81" i="6" s="1"/>
  <c r="L81" i="6" s="1"/>
  <c r="M81" i="6" s="1"/>
  <c r="N81" i="6" s="1"/>
  <c r="S81" i="6" s="1"/>
  <c r="J217" i="6"/>
  <c r="K217" i="6" s="1"/>
  <c r="L217" i="6" s="1"/>
  <c r="M217" i="6" s="1"/>
  <c r="N217" i="6" s="1"/>
  <c r="S217" i="6" s="1"/>
  <c r="J310" i="6"/>
  <c r="K310" i="6" s="1"/>
  <c r="L310" i="6" s="1"/>
  <c r="M310" i="6" s="1"/>
  <c r="N310" i="6" s="1"/>
  <c r="S310" i="6" s="1"/>
  <c r="J48" i="6"/>
  <c r="K48" i="6" s="1"/>
  <c r="L48" i="6" s="1"/>
  <c r="M48" i="6" s="1"/>
  <c r="N48" i="6" s="1"/>
  <c r="S48" i="6" s="1"/>
  <c r="J237" i="6"/>
  <c r="K237" i="6" s="1"/>
  <c r="L237" i="6" s="1"/>
  <c r="M237" i="6" s="1"/>
  <c r="N237" i="6" s="1"/>
  <c r="S237" i="6" s="1"/>
  <c r="J345" i="6"/>
  <c r="K345" i="6" s="1"/>
  <c r="L345" i="6" s="1"/>
  <c r="M345" i="6" s="1"/>
  <c r="N345" i="6" s="1"/>
  <c r="S345" i="6" s="1"/>
  <c r="J47" i="6"/>
  <c r="K47" i="6" s="1"/>
  <c r="L47" i="6" s="1"/>
  <c r="M47" i="6" s="1"/>
  <c r="N47" i="6" s="1"/>
  <c r="S47" i="6" s="1"/>
  <c r="J203" i="6"/>
  <c r="K203" i="6" s="1"/>
  <c r="L203" i="6" s="1"/>
  <c r="M203" i="6" s="1"/>
  <c r="N203" i="6" s="1"/>
  <c r="S203" i="6" s="1"/>
  <c r="J335" i="6"/>
  <c r="K335" i="6" s="1"/>
  <c r="L335" i="6" s="1"/>
  <c r="M335" i="6" s="1"/>
  <c r="N335" i="6" s="1"/>
  <c r="S335" i="6" s="1"/>
  <c r="J206" i="6"/>
  <c r="K206" i="6" s="1"/>
  <c r="L206" i="6" s="1"/>
  <c r="M206" i="6" s="1"/>
  <c r="N206" i="6" s="1"/>
  <c r="S206" i="6" s="1"/>
  <c r="J357" i="6"/>
  <c r="K357" i="6" s="1"/>
  <c r="L357" i="6" s="1"/>
  <c r="M357" i="6" s="1"/>
  <c r="N357" i="6" s="1"/>
  <c r="S357" i="6" s="1"/>
  <c r="J202" i="6"/>
  <c r="K202" i="6" s="1"/>
  <c r="L202" i="6" s="1"/>
  <c r="M202" i="6" s="1"/>
  <c r="N202" i="6" s="1"/>
  <c r="S202" i="6" s="1"/>
  <c r="J123" i="6"/>
  <c r="K123" i="6" s="1"/>
  <c r="L123" i="6" s="1"/>
  <c r="M123" i="6" s="1"/>
  <c r="N123" i="6" s="1"/>
  <c r="S123" i="6" s="1"/>
  <c r="J378" i="6"/>
  <c r="K378" i="6" s="1"/>
  <c r="L378" i="6" s="1"/>
  <c r="M378" i="6" s="1"/>
  <c r="N378" i="6" s="1"/>
  <c r="S378" i="6" s="1"/>
  <c r="M313" i="6"/>
  <c r="N313" i="6" s="1"/>
  <c r="S313" i="6" s="1"/>
  <c r="M312" i="6"/>
  <c r="N312" i="6" s="1"/>
  <c r="S312" i="6" s="1"/>
  <c r="J320" i="6" l="1"/>
  <c r="K320" i="6" s="1"/>
  <c r="L320" i="6" s="1"/>
  <c r="M320" i="6" s="1"/>
  <c r="N320" i="6" s="1"/>
  <c r="S320" i="6" s="1"/>
  <c r="J138" i="6"/>
  <c r="K138" i="6" s="1"/>
  <c r="L138" i="6" s="1"/>
  <c r="M138" i="6" s="1"/>
  <c r="N138" i="6" s="1"/>
  <c r="S138" i="6" s="1"/>
  <c r="J112" i="6"/>
  <c r="K112" i="6" s="1"/>
  <c r="L112" i="6" s="1"/>
  <c r="M112" i="6" s="1"/>
  <c r="N112" i="6" s="1"/>
  <c r="S112" i="6" s="1"/>
  <c r="J294" i="6"/>
  <c r="K294" i="6" s="1"/>
  <c r="L294" i="6" s="1"/>
  <c r="M294" i="6" s="1"/>
  <c r="N294" i="6" s="1"/>
  <c r="S294" i="6" s="1"/>
  <c r="J276" i="6"/>
  <c r="K276" i="6" s="1"/>
  <c r="L276" i="6" s="1"/>
  <c r="M276" i="6" s="1"/>
  <c r="N276" i="6" s="1"/>
  <c r="S276" i="6" s="1"/>
  <c r="J339" i="6"/>
  <c r="K339" i="6" s="1"/>
  <c r="L339" i="6" s="1"/>
  <c r="M339" i="6" s="1"/>
  <c r="N339" i="6" s="1"/>
  <c r="S339" i="6" s="1"/>
  <c r="J158" i="6"/>
  <c r="K158" i="6" s="1"/>
  <c r="L158" i="6" s="1"/>
  <c r="M158" i="6" s="1"/>
  <c r="N158" i="6" s="1"/>
  <c r="S158" i="6" s="1"/>
  <c r="J362" i="6"/>
  <c r="K362" i="6" s="1"/>
  <c r="L362" i="6" s="1"/>
  <c r="M362" i="6" s="1"/>
  <c r="N362" i="6" s="1"/>
  <c r="S362" i="6" s="1"/>
  <c r="J262" i="6"/>
  <c r="K262" i="6" s="1"/>
  <c r="L262" i="6" s="1"/>
  <c r="M262" i="6" s="1"/>
  <c r="N262" i="6" s="1"/>
  <c r="S262" i="6" s="1"/>
  <c r="J298" i="6"/>
  <c r="K298" i="6" s="1"/>
  <c r="L298" i="6" s="1"/>
  <c r="M298" i="6" s="1"/>
  <c r="N298" i="6" s="1"/>
  <c r="S298" i="6" s="1"/>
  <c r="J192" i="6"/>
  <c r="K192" i="6" s="1"/>
  <c r="L192" i="6" s="1"/>
  <c r="M192" i="6" s="1"/>
  <c r="N192" i="6" s="1"/>
  <c r="S192" i="6" s="1"/>
  <c r="J165" i="6"/>
  <c r="K165" i="6" s="1"/>
  <c r="L165" i="6" s="1"/>
  <c r="M165" i="6" s="1"/>
  <c r="N165" i="6" s="1"/>
  <c r="S165" i="6" s="1"/>
  <c r="J254" i="6"/>
  <c r="K254" i="6" s="1"/>
  <c r="L254" i="6" s="1"/>
  <c r="M254" i="6" s="1"/>
  <c r="N254" i="6" s="1"/>
  <c r="S254" i="6" s="1"/>
  <c r="J144" i="6"/>
  <c r="K144" i="6" s="1"/>
  <c r="L144" i="6" s="1"/>
  <c r="M144" i="6" s="1"/>
  <c r="N144" i="6" s="1"/>
  <c r="S144" i="6" s="1"/>
  <c r="J233" i="6"/>
  <c r="K233" i="6" s="1"/>
  <c r="L233" i="6" s="1"/>
  <c r="M233" i="6" s="1"/>
  <c r="N233" i="6" s="1"/>
  <c r="S233" i="6" s="1"/>
  <c r="J269" i="6"/>
  <c r="K269" i="6" s="1"/>
  <c r="L269" i="6" s="1"/>
  <c r="M269" i="6" s="1"/>
  <c r="N269" i="6" s="1"/>
  <c r="S269" i="6" s="1"/>
  <c r="J360" i="6"/>
  <c r="K360" i="6" s="1"/>
  <c r="L360" i="6" s="1"/>
  <c r="M360" i="6" s="1"/>
  <c r="N360" i="6" s="1"/>
  <c r="S360" i="6" s="1"/>
  <c r="J124" i="6"/>
  <c r="K124" i="6" s="1"/>
  <c r="L124" i="6" s="1"/>
  <c r="M124" i="6" s="1"/>
  <c r="N124" i="6" s="1"/>
  <c r="S124" i="6" s="1"/>
  <c r="J393" i="6"/>
  <c r="K393" i="6" s="1"/>
  <c r="L393" i="6" s="1"/>
  <c r="M393" i="6" s="1"/>
  <c r="N393" i="6" s="1"/>
  <c r="J421" i="6"/>
  <c r="K421" i="6" s="1"/>
  <c r="L421" i="6" s="1"/>
  <c r="M421" i="6" s="1"/>
  <c r="N421" i="6" s="1"/>
  <c r="J395" i="6"/>
  <c r="K395" i="6" s="1"/>
  <c r="L395" i="6" s="1"/>
  <c r="M395" i="6" s="1"/>
  <c r="N395" i="6" s="1"/>
  <c r="J425" i="6"/>
  <c r="K425" i="6" s="1"/>
  <c r="L425" i="6" s="1"/>
  <c r="M425" i="6" s="1"/>
  <c r="N425" i="6" s="1"/>
  <c r="J408" i="6"/>
  <c r="K408" i="6" s="1"/>
  <c r="L408" i="6" s="1"/>
  <c r="M408" i="6" s="1"/>
  <c r="N408" i="6" s="1"/>
  <c r="J426" i="6"/>
  <c r="K426" i="6" s="1"/>
  <c r="L426" i="6" s="1"/>
  <c r="M426" i="6" s="1"/>
  <c r="N426" i="6" s="1"/>
  <c r="S426" i="6" s="1"/>
  <c r="J334" i="6"/>
  <c r="K334" i="6" s="1"/>
  <c r="L334" i="6" s="1"/>
  <c r="M334" i="6" s="1"/>
  <c r="N334" i="6" s="1"/>
  <c r="S334" i="6" s="1"/>
  <c r="J15" i="6"/>
  <c r="K15" i="6" s="1"/>
  <c r="L15" i="6" s="1"/>
  <c r="M15" i="6" s="1"/>
  <c r="N15" i="6" s="1"/>
  <c r="S15" i="6" s="1"/>
  <c r="J216" i="6"/>
  <c r="K216" i="6" s="1"/>
  <c r="L216" i="6" s="1"/>
  <c r="M216" i="6" s="1"/>
  <c r="N216" i="6" s="1"/>
  <c r="S216" i="6" s="1"/>
  <c r="J236" i="6"/>
  <c r="K236" i="6" s="1"/>
  <c r="L236" i="6" s="1"/>
  <c r="M236" i="6" s="1"/>
  <c r="N236" i="6" s="1"/>
  <c r="S236" i="6" s="1"/>
  <c r="J167" i="6"/>
  <c r="K167" i="6" s="1"/>
  <c r="L167" i="6" s="1"/>
  <c r="M167" i="6" s="1"/>
  <c r="N167" i="6" s="1"/>
  <c r="S167" i="6" s="1"/>
  <c r="J332" i="6"/>
  <c r="K332" i="6" s="1"/>
  <c r="L332" i="6" s="1"/>
  <c r="M332" i="6" s="1"/>
  <c r="N332" i="6" s="1"/>
  <c r="S332" i="6" s="1"/>
  <c r="J283" i="6"/>
  <c r="K283" i="6" s="1"/>
  <c r="L283" i="6" s="1"/>
  <c r="M283" i="6" s="1"/>
  <c r="N283" i="6" s="1"/>
  <c r="S283" i="6" s="1"/>
  <c r="J277" i="6"/>
  <c r="K277" i="6" s="1"/>
  <c r="L277" i="6" s="1"/>
  <c r="M277" i="6" s="1"/>
  <c r="N277" i="6" s="1"/>
  <c r="S277" i="6" s="1"/>
  <c r="J153" i="6"/>
  <c r="K153" i="6" s="1"/>
  <c r="L153" i="6" s="1"/>
  <c r="M153" i="6" s="1"/>
  <c r="N153" i="6" s="1"/>
  <c r="S153" i="6" s="1"/>
  <c r="J159" i="6"/>
  <c r="K159" i="6" s="1"/>
  <c r="L159" i="6" s="1"/>
  <c r="M159" i="6" s="1"/>
  <c r="N159" i="6" s="1"/>
  <c r="S159" i="6" s="1"/>
  <c r="J380" i="6"/>
  <c r="K380" i="6" s="1"/>
  <c r="L380" i="6" s="1"/>
  <c r="M380" i="6" s="1"/>
  <c r="N380" i="6" s="1"/>
  <c r="S380" i="6" s="1"/>
  <c r="J131" i="6"/>
  <c r="K131" i="6" s="1"/>
  <c r="L131" i="6" s="1"/>
  <c r="M131" i="6" s="1"/>
  <c r="N131" i="6" s="1"/>
  <c r="S131" i="6" s="1"/>
  <c r="J71" i="6"/>
  <c r="K71" i="6" s="1"/>
  <c r="L71" i="6" s="1"/>
  <c r="M71" i="6" s="1"/>
  <c r="N71" i="6" s="1"/>
  <c r="S71" i="6" s="1"/>
  <c r="J177" i="6"/>
  <c r="K177" i="6" s="1"/>
  <c r="L177" i="6" s="1"/>
  <c r="M177" i="6" s="1"/>
  <c r="N177" i="6" s="1"/>
  <c r="S177" i="6" s="1"/>
  <c r="J346" i="6"/>
  <c r="K346" i="6" s="1"/>
  <c r="L346" i="6" s="1"/>
  <c r="M346" i="6" s="1"/>
  <c r="N346" i="6" s="1"/>
  <c r="S346" i="6" s="1"/>
  <c r="J400" i="6"/>
  <c r="K400" i="6" s="1"/>
  <c r="L400" i="6" s="1"/>
  <c r="M400" i="6" s="1"/>
  <c r="N400" i="6" s="1"/>
  <c r="S400" i="6" s="1"/>
  <c r="J404" i="6"/>
  <c r="K404" i="6" s="1"/>
  <c r="L404" i="6" s="1"/>
  <c r="M404" i="6" s="1"/>
  <c r="N404" i="6" s="1"/>
  <c r="S404" i="6" s="1"/>
  <c r="J419" i="6"/>
  <c r="K419" i="6" s="1"/>
  <c r="L419" i="6" s="1"/>
  <c r="M419" i="6" s="1"/>
  <c r="N419" i="6" s="1"/>
  <c r="S419" i="6" s="1"/>
  <c r="J401" i="6"/>
  <c r="K401" i="6" s="1"/>
  <c r="L401" i="6" s="1"/>
  <c r="M401" i="6" s="1"/>
  <c r="N401" i="6" s="1"/>
  <c r="S401" i="6" s="1"/>
  <c r="J382" i="6"/>
  <c r="K382" i="6" s="1"/>
  <c r="L382" i="6" s="1"/>
  <c r="M382" i="6" s="1"/>
  <c r="N382" i="6" s="1"/>
  <c r="S382" i="6" s="1"/>
  <c r="J418" i="6"/>
  <c r="K418" i="6" s="1"/>
  <c r="L418" i="6" s="1"/>
  <c r="M418" i="6" s="1"/>
  <c r="N418" i="6" s="1"/>
  <c r="S418" i="6" s="1"/>
  <c r="J88" i="6"/>
  <c r="K88" i="6" s="1"/>
  <c r="L88" i="6" s="1"/>
  <c r="M88" i="6" s="1"/>
  <c r="N88" i="6" s="1"/>
  <c r="S88" i="6" s="1"/>
  <c r="J337" i="6"/>
  <c r="K337" i="6" s="1"/>
  <c r="L337" i="6" s="1"/>
  <c r="M337" i="6" s="1"/>
  <c r="N337" i="6" s="1"/>
  <c r="S337" i="6" s="1"/>
  <c r="J280" i="6"/>
  <c r="K280" i="6" s="1"/>
  <c r="L280" i="6" s="1"/>
  <c r="M280" i="6" s="1"/>
  <c r="N280" i="6" s="1"/>
  <c r="S280" i="6" s="1"/>
  <c r="J65" i="6"/>
  <c r="K65" i="6" s="1"/>
  <c r="L65" i="6" s="1"/>
  <c r="M65" i="6" s="1"/>
  <c r="N65" i="6" s="1"/>
  <c r="S65" i="6" s="1"/>
  <c r="J213" i="6"/>
  <c r="K213" i="6" s="1"/>
  <c r="L213" i="6" s="1"/>
  <c r="M213" i="6" s="1"/>
  <c r="N213" i="6" s="1"/>
  <c r="S213" i="6" s="1"/>
  <c r="J189" i="6"/>
  <c r="K189" i="6" s="1"/>
  <c r="L189" i="6" s="1"/>
  <c r="M189" i="6" s="1"/>
  <c r="N189" i="6" s="1"/>
  <c r="S189" i="6" s="1"/>
  <c r="J321" i="6"/>
  <c r="K321" i="6" s="1"/>
  <c r="L321" i="6" s="1"/>
  <c r="M321" i="6" s="1"/>
  <c r="N321" i="6" s="1"/>
  <c r="S321" i="6" s="1"/>
  <c r="J77" i="6"/>
  <c r="K77" i="6" s="1"/>
  <c r="L77" i="6" s="1"/>
  <c r="M77" i="6" s="1"/>
  <c r="N77" i="6" s="1"/>
  <c r="S77" i="6" s="1"/>
  <c r="J316" i="6"/>
  <c r="K316" i="6" s="1"/>
  <c r="L316" i="6" s="1"/>
  <c r="M316" i="6" s="1"/>
  <c r="N316" i="6" s="1"/>
  <c r="S316" i="6" s="1"/>
  <c r="J95" i="6"/>
  <c r="K95" i="6" s="1"/>
  <c r="L95" i="6" s="1"/>
  <c r="M95" i="6" s="1"/>
  <c r="N95" i="6" s="1"/>
  <c r="S95" i="6" s="1"/>
  <c r="J104" i="6"/>
  <c r="K104" i="6" s="1"/>
  <c r="L104" i="6" s="1"/>
  <c r="M104" i="6" s="1"/>
  <c r="N104" i="6" s="1"/>
  <c r="S104" i="6" s="1"/>
  <c r="J130" i="6"/>
  <c r="K130" i="6" s="1"/>
  <c r="L130" i="6" s="1"/>
  <c r="M130" i="6" s="1"/>
  <c r="N130" i="6" s="1"/>
  <c r="S130" i="6" s="1"/>
  <c r="J364" i="6"/>
  <c r="K364" i="6" s="1"/>
  <c r="L364" i="6" s="1"/>
  <c r="M364" i="6" s="1"/>
  <c r="N364" i="6" s="1"/>
  <c r="S364" i="6" s="1"/>
  <c r="J304" i="6"/>
  <c r="K304" i="6" s="1"/>
  <c r="L304" i="6" s="1"/>
  <c r="M304" i="6" s="1"/>
  <c r="N304" i="6" s="1"/>
  <c r="S304" i="6" s="1"/>
  <c r="J75" i="6"/>
  <c r="K75" i="6" s="1"/>
  <c r="L75" i="6" s="1"/>
  <c r="M75" i="6" s="1"/>
  <c r="N75" i="6" s="1"/>
  <c r="S75" i="6" s="1"/>
  <c r="J42" i="6"/>
  <c r="K42" i="6" s="1"/>
  <c r="L42" i="6" s="1"/>
  <c r="M42" i="6" s="1"/>
  <c r="N42" i="6" s="1"/>
  <c r="S42" i="6" s="1"/>
  <c r="J245" i="6"/>
  <c r="K245" i="6" s="1"/>
  <c r="L245" i="6" s="1"/>
  <c r="M245" i="6" s="1"/>
  <c r="N245" i="6" s="1"/>
  <c r="S245" i="6" s="1"/>
  <c r="J8" i="6"/>
  <c r="K8" i="6" s="1"/>
  <c r="L8" i="6" s="1"/>
  <c r="M8" i="6" s="1"/>
  <c r="N8" i="6" s="1"/>
  <c r="S8" i="6" s="1"/>
  <c r="J68" i="6"/>
  <c r="K68" i="6" s="1"/>
  <c r="L68" i="6" s="1"/>
  <c r="M68" i="6" s="1"/>
  <c r="N68" i="6" s="1"/>
  <c r="S68" i="6" s="1"/>
  <c r="J135" i="6"/>
  <c r="K135" i="6" s="1"/>
  <c r="L135" i="6" s="1"/>
  <c r="M135" i="6" s="1"/>
  <c r="N135" i="6" s="1"/>
  <c r="S135" i="6" s="1"/>
  <c r="J24" i="6"/>
  <c r="K24" i="6" s="1"/>
  <c r="L24" i="6" s="1"/>
  <c r="M24" i="6" s="1"/>
  <c r="N24" i="6" s="1"/>
  <c r="S24" i="6" s="1"/>
  <c r="J168" i="6"/>
  <c r="K168" i="6" s="1"/>
  <c r="L168" i="6" s="1"/>
  <c r="M168" i="6" s="1"/>
  <c r="N168" i="6" s="1"/>
  <c r="S168" i="6" s="1"/>
  <c r="J31" i="6"/>
  <c r="K31" i="6" s="1"/>
  <c r="L31" i="6" s="1"/>
  <c r="M31" i="6" s="1"/>
  <c r="N31" i="6" s="1"/>
  <c r="S31" i="6" s="1"/>
  <c r="J289" i="6"/>
  <c r="K289" i="6" s="1"/>
  <c r="L289" i="6" s="1"/>
  <c r="M289" i="6" s="1"/>
  <c r="N289" i="6" s="1"/>
  <c r="S289" i="6" s="1"/>
  <c r="J13" i="6"/>
  <c r="K13" i="6" s="1"/>
  <c r="L13" i="6" s="1"/>
  <c r="M13" i="6" s="1"/>
  <c r="N13" i="6" s="1"/>
  <c r="S13" i="6" s="1"/>
  <c r="J198" i="6"/>
  <c r="K198" i="6" s="1"/>
  <c r="L198" i="6" s="1"/>
  <c r="M198" i="6" s="1"/>
  <c r="N198" i="6" s="1"/>
  <c r="S198" i="6" s="1"/>
  <c r="J174" i="6"/>
  <c r="K174" i="6" s="1"/>
  <c r="L174" i="6" s="1"/>
  <c r="M174" i="6" s="1"/>
  <c r="N174" i="6" s="1"/>
  <c r="S174" i="6" s="1"/>
  <c r="J249" i="6"/>
  <c r="K249" i="6" s="1"/>
  <c r="L249" i="6" s="1"/>
  <c r="M249" i="6" s="1"/>
  <c r="N249" i="6" s="1"/>
  <c r="S249" i="6" s="1"/>
  <c r="J92" i="6"/>
  <c r="K92" i="6" s="1"/>
  <c r="L92" i="6" s="1"/>
  <c r="M92" i="6" s="1"/>
  <c r="N92" i="6" s="1"/>
  <c r="S92" i="6" s="1"/>
  <c r="J375" i="6"/>
  <c r="K375" i="6" s="1"/>
  <c r="L375" i="6" s="1"/>
  <c r="M375" i="6" s="1"/>
  <c r="N375" i="6" s="1"/>
  <c r="S375" i="6" s="1"/>
  <c r="J235" i="6"/>
  <c r="K235" i="6" s="1"/>
  <c r="L235" i="6" s="1"/>
  <c r="M235" i="6" s="1"/>
  <c r="N235" i="6" s="1"/>
  <c r="S235" i="6" s="1"/>
  <c r="J383" i="6"/>
  <c r="K383" i="6" s="1"/>
  <c r="L383" i="6" s="1"/>
  <c r="M383" i="6" s="1"/>
  <c r="N383" i="6" s="1"/>
  <c r="S383" i="6" s="1"/>
  <c r="J385" i="6"/>
  <c r="K385" i="6" s="1"/>
  <c r="L385" i="6" s="1"/>
  <c r="M385" i="6" s="1"/>
  <c r="N385" i="6" s="1"/>
  <c r="J388" i="6"/>
  <c r="K388" i="6" s="1"/>
  <c r="L388" i="6" s="1"/>
  <c r="M388" i="6" s="1"/>
  <c r="N388" i="6" s="1"/>
  <c r="S388" i="6" s="1"/>
  <c r="J399" i="6"/>
  <c r="K399" i="6" s="1"/>
  <c r="L399" i="6" s="1"/>
  <c r="M399" i="6" s="1"/>
  <c r="N399" i="6" s="1"/>
  <c r="S399" i="6" s="1"/>
  <c r="J413" i="6"/>
  <c r="K413" i="6" s="1"/>
  <c r="L413" i="6" s="1"/>
  <c r="M413" i="6" s="1"/>
  <c r="N413" i="6" s="1"/>
  <c r="S413" i="6" s="1"/>
  <c r="J386" i="6"/>
  <c r="K386" i="6" s="1"/>
  <c r="L386" i="6" s="1"/>
  <c r="M386" i="6" s="1"/>
  <c r="N386" i="6" s="1"/>
  <c r="J398" i="6"/>
  <c r="K398" i="6" s="1"/>
  <c r="L398" i="6" s="1"/>
  <c r="M398" i="6" s="1"/>
  <c r="N398" i="6" s="1"/>
  <c r="S398" i="6" s="1"/>
  <c r="J406" i="6"/>
  <c r="K406" i="6" s="1"/>
  <c r="L406" i="6" s="1"/>
  <c r="M406" i="6" s="1"/>
  <c r="N406" i="6" s="1"/>
  <c r="S406" i="6" s="1"/>
  <c r="J53" i="6"/>
  <c r="K53" i="6" s="1"/>
  <c r="L53" i="6" s="1"/>
  <c r="M53" i="6" s="1"/>
  <c r="N53" i="6" s="1"/>
  <c r="S53" i="6" s="1"/>
  <c r="J290" i="6"/>
  <c r="K290" i="6" s="1"/>
  <c r="L290" i="6" s="1"/>
  <c r="M290" i="6" s="1"/>
  <c r="N290" i="6" s="1"/>
  <c r="S290" i="6" s="1"/>
  <c r="J341" i="6"/>
  <c r="K341" i="6" s="1"/>
  <c r="L341" i="6" s="1"/>
  <c r="M341" i="6" s="1"/>
  <c r="N341" i="6" s="1"/>
  <c r="S341" i="6" s="1"/>
  <c r="J33" i="6"/>
  <c r="K33" i="6" s="1"/>
  <c r="L33" i="6" s="1"/>
  <c r="M33" i="6" s="1"/>
  <c r="N33" i="6" s="1"/>
  <c r="S33" i="6" s="1"/>
  <c r="J207" i="6"/>
  <c r="K207" i="6" s="1"/>
  <c r="L207" i="6" s="1"/>
  <c r="M207" i="6" s="1"/>
  <c r="N207" i="6" s="1"/>
  <c r="S207" i="6" s="1"/>
  <c r="J128" i="6"/>
  <c r="K128" i="6" s="1"/>
  <c r="L128" i="6" s="1"/>
  <c r="M128" i="6" s="1"/>
  <c r="N128" i="6" s="1"/>
  <c r="S128" i="6" s="1"/>
  <c r="J301" i="6"/>
  <c r="K301" i="6" s="1"/>
  <c r="L301" i="6" s="1"/>
  <c r="M301" i="6" s="1"/>
  <c r="N301" i="6" s="1"/>
  <c r="S301" i="6" s="1"/>
  <c r="J259" i="6"/>
  <c r="K259" i="6" s="1"/>
  <c r="L259" i="6" s="1"/>
  <c r="M259" i="6" s="1"/>
  <c r="N259" i="6" s="1"/>
  <c r="S259" i="6" s="1"/>
  <c r="J17" i="6"/>
  <c r="K17" i="6" s="1"/>
  <c r="L17" i="6" s="1"/>
  <c r="M17" i="6" s="1"/>
  <c r="N17" i="6" s="1"/>
  <c r="S17" i="6" s="1"/>
  <c r="J19" i="6"/>
  <c r="K19" i="6" s="1"/>
  <c r="L19" i="6" s="1"/>
  <c r="M19" i="6" s="1"/>
  <c r="N19" i="6" s="1"/>
  <c r="S19" i="6" s="1"/>
  <c r="J328" i="6"/>
  <c r="K328" i="6" s="1"/>
  <c r="L328" i="6" s="1"/>
  <c r="M328" i="6" s="1"/>
  <c r="N328" i="6" s="1"/>
  <c r="S328" i="6" s="1"/>
  <c r="J162" i="6"/>
  <c r="K162" i="6" s="1"/>
  <c r="L162" i="6" s="1"/>
  <c r="M162" i="6" s="1"/>
  <c r="N162" i="6" s="1"/>
  <c r="S162" i="6" s="1"/>
  <c r="J371" i="6"/>
  <c r="K371" i="6" s="1"/>
  <c r="L371" i="6" s="1"/>
  <c r="M371" i="6" s="1"/>
  <c r="N371" i="6" s="1"/>
  <c r="S371" i="6" s="1"/>
  <c r="J352" i="6"/>
  <c r="K352" i="6" s="1"/>
  <c r="L352" i="6" s="1"/>
  <c r="M352" i="6" s="1"/>
  <c r="N352" i="6" s="1"/>
  <c r="S352" i="6" s="1"/>
  <c r="J342" i="6"/>
  <c r="K342" i="6" s="1"/>
  <c r="L342" i="6" s="1"/>
  <c r="M342" i="6" s="1"/>
  <c r="N342" i="6" s="1"/>
  <c r="S342" i="6" s="1"/>
  <c r="J420" i="6"/>
  <c r="K420" i="6" s="1"/>
  <c r="L420" i="6" s="1"/>
  <c r="M420" i="6" s="1"/>
  <c r="N420" i="6" s="1"/>
  <c r="S420" i="6" s="1"/>
  <c r="J428" i="6"/>
  <c r="K428" i="6" s="1"/>
  <c r="L428" i="6" s="1"/>
  <c r="M428" i="6" s="1"/>
  <c r="N428" i="6" s="1"/>
  <c r="S428" i="6" s="1"/>
  <c r="J411" i="6"/>
  <c r="K411" i="6" s="1"/>
  <c r="L411" i="6" s="1"/>
  <c r="M411" i="6" s="1"/>
  <c r="N411" i="6" s="1"/>
  <c r="J384" i="6"/>
  <c r="K384" i="6" s="1"/>
  <c r="L384" i="6" s="1"/>
  <c r="M384" i="6" s="1"/>
  <c r="N384" i="6" s="1"/>
  <c r="S384" i="6" s="1"/>
  <c r="J422" i="6"/>
  <c r="K422" i="6" s="1"/>
  <c r="L422" i="6" s="1"/>
  <c r="M422" i="6" s="1"/>
  <c r="N422" i="6" s="1"/>
  <c r="S422" i="6" s="1"/>
  <c r="J412" i="6"/>
  <c r="K412" i="6" s="1"/>
  <c r="L412" i="6" s="1"/>
  <c r="M412" i="6" s="1"/>
  <c r="N412" i="6" s="1"/>
  <c r="S412" i="6" s="1"/>
  <c r="J402" i="6"/>
  <c r="K402" i="6" s="1"/>
  <c r="L402" i="6" s="1"/>
  <c r="M402" i="6" s="1"/>
  <c r="N402" i="6" s="1"/>
  <c r="S402" i="6" s="1"/>
  <c r="J424" i="6"/>
  <c r="K424" i="6" s="1"/>
  <c r="L424" i="6" s="1"/>
  <c r="M424" i="6" s="1"/>
  <c r="N424" i="6" s="1"/>
  <c r="S424" i="6" s="1"/>
  <c r="J390" i="6"/>
  <c r="K390" i="6" s="1"/>
  <c r="L390" i="6" s="1"/>
  <c r="M390" i="6" s="1"/>
  <c r="N390" i="6" s="1"/>
  <c r="S390" i="6" s="1"/>
  <c r="J415" i="6"/>
  <c r="K415" i="6" s="1"/>
  <c r="L415" i="6" s="1"/>
  <c r="M415" i="6" s="1"/>
  <c r="N415" i="6" s="1"/>
  <c r="S415" i="6" s="1"/>
  <c r="J392" i="6"/>
  <c r="K392" i="6" s="1"/>
  <c r="L392" i="6" s="1"/>
  <c r="M392" i="6" s="1"/>
  <c r="N392" i="6" s="1"/>
  <c r="S392" i="6" s="1"/>
  <c r="J391" i="6"/>
  <c r="K391" i="6" s="1"/>
  <c r="L391" i="6" s="1"/>
  <c r="M391" i="6" s="1"/>
  <c r="N391" i="6" s="1"/>
  <c r="S391" i="6" s="1"/>
  <c r="L7" i="6"/>
  <c r="S396" i="6"/>
  <c r="S407" i="6"/>
  <c r="S417" i="6"/>
  <c r="S410" i="6"/>
  <c r="S386" i="6"/>
  <c r="S409" i="6"/>
  <c r="S397" i="6"/>
  <c r="S414" i="6"/>
  <c r="S411" i="6"/>
  <c r="S393" i="6"/>
  <c r="S421" i="6"/>
  <c r="S394" i="6"/>
  <c r="S403" i="6"/>
  <c r="S425" i="6"/>
  <c r="S405" i="6"/>
  <c r="S389" i="6"/>
  <c r="S385" i="6"/>
  <c r="S416" i="6"/>
  <c r="S395" i="6"/>
  <c r="S427" i="6"/>
  <c r="S387" i="6"/>
  <c r="S408" i="6"/>
  <c r="S423" i="6"/>
  <c r="K430" i="6" l="1"/>
  <c r="M430" i="6" s="1"/>
  <c r="N430" i="6" s="1"/>
  <c r="O83" i="6" s="1"/>
  <c r="L430" i="6"/>
  <c r="M7" i="6"/>
  <c r="N7" i="6" s="1"/>
  <c r="O76" i="6"/>
  <c r="O120" i="6"/>
  <c r="O421" i="6"/>
  <c r="O372" i="6"/>
  <c r="O389" i="6"/>
  <c r="O399" i="6"/>
  <c r="O383" i="6"/>
  <c r="O426" i="6"/>
  <c r="O164" i="6"/>
  <c r="O304" i="6"/>
  <c r="O393" i="6"/>
  <c r="O424" i="6"/>
  <c r="O52" i="6"/>
  <c r="O369" i="6"/>
  <c r="O77" i="6"/>
  <c r="O144" i="6"/>
  <c r="O256" i="6"/>
  <c r="O337" i="6"/>
  <c r="O228" i="6"/>
  <c r="O275" i="6"/>
  <c r="O430" i="6"/>
  <c r="O202" i="6"/>
  <c r="O234" i="6"/>
  <c r="O222" i="6"/>
  <c r="O325" i="6"/>
  <c r="O320" i="6"/>
  <c r="O143" i="6"/>
  <c r="O159" i="6"/>
  <c r="O189" i="6"/>
  <c r="O246" i="6"/>
  <c r="O55" i="6"/>
  <c r="O139" i="6"/>
  <c r="O262" i="6"/>
  <c r="O183" i="6"/>
  <c r="O278" i="6"/>
  <c r="O259" i="6"/>
  <c r="O289" i="6"/>
  <c r="O21" i="6"/>
  <c r="O373" i="6"/>
  <c r="O351" i="6"/>
  <c r="O298" i="6"/>
  <c r="O62" i="6"/>
  <c r="O172" i="6"/>
  <c r="O370" i="6"/>
  <c r="O31" i="6"/>
  <c r="O95" i="6"/>
  <c r="O117" i="6"/>
  <c r="O243" i="6"/>
  <c r="O257" i="6"/>
  <c r="O127" i="6"/>
  <c r="O364" i="6"/>
  <c r="O381" i="6"/>
  <c r="O176" i="6"/>
  <c r="O151" i="6"/>
  <c r="O165" i="6"/>
  <c r="O366" i="6"/>
  <c r="O79" i="6"/>
  <c r="O268" i="6"/>
  <c r="O130" i="6"/>
  <c r="O281" i="6"/>
  <c r="O194" i="6"/>
  <c r="O359" i="6"/>
  <c r="O347" i="6"/>
  <c r="O9" i="6"/>
  <c r="O211" i="6"/>
  <c r="O179" i="6"/>
  <c r="O264" i="6"/>
  <c r="O324" i="6"/>
  <c r="O261" i="6"/>
  <c r="O37" i="6"/>
  <c r="O315" i="6"/>
  <c r="O200" i="6"/>
  <c r="O266" i="6"/>
  <c r="O333" i="6"/>
  <c r="O193" i="6"/>
  <c r="O137" i="6"/>
  <c r="O201" i="6"/>
  <c r="O218" i="6"/>
  <c r="O352" i="6"/>
  <c r="O207" i="6"/>
  <c r="O51" i="6"/>
  <c r="O296" i="6"/>
  <c r="O65" i="6"/>
  <c r="O182" i="6"/>
  <c r="O27" i="6"/>
  <c r="O68" i="6"/>
  <c r="O311" i="6"/>
  <c r="O316" i="6"/>
  <c r="O59" i="6"/>
  <c r="O104" i="6"/>
  <c r="O187" i="6"/>
  <c r="O47" i="6"/>
  <c r="O49" i="6"/>
  <c r="O100" i="6"/>
  <c r="O339" i="6"/>
  <c r="O66" i="6"/>
  <c r="O157" i="6"/>
  <c r="O309" i="6"/>
  <c r="O239" i="6"/>
  <c r="O361" i="6"/>
  <c r="O190" i="6"/>
  <c r="O44" i="6"/>
  <c r="O93" i="6"/>
  <c r="O28" i="6"/>
  <c r="O255" i="6"/>
  <c r="O153" i="6"/>
  <c r="O129" i="6"/>
  <c r="O263" i="6"/>
  <c r="O292" i="6"/>
  <c r="O375" i="6"/>
  <c r="O101" i="6"/>
  <c r="O149" i="6"/>
  <c r="O355" i="6"/>
  <c r="O371" i="6"/>
  <c r="O294" i="6"/>
  <c r="O301" i="6"/>
  <c r="O64" i="6"/>
  <c r="O360" i="6"/>
  <c r="O241" i="6"/>
  <c r="O92" i="6"/>
  <c r="O229" i="6"/>
  <c r="O321" i="6"/>
  <c r="O274" i="6"/>
  <c r="O233" i="6"/>
  <c r="O204" i="6" l="1"/>
  <c r="O170" i="6"/>
  <c r="O56" i="6"/>
  <c r="O253" i="6"/>
  <c r="O220" i="6"/>
  <c r="O121" i="6"/>
  <c r="O43" i="6"/>
  <c r="O42" i="6"/>
  <c r="O161" i="6"/>
  <c r="O227" i="6"/>
  <c r="O122" i="6"/>
  <c r="O219" i="6"/>
  <c r="O126" i="6"/>
  <c r="O225" i="6"/>
  <c r="O166" i="6"/>
  <c r="O293" i="6"/>
  <c r="O185" i="6"/>
  <c r="O34" i="6"/>
  <c r="O111" i="6"/>
  <c r="O136" i="6"/>
  <c r="O271" i="6"/>
  <c r="O29" i="6"/>
  <c r="O258" i="6"/>
  <c r="O216" i="6"/>
  <c r="O323" i="6"/>
  <c r="O343" i="6"/>
  <c r="O145" i="6"/>
  <c r="O124" i="6"/>
  <c r="O354" i="6"/>
  <c r="O72" i="6"/>
  <c r="O306" i="6"/>
  <c r="O12" i="6"/>
  <c r="O162" i="6"/>
  <c r="O285" i="6"/>
  <c r="O22" i="6"/>
  <c r="O377" i="6"/>
  <c r="O237" i="6"/>
  <c r="O332" i="6"/>
  <c r="O305" i="6"/>
  <c r="O252" i="6"/>
  <c r="O208" i="6"/>
  <c r="O134" i="6"/>
  <c r="O408" i="6"/>
  <c r="S430" i="6"/>
  <c r="O413" i="6"/>
  <c r="O249" i="6"/>
  <c r="O403" i="6"/>
  <c r="O221" i="6"/>
  <c r="O17" i="6"/>
  <c r="O118" i="6"/>
  <c r="O110" i="6"/>
  <c r="O114" i="6"/>
  <c r="O70" i="6"/>
  <c r="O150" i="6"/>
  <c r="O108" i="6"/>
  <c r="O168" i="6"/>
  <c r="O376" i="6"/>
  <c r="O181" i="6"/>
  <c r="O40" i="6"/>
  <c r="O272" i="6"/>
  <c r="O123" i="6"/>
  <c r="O23" i="6"/>
  <c r="O284" i="6"/>
  <c r="O267" i="6"/>
  <c r="O245" i="6"/>
  <c r="O147" i="6"/>
  <c r="O141" i="6"/>
  <c r="O318" i="6"/>
  <c r="O48" i="6"/>
  <c r="O303" i="6"/>
  <c r="O38" i="6"/>
  <c r="O186" i="6"/>
  <c r="O148" i="6"/>
  <c r="O177" i="6"/>
  <c r="O224" i="6"/>
  <c r="O291" i="6"/>
  <c r="O299" i="6"/>
  <c r="O326" i="6"/>
  <c r="O362" i="6"/>
  <c r="O16" i="6"/>
  <c r="O54" i="6"/>
  <c r="O254" i="6"/>
  <c r="O11" i="6"/>
  <c r="O384" i="6"/>
  <c r="O423" i="6"/>
  <c r="O386" i="6"/>
  <c r="O411" i="6"/>
  <c r="O188" i="6"/>
  <c r="O387" i="6"/>
  <c r="O67" i="6"/>
  <c r="O238" i="6"/>
  <c r="O250" i="6"/>
  <c r="O344" i="6"/>
  <c r="O212" i="6"/>
  <c r="O33" i="6"/>
  <c r="O286" i="6"/>
  <c r="O348" i="6"/>
  <c r="O307" i="6"/>
  <c r="O198" i="6"/>
  <c r="O97" i="6"/>
  <c r="O73" i="6"/>
  <c r="O173" i="6"/>
  <c r="O210" i="6"/>
  <c r="O63" i="6"/>
  <c r="O269" i="6"/>
  <c r="O125" i="6"/>
  <c r="O69" i="6"/>
  <c r="O86" i="6"/>
  <c r="O107" i="6"/>
  <c r="O133" i="6"/>
  <c r="O146" i="6"/>
  <c r="O36" i="6"/>
  <c r="O282" i="6"/>
  <c r="O358" i="6"/>
  <c r="O308" i="6"/>
  <c r="O197" i="6"/>
  <c r="O288" i="6"/>
  <c r="O310" i="6"/>
  <c r="O368" i="6"/>
  <c r="O96" i="6"/>
  <c r="O313" i="6"/>
  <c r="O163" i="6"/>
  <c r="O270" i="6"/>
  <c r="O260" i="6"/>
  <c r="O119" i="6"/>
  <c r="O290" i="6"/>
  <c r="O60" i="6"/>
  <c r="O419" i="6"/>
  <c r="O427" i="6"/>
  <c r="O10" i="6"/>
  <c r="O397" i="6"/>
  <c r="O420" i="6"/>
  <c r="O382" i="6"/>
  <c r="O396" i="6"/>
  <c r="O19" i="6"/>
  <c r="O327" i="6"/>
  <c r="O174" i="6"/>
  <c r="O374" i="6"/>
  <c r="O82" i="6"/>
  <c r="O106" i="6"/>
  <c r="O236" i="6"/>
  <c r="O178" i="6"/>
  <c r="O158" i="6"/>
  <c r="O50" i="6"/>
  <c r="O340" i="6"/>
  <c r="O128" i="6"/>
  <c r="O180" i="6"/>
  <c r="O314" i="6"/>
  <c r="O171" i="6"/>
  <c r="O103" i="6"/>
  <c r="O140" i="6"/>
  <c r="O251" i="6"/>
  <c r="O356" i="6"/>
  <c r="O14" i="6"/>
  <c r="O155" i="6"/>
  <c r="O58" i="6"/>
  <c r="O18" i="6"/>
  <c r="O409" i="6"/>
  <c r="O394" i="6"/>
  <c r="O350" i="6"/>
  <c r="O196" i="6"/>
  <c r="O422" i="6"/>
  <c r="O407" i="6"/>
  <c r="O398" i="6"/>
  <c r="O94" i="6"/>
  <c r="O391" i="6"/>
  <c r="O365" i="6"/>
  <c r="O26" i="6"/>
  <c r="O205" i="6"/>
  <c r="O380" i="6"/>
  <c r="O115" i="6"/>
  <c r="O400" i="6"/>
  <c r="O401" i="6"/>
  <c r="O277" i="6"/>
  <c r="O395" i="6"/>
  <c r="O392" i="6"/>
  <c r="O406" i="6"/>
  <c r="O390" i="6"/>
  <c r="O78" i="6"/>
  <c r="O160" i="6"/>
  <c r="O30" i="6"/>
  <c r="O405" i="6"/>
  <c r="O412" i="6"/>
  <c r="O417" i="6"/>
  <c r="O240" i="6"/>
  <c r="O102" i="6"/>
  <c r="O353" i="6"/>
  <c r="O61" i="6"/>
  <c r="O195" i="6"/>
  <c r="O379" i="6"/>
  <c r="O192" i="6"/>
  <c r="O247" i="6"/>
  <c r="O13" i="6"/>
  <c r="O84" i="6"/>
  <c r="O41" i="6"/>
  <c r="O113" i="6"/>
  <c r="O329" i="6"/>
  <c r="O331" i="6"/>
  <c r="O131" i="6"/>
  <c r="O71" i="6"/>
  <c r="O46" i="6"/>
  <c r="O35" i="6"/>
  <c r="O88" i="6"/>
  <c r="O20" i="6"/>
  <c r="O279" i="6"/>
  <c r="O206" i="6"/>
  <c r="O85" i="6"/>
  <c r="O335" i="6"/>
  <c r="O242" i="6"/>
  <c r="O98" i="6"/>
  <c r="O215" i="6"/>
  <c r="O235" i="6"/>
  <c r="O45" i="6"/>
  <c r="O8" i="6"/>
  <c r="O80" i="6"/>
  <c r="O75" i="6"/>
  <c r="O346" i="6"/>
  <c r="O330" i="6"/>
  <c r="O199" i="6"/>
  <c r="O328" i="6"/>
  <c r="O283" i="6"/>
  <c r="O15" i="6"/>
  <c r="O39" i="6"/>
  <c r="O167" i="6"/>
  <c r="O138" i="6"/>
  <c r="O90" i="6"/>
  <c r="O81" i="6"/>
  <c r="O363" i="6"/>
  <c r="O24" i="6"/>
  <c r="O184" i="6"/>
  <c r="O265" i="6"/>
  <c r="O203" i="6"/>
  <c r="O319" i="6"/>
  <c r="O312" i="6"/>
  <c r="O231" i="6"/>
  <c r="O226" i="6"/>
  <c r="O32" i="6"/>
  <c r="O142" i="6"/>
  <c r="O341" i="6"/>
  <c r="O244" i="6"/>
  <c r="O322" i="6"/>
  <c r="O357" i="6"/>
  <c r="O213" i="6"/>
  <c r="O232" i="6"/>
  <c r="O230" i="6"/>
  <c r="O109" i="6"/>
  <c r="O334" i="6"/>
  <c r="O132" i="6"/>
  <c r="O273" i="6"/>
  <c r="O57" i="6"/>
  <c r="O297" i="6"/>
  <c r="O156" i="6"/>
  <c r="O336" i="6"/>
  <c r="O7" i="6"/>
  <c r="O116" i="6"/>
  <c r="S7" i="6"/>
  <c r="O280" i="6"/>
  <c r="O349" i="6"/>
  <c r="O345" i="6"/>
  <c r="O25" i="6"/>
  <c r="O74" i="6"/>
  <c r="O191" i="6"/>
  <c r="O223" i="6"/>
  <c r="O209" i="6"/>
  <c r="O135" i="6"/>
  <c r="O217" i="6"/>
  <c r="O175" i="6"/>
  <c r="O317" i="6"/>
  <c r="O53" i="6"/>
  <c r="O248" i="6"/>
  <c r="O214" i="6"/>
  <c r="O287" i="6"/>
  <c r="O91" i="6"/>
  <c r="O152" i="6"/>
  <c r="O295" i="6"/>
  <c r="O302" i="6"/>
  <c r="O378" i="6"/>
  <c r="O169" i="6"/>
  <c r="O87" i="6"/>
  <c r="O99" i="6"/>
  <c r="O428" i="6"/>
  <c r="O415" i="6"/>
  <c r="O416" i="6"/>
  <c r="O276" i="6"/>
  <c r="O154" i="6"/>
  <c r="O112" i="6"/>
  <c r="O410" i="6"/>
  <c r="O402" i="6"/>
  <c r="O425" i="6"/>
  <c r="O388" i="6"/>
  <c r="O404" i="6"/>
  <c r="O385" i="6"/>
  <c r="O89" i="6"/>
  <c r="O338" i="6"/>
  <c r="O414" i="6"/>
  <c r="O418" i="6"/>
  <c r="O105" i="6"/>
  <c r="O300" i="6"/>
  <c r="O367" i="6"/>
  <c r="O342" i="6"/>
  <c r="B33" i="4"/>
  <c r="P27" i="4"/>
  <c r="C27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K2" i="4"/>
  <c r="D27" i="4" l="1"/>
  <c r="G15" i="4" s="1"/>
  <c r="H15" i="4" s="1"/>
  <c r="G18" i="4" l="1"/>
  <c r="H18" i="4" s="1"/>
  <c r="E14" i="4"/>
  <c r="G21" i="4"/>
  <c r="H21" i="4" s="1"/>
  <c r="G22" i="4"/>
  <c r="H22" i="4" s="1"/>
  <c r="E16" i="4"/>
  <c r="E15" i="4"/>
  <c r="E20" i="4"/>
  <c r="E19" i="4"/>
  <c r="G11" i="4"/>
  <c r="H11" i="4" s="1"/>
  <c r="E24" i="4"/>
  <c r="G12" i="4"/>
  <c r="H12" i="4" s="1"/>
  <c r="G17" i="4"/>
  <c r="H17" i="4" s="1"/>
  <c r="G25" i="4"/>
  <c r="H25" i="4" s="1"/>
  <c r="E23" i="4"/>
  <c r="E7" i="4"/>
  <c r="E18" i="4"/>
  <c r="E22" i="4"/>
  <c r="E27" i="4"/>
  <c r="G20" i="4"/>
  <c r="H20" i="4" s="1"/>
  <c r="G24" i="4"/>
  <c r="H24" i="4" s="1"/>
  <c r="G14" i="4"/>
  <c r="H14" i="4" s="1"/>
  <c r="E11" i="4"/>
  <c r="G19" i="4"/>
  <c r="H19" i="4" s="1"/>
  <c r="G23" i="4"/>
  <c r="H23" i="4" s="1"/>
  <c r="E17" i="4"/>
  <c r="E21" i="4"/>
  <c r="E25" i="4"/>
  <c r="E12" i="4"/>
  <c r="G10" i="4"/>
  <c r="H10" i="4" s="1"/>
  <c r="E10" i="4"/>
  <c r="G16" i="4"/>
  <c r="H16" i="4" s="1"/>
  <c r="G9" i="4"/>
  <c r="H9" i="4" s="1"/>
  <c r="E9" i="4"/>
  <c r="E8" i="4"/>
  <c r="G13" i="4"/>
  <c r="H13" i="4" s="1"/>
  <c r="G8" i="4"/>
  <c r="H8" i="4" s="1"/>
  <c r="G7" i="4"/>
  <c r="H7" i="4" s="1"/>
  <c r="E13" i="4"/>
  <c r="H27" i="4" l="1"/>
  <c r="G29" i="4" s="1"/>
  <c r="I9" i="4" l="1"/>
  <c r="J9" i="4" s="1"/>
  <c r="I12" i="4"/>
  <c r="J12" i="4" s="1"/>
  <c r="I15" i="4"/>
  <c r="J15" i="4" s="1"/>
  <c r="I16" i="4"/>
  <c r="J16" i="4" s="1"/>
  <c r="I13" i="4"/>
  <c r="J13" i="4" s="1"/>
  <c r="I7" i="4"/>
  <c r="J7" i="4" s="1"/>
  <c r="I8" i="4"/>
  <c r="J8" i="4" s="1"/>
  <c r="I10" i="4"/>
  <c r="J10" i="4" s="1"/>
  <c r="I19" i="4"/>
  <c r="J19" i="4" s="1"/>
  <c r="I17" i="4"/>
  <c r="J17" i="4" s="1"/>
  <c r="I24" i="4"/>
  <c r="J24" i="4" s="1"/>
  <c r="I14" i="4"/>
  <c r="J14" i="4" s="1"/>
  <c r="I23" i="4"/>
  <c r="J23" i="4" s="1"/>
  <c r="I21" i="4"/>
  <c r="J21" i="4" s="1"/>
  <c r="I20" i="4"/>
  <c r="J20" i="4" s="1"/>
  <c r="I11" i="4"/>
  <c r="J11" i="4" s="1"/>
  <c r="I22" i="4"/>
  <c r="J22" i="4" s="1"/>
  <c r="I25" i="4"/>
  <c r="J25" i="4" s="1"/>
  <c r="I18" i="4"/>
  <c r="J18" i="4" s="1"/>
  <c r="K11" i="4" l="1"/>
  <c r="L11" i="4" s="1"/>
  <c r="K14" i="4"/>
  <c r="L14" i="4" s="1"/>
  <c r="K10" i="4"/>
  <c r="L10" i="4" s="1"/>
  <c r="K16" i="4"/>
  <c r="L16" i="4" s="1"/>
  <c r="K18" i="4"/>
  <c r="L18" i="4" s="1"/>
  <c r="K20" i="4"/>
  <c r="L20" i="4" s="1"/>
  <c r="K24" i="4"/>
  <c r="L24" i="4" s="1"/>
  <c r="K8" i="4"/>
  <c r="L8" i="4" s="1"/>
  <c r="K15" i="4"/>
  <c r="L15" i="4" s="1"/>
  <c r="K25" i="4"/>
  <c r="L25" i="4" s="1"/>
  <c r="K21" i="4"/>
  <c r="L21" i="4" s="1"/>
  <c r="K17" i="4"/>
  <c r="L17" i="4" s="1"/>
  <c r="J27" i="4"/>
  <c r="K27" i="4" s="1"/>
  <c r="L27" i="4" s="1"/>
  <c r="K7" i="4"/>
  <c r="L7" i="4" s="1"/>
  <c r="K12" i="4"/>
  <c r="L12" i="4" s="1"/>
  <c r="K22" i="4"/>
  <c r="L22" i="4" s="1"/>
  <c r="K23" i="4"/>
  <c r="L23" i="4" s="1"/>
  <c r="K19" i="4"/>
  <c r="L19" i="4" s="1"/>
  <c r="K13" i="4"/>
  <c r="L13" i="4" s="1"/>
  <c r="K9" i="4"/>
  <c r="L9" i="4" s="1"/>
  <c r="M7" i="4" l="1"/>
  <c r="M15" i="4"/>
  <c r="M11" i="4"/>
  <c r="M23" i="4"/>
  <c r="M12" i="4"/>
  <c r="M13" i="4"/>
  <c r="M17" i="4"/>
  <c r="M25" i="4"/>
  <c r="M20" i="4"/>
  <c r="M16" i="4"/>
  <c r="M14" i="4"/>
  <c r="M9" i="4"/>
  <c r="M19" i="4"/>
  <c r="M22" i="4"/>
  <c r="O27" i="4"/>
  <c r="M8" i="4"/>
  <c r="M21" i="4"/>
  <c r="M24" i="4"/>
  <c r="M18" i="4"/>
  <c r="M27" i="4"/>
  <c r="M10" i="4"/>
  <c r="G53" i="1" l="1"/>
  <c r="F53" i="1"/>
  <c r="C53" i="1"/>
  <c r="B53" i="1"/>
  <c r="A53" i="1"/>
  <c r="G52" i="1"/>
  <c r="F52" i="1"/>
  <c r="C52" i="1"/>
  <c r="B52" i="1"/>
  <c r="A52" i="1"/>
  <c r="G51" i="1"/>
  <c r="F51" i="1"/>
  <c r="C51" i="1"/>
  <c r="B51" i="1"/>
  <c r="A51" i="1"/>
  <c r="G50" i="1"/>
  <c r="F50" i="1"/>
  <c r="C50" i="1"/>
  <c r="B50" i="1"/>
  <c r="A50" i="1"/>
  <c r="G49" i="1"/>
  <c r="I49" i="1" s="1"/>
  <c r="F49" i="1"/>
  <c r="C49" i="1"/>
  <c r="E49" i="1" s="1"/>
  <c r="B49" i="1"/>
  <c r="A49" i="1"/>
  <c r="G48" i="1"/>
  <c r="I48" i="1" s="1"/>
  <c r="F48" i="1"/>
  <c r="C48" i="1"/>
  <c r="E48" i="1" s="1"/>
  <c r="B48" i="1"/>
  <c r="A48" i="1"/>
  <c r="G47" i="1"/>
  <c r="I47" i="1" s="1"/>
  <c r="F47" i="1"/>
  <c r="C47" i="1"/>
  <c r="E47" i="1" s="1"/>
  <c r="B47" i="1"/>
  <c r="A47" i="1"/>
  <c r="G46" i="1"/>
  <c r="I46" i="1" s="1"/>
  <c r="F46" i="1"/>
  <c r="C46" i="1"/>
  <c r="E46" i="1" s="1"/>
  <c r="B46" i="1"/>
  <c r="A46" i="1"/>
  <c r="G45" i="1"/>
  <c r="I45" i="1" s="1"/>
  <c r="F45" i="1"/>
  <c r="C45" i="1"/>
  <c r="E45" i="1" s="1"/>
  <c r="B45" i="1"/>
  <c r="A45" i="1"/>
  <c r="G44" i="1"/>
  <c r="I44" i="1" s="1"/>
  <c r="F44" i="1"/>
  <c r="C44" i="1"/>
  <c r="E44" i="1" s="1"/>
  <c r="B44" i="1"/>
  <c r="A44" i="1"/>
  <c r="G43" i="1"/>
  <c r="I43" i="1" s="1"/>
  <c r="F43" i="1"/>
  <c r="C43" i="1"/>
  <c r="E43" i="1" s="1"/>
  <c r="B43" i="1"/>
  <c r="A43" i="1"/>
  <c r="H42" i="1"/>
  <c r="G42" i="1"/>
  <c r="F42" i="1"/>
  <c r="D42" i="1"/>
  <c r="C42" i="1"/>
  <c r="B42" i="1"/>
  <c r="A42" i="1"/>
  <c r="I41" i="1"/>
  <c r="M41" i="1" s="1"/>
  <c r="D41" i="1"/>
  <c r="C41" i="1"/>
  <c r="B41" i="1"/>
  <c r="I14" i="1"/>
  <c r="E14" i="1"/>
  <c r="L2" i="1"/>
  <c r="L22" i="1" s="1"/>
  <c r="L41" i="1" s="1"/>
  <c r="G22" i="1"/>
  <c r="G41" i="1" s="1"/>
  <c r="F22" i="1"/>
  <c r="F41" i="1" s="1"/>
  <c r="J45" i="1" l="1"/>
  <c r="K48" i="1"/>
  <c r="M48" i="1" s="1"/>
  <c r="K49" i="1"/>
  <c r="M49" i="1" s="1"/>
  <c r="J50" i="1"/>
  <c r="K53" i="1"/>
  <c r="F54" i="1"/>
  <c r="K52" i="1"/>
  <c r="J53" i="1"/>
  <c r="K44" i="1"/>
  <c r="M44" i="1" s="1"/>
  <c r="J42" i="1"/>
  <c r="I42" i="1"/>
  <c r="K46" i="1"/>
  <c r="M46" i="1" s="1"/>
  <c r="J47" i="1"/>
  <c r="K50" i="1"/>
  <c r="J51" i="1"/>
  <c r="K43" i="1"/>
  <c r="M43" i="1" s="1"/>
  <c r="E42" i="1"/>
  <c r="J44" i="1"/>
  <c r="K47" i="1"/>
  <c r="M47" i="1" s="1"/>
  <c r="J48" i="1"/>
  <c r="K51" i="1"/>
  <c r="C54" i="1"/>
  <c r="G54" i="1"/>
  <c r="J43" i="1"/>
  <c r="J49" i="1"/>
  <c r="J52" i="1"/>
  <c r="K2" i="1"/>
  <c r="K22" i="1" s="1"/>
  <c r="K41" i="1" s="1"/>
  <c r="K45" i="1"/>
  <c r="M45" i="1" s="1"/>
  <c r="J46" i="1"/>
  <c r="H22" i="1"/>
  <c r="H41" i="1" s="1"/>
  <c r="K42" i="1"/>
  <c r="J2" i="1"/>
  <c r="J22" i="1" s="1"/>
  <c r="J41" i="1" s="1"/>
  <c r="L42" i="1"/>
  <c r="B54" i="1"/>
  <c r="K54" i="1" l="1"/>
  <c r="J54" i="1"/>
  <c r="M42" i="1"/>
</calcChain>
</file>

<file path=xl/sharedStrings.xml><?xml version="1.0" encoding="utf-8"?>
<sst xmlns="http://schemas.openxmlformats.org/spreadsheetml/2006/main" count="648" uniqueCount="538">
  <si>
    <t>Alle tall i 1000 kr</t>
  </si>
  <si>
    <t>Kommunene</t>
  </si>
  <si>
    <t>Fylkeskommunene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</si>
  <si>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</si>
  <si>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</si>
  <si>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</si>
  <si>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</si>
  <si>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</si>
  <si>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</si>
  <si>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</si>
  <si>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</si>
  <si>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</si>
  <si>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</si>
  <si>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</si>
  <si>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kr pr innb</t>
  </si>
  <si>
    <t>Desember</t>
  </si>
  <si>
    <t>Analyse pr måned:</t>
  </si>
  <si>
    <t>Hele året</t>
  </si>
  <si>
    <t>Nr.</t>
  </si>
  <si>
    <t>Fylkeskommune</t>
  </si>
  <si>
    <t>Netto inntekts-</t>
  </si>
  <si>
    <t>Innb.-</t>
  </si>
  <si>
    <t>Skatt</t>
  </si>
  <si>
    <t>utjevning for</t>
  </si>
  <si>
    <t>tall pr.</t>
  </si>
  <si>
    <t>Pst av</t>
  </si>
  <si>
    <t>Brutto</t>
  </si>
  <si>
    <t>Netto 1)</t>
  </si>
  <si>
    <t>pst av</t>
  </si>
  <si>
    <t>1000 kr</t>
  </si>
  <si>
    <t>landsgj.</t>
  </si>
  <si>
    <t>pr innb</t>
  </si>
  <si>
    <t>landsgj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</si>
  <si>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</si>
  <si>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</si>
  <si>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</si>
  <si>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</si>
  <si>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</si>
  <si>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</si>
  <si>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</si>
  <si>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</si>
  <si>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</si>
  <si>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</si>
  <si>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</si>
  <si>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</si>
  <si>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</si>
  <si>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</si>
  <si>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</si>
  <si>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</si>
  <si>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</si>
  <si>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</si>
  <si>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</si>
  <si>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Hele landet</t>
  </si>
  <si>
    <t>(For å komme fra brutto til netto inntektsutjevning trekkes dette beløpet i kr pr innbygger)</t>
  </si>
  <si>
    <t>Nr</t>
  </si>
  <si>
    <t>Kommunenavn</t>
  </si>
  <si>
    <t>Skatt under 90% av landsgjennomsnittet</t>
  </si>
  <si>
    <t>Skatt og netto</t>
  </si>
  <si>
    <t xml:space="preserve">Skatt </t>
  </si>
  <si>
    <t>1) Finansieringstrekk</t>
  </si>
  <si>
    <t>Tilleggskomp med 35%</t>
  </si>
  <si>
    <t>(trekk/komp 60%)</t>
  </si>
  <si>
    <t>(kol 1+10)</t>
  </si>
  <si>
    <t>endring</t>
  </si>
  <si>
    <t>kr.pr.innb.</t>
  </si>
  <si>
    <t>pst</t>
  </si>
  <si>
    <t>Halden</t>
  </si>
  <si>
    <t>Moss</t>
  </si>
  <si>
    <t>Sarpsborg</t>
  </si>
  <si>
    <t>Fredrikstad</t>
  </si>
  <si>
    <t>Hvaler</t>
  </si>
  <si>
    <t>Aremark</t>
  </si>
  <si>
    <t>Marker</t>
  </si>
  <si>
    <t>Rømskog</t>
  </si>
  <si>
    <t>Trøgstad</t>
  </si>
  <si>
    <t>Spydeberg</t>
  </si>
  <si>
    <t>Askim</t>
  </si>
  <si>
    <t>Eidsberg</t>
  </si>
  <si>
    <t>Skiptvet</t>
  </si>
  <si>
    <t>Rakkestad</t>
  </si>
  <si>
    <t>Råde</t>
  </si>
  <si>
    <t>Rygge</t>
  </si>
  <si>
    <t>Våler</t>
  </si>
  <si>
    <t>Hobøl</t>
  </si>
  <si>
    <t>Vestby</t>
  </si>
  <si>
    <t>Ski</t>
  </si>
  <si>
    <t>Ås</t>
  </si>
  <si>
    <t>Frogn</t>
  </si>
  <si>
    <t>Nesodden</t>
  </si>
  <si>
    <t>Oppegård</t>
  </si>
  <si>
    <t>Bærum</t>
  </si>
  <si>
    <t>Asker</t>
  </si>
  <si>
    <t>Aurskog-Høland</t>
  </si>
  <si>
    <t>Sørum</t>
  </si>
  <si>
    <t>Fet</t>
  </si>
  <si>
    <t>Rælingen</t>
  </si>
  <si>
    <t>Enebakk</t>
  </si>
  <si>
    <t>Lørenskog</t>
  </si>
  <si>
    <t>Skedsmo</t>
  </si>
  <si>
    <t>Nittedal</t>
  </si>
  <si>
    <t>Gjerdrum</t>
  </si>
  <si>
    <t>Ullensaker</t>
  </si>
  <si>
    <t>Nes</t>
  </si>
  <si>
    <t>Eidsvoll</t>
  </si>
  <si>
    <t>Nannestad</t>
  </si>
  <si>
    <t>Hurdal</t>
  </si>
  <si>
    <t>Oslo</t>
  </si>
  <si>
    <t>Kongsvinger</t>
  </si>
  <si>
    <t>Hamar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</si>
  <si>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</si>
  <si>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</si>
  <si>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</si>
  <si>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</si>
  <si>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</si>
  <si>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</si>
  <si>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</si>
  <si>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</si>
  <si>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</si>
  <si>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</si>
  <si>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</si>
  <si>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</si>
  <si>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</si>
  <si>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</si>
  <si>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</si>
  <si>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</si>
  <si>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</si>
  <si>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</si>
  <si>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</si>
  <si>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Lillehammer</t>
  </si>
  <si>
    <t>Gjøvik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</si>
  <si>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</si>
  <si>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</si>
  <si>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</si>
  <si>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</si>
  <si>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</si>
  <si>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</si>
  <si>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</si>
  <si>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</si>
  <si>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</si>
  <si>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</si>
  <si>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</si>
  <si>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</si>
  <si>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</si>
  <si>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Jevnaker</t>
  </si>
  <si>
    <t>Lunner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</si>
  <si>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</si>
  <si>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</si>
  <si>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</si>
  <si>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</si>
  <si>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</si>
  <si>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</si>
  <si>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</si>
  <si>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</si>
  <si>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</si>
  <si>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Drammen</t>
  </si>
  <si>
    <t>Kongsberg</t>
  </si>
  <si>
    <t>Ringerike</t>
  </si>
  <si>
    <t>Hole</t>
  </si>
  <si>
    <t>Flå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</si>
  <si>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</si>
  <si>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</si>
  <si>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</si>
  <si>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</si>
  <si>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</si>
  <si>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</si>
  <si>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</si>
  <si>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</si>
  <si>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Nedre Eiker</t>
  </si>
  <si>
    <t>Lier</t>
  </si>
  <si>
    <t>Røyken</t>
  </si>
  <si>
    <t>Hurum</t>
  </si>
  <si>
    <t>Flesberg</t>
  </si>
  <si>
    <t>Rollag</t>
  </si>
  <si>
    <t>Nore og Uvdal</t>
  </si>
  <si>
    <t>Horten</t>
  </si>
  <si>
    <t>Holmestrand</t>
  </si>
  <si>
    <t>Larvik</t>
  </si>
  <si>
    <t>Svelvik</t>
  </si>
  <si>
    <t>Sande</t>
  </si>
  <si>
    <t>Re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</si>
  <si>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</si>
  <si>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</si>
  <si>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</si>
  <si>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</si>
  <si>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</si>
  <si>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</si>
  <si>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</si>
  <si>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</si>
  <si>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Bø</t>
  </si>
  <si>
    <t>Sauherad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</si>
  <si>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</si>
  <si>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</si>
  <si>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</si>
  <si>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</si>
  <si>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</si>
  <si>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</si>
  <si>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</si>
  <si>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</si>
  <si>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</si>
  <si>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</si>
  <si>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</si>
  <si>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</si>
  <si>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</si>
  <si>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</si>
  <si>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</si>
  <si>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</si>
  <si>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</si>
  <si>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</si>
  <si>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</si>
  <si>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</si>
  <si>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</si>
  <si>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</si>
  <si>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</si>
  <si>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Kristiansand</t>
  </si>
  <si>
    <t>Mandal</t>
  </si>
  <si>
    <t>Farsund</t>
  </si>
  <si>
    <t>Flekkefjord</t>
  </si>
  <si>
    <t>Vennesla</t>
  </si>
  <si>
    <t>Songdalen</t>
  </si>
  <si>
    <t>Søgne</t>
  </si>
  <si>
    <t>Marnardal</t>
  </si>
  <si>
    <t>Åseral</t>
  </si>
  <si>
    <t>Audnedal</t>
  </si>
  <si>
    <t>Lindesnes</t>
  </si>
  <si>
    <t>Lyngdal</t>
  </si>
  <si>
    <t>Hægebostad</t>
  </si>
  <si>
    <t>Kvinesdal</t>
  </si>
  <si>
    <t>Sirdal</t>
  </si>
  <si>
    <t>Eigersund</t>
  </si>
  <si>
    <t>Sandnes</t>
  </si>
  <si>
    <t>Stavanger</t>
  </si>
  <si>
    <t>Haugesund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</si>
  <si>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</si>
  <si>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</si>
  <si>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</si>
  <si>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</si>
  <si>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</si>
  <si>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</si>
  <si>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</si>
  <si>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</si>
  <si>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</si>
  <si>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Forsand</t>
  </si>
  <si>
    <t>Strand</t>
  </si>
  <si>
    <t>Hjelmeland</t>
  </si>
  <si>
    <t>Suldal</t>
  </si>
  <si>
    <t>Sauda</t>
  </si>
  <si>
    <t>Finnøy</t>
  </si>
  <si>
    <t>Rennesøy</t>
  </si>
  <si>
    <t>Kvitsøy</t>
  </si>
  <si>
    <t>Bokn</t>
  </si>
  <si>
    <t>Tysvær</t>
  </si>
  <si>
    <t>Karmøy</t>
  </si>
  <si>
    <t>Utsira</t>
  </si>
  <si>
    <t>Vindafjord</t>
  </si>
  <si>
    <t>Bergen</t>
  </si>
  <si>
    <t>Etne</t>
  </si>
  <si>
    <t>Sveio</t>
  </si>
  <si>
    <t>Bømlo</t>
  </si>
  <si>
    <t>Stord</t>
  </si>
  <si>
    <t>Fitjar</t>
  </si>
  <si>
    <t>Tysnes</t>
  </si>
  <si>
    <t>Kvinnherad</t>
  </si>
  <si>
    <t>Jondal</t>
  </si>
  <si>
    <t>Odda</t>
  </si>
  <si>
    <t>Ullensvang</t>
  </si>
  <si>
    <t>Eidfjord</t>
  </si>
  <si>
    <t>Ulvik</t>
  </si>
  <si>
    <t>Granvin</t>
  </si>
  <si>
    <t>Voss</t>
  </si>
  <si>
    <t>Kvam</t>
  </si>
  <si>
    <t>Fusa</t>
  </si>
  <si>
    <t>Samnanger</t>
  </si>
  <si>
    <t>Austevoll</t>
  </si>
  <si>
    <t>Sund</t>
  </si>
  <si>
    <t>Fjell</t>
  </si>
  <si>
    <t>Askøy</t>
  </si>
  <si>
    <t>Vaksdal</t>
  </si>
  <si>
    <t>Modalen</t>
  </si>
  <si>
    <t>Osterøy</t>
  </si>
  <si>
    <t>Meland</t>
  </si>
  <si>
    <t>Øygarden</t>
  </si>
  <si>
    <t>Radøy</t>
  </si>
  <si>
    <t>Lindås</t>
  </si>
  <si>
    <t>Austrheim</t>
  </si>
  <si>
    <t>Fedje</t>
  </si>
  <si>
    <t>Masfjorden</t>
  </si>
  <si>
    <t>Flora</t>
  </si>
  <si>
    <t>Gulen</t>
  </si>
  <si>
    <t>Solund</t>
  </si>
  <si>
    <t>Hyllestad</t>
  </si>
  <si>
    <t>Høyanger</t>
  </si>
  <si>
    <t>Vik</t>
  </si>
  <si>
    <t>Balestrand</t>
  </si>
  <si>
    <t>Leikanger</t>
  </si>
  <si>
    <t>Sogndal</t>
  </si>
  <si>
    <t>Aurland</t>
  </si>
  <si>
    <t>Lærdal</t>
  </si>
  <si>
    <t>Årdal</t>
  </si>
  <si>
    <t>Luster</t>
  </si>
  <si>
    <t>Askvoll</t>
  </si>
  <si>
    <t>Fjaler</t>
  </si>
  <si>
    <t>Gaular</t>
  </si>
  <si>
    <t>Jølster</t>
  </si>
  <si>
    <t>Førde</t>
  </si>
  <si>
    <t>Naustdal</t>
  </si>
  <si>
    <t>Bremanger</t>
  </si>
  <si>
    <t>Vågsøy</t>
  </si>
  <si>
    <t>Selje</t>
  </si>
  <si>
    <t>Eid</t>
  </si>
  <si>
    <t>Hornindal</t>
  </si>
  <si>
    <t>Gloppen</t>
  </si>
  <si>
    <t>Stryn</t>
  </si>
  <si>
    <t>Molde</t>
  </si>
  <si>
    <t>Ålesund</t>
  </si>
  <si>
    <t>Kristiansund</t>
  </si>
  <si>
    <t>Vanylven</t>
  </si>
  <si>
    <t>Herøy</t>
  </si>
  <si>
    <t>Ulstein</t>
  </si>
  <si>
    <t>Hareid</t>
  </si>
  <si>
    <t>Volda</t>
  </si>
  <si>
    <t>Ørsta</t>
  </si>
  <si>
    <t>Ørskog</t>
  </si>
  <si>
    <t>Norddal</t>
  </si>
  <si>
    <t>Stranda</t>
  </si>
  <si>
    <t>Stordal</t>
  </si>
  <si>
    <t>Sykkylven</t>
  </si>
  <si>
    <t>Skodje</t>
  </si>
  <si>
    <t>Sula</t>
  </si>
  <si>
    <t>Giske</t>
  </si>
  <si>
    <t>Haram</t>
  </si>
  <si>
    <t>Vestnes</t>
  </si>
  <si>
    <t>Rauma</t>
  </si>
  <si>
    <t>Nesset</t>
  </si>
  <si>
    <t>Midsund</t>
  </si>
  <si>
    <t>Sandøy</t>
  </si>
  <si>
    <t>Aukra</t>
  </si>
  <si>
    <t>Fræna</t>
  </si>
  <si>
    <t>Eide</t>
  </si>
  <si>
    <t>Averøy</t>
  </si>
  <si>
    <t>Gjemnes</t>
  </si>
  <si>
    <t>Tingvoll</t>
  </si>
  <si>
    <t>Sunndal</t>
  </si>
  <si>
    <t>Surnadal</t>
  </si>
  <si>
    <t>Rindal</t>
  </si>
  <si>
    <t>Halsa</t>
  </si>
  <si>
    <t>Smøla</t>
  </si>
  <si>
    <t>Aure</t>
  </si>
  <si>
    <t>Trondheim</t>
  </si>
  <si>
    <t>Hemne</t>
  </si>
  <si>
    <t>Snillfjord</t>
  </si>
  <si>
    <t>Hitra</t>
  </si>
  <si>
    <t>Frøya</t>
  </si>
  <si>
    <t>Ørland</t>
  </si>
  <si>
    <t>Agdenes</t>
  </si>
  <si>
    <t>Bjugn</t>
  </si>
  <si>
    <t>Åfjord</t>
  </si>
  <si>
    <t>Roan</t>
  </si>
  <si>
    <t>Osen</t>
  </si>
  <si>
    <t>Oppdal</t>
  </si>
  <si>
    <t>Rennebu</t>
  </si>
  <si>
    <t>Meldal</t>
  </si>
  <si>
    <t>Orkdal</t>
  </si>
  <si>
    <t>Røros</t>
  </si>
  <si>
    <t>Holtålen</t>
  </si>
  <si>
    <t>Midtre Gauldal</t>
  </si>
  <si>
    <t>Melhus</t>
  </si>
  <si>
    <t>Skaun</t>
  </si>
  <si>
    <t>Klæbu</t>
  </si>
  <si>
    <t>Malvik</t>
  </si>
  <si>
    <t>Selbu</t>
  </si>
  <si>
    <t>Tydal</t>
  </si>
  <si>
    <t>Steinkjer</t>
  </si>
  <si>
    <t>Namsos</t>
  </si>
  <si>
    <t>Meråker</t>
  </si>
  <si>
    <t>Stjørdal</t>
  </si>
  <si>
    <t>Frosta</t>
  </si>
  <si>
    <t>Levanger</t>
  </si>
  <si>
    <t>Verdal</t>
  </si>
  <si>
    <t>Verran</t>
  </si>
  <si>
    <t>Namdalseid</t>
  </si>
  <si>
    <t>Snåsa</t>
  </si>
  <si>
    <t>Lierne</t>
  </si>
  <si>
    <t>Røyrvik</t>
  </si>
  <si>
    <t>Namsskogan</t>
  </si>
  <si>
    <t>Grong</t>
  </si>
  <si>
    <t>Høylandet</t>
  </si>
  <si>
    <t>Overhalla</t>
  </si>
  <si>
    <t>Fosnes</t>
  </si>
  <si>
    <t>Flatanger</t>
  </si>
  <si>
    <t>Vikna</t>
  </si>
  <si>
    <t>Nærøy</t>
  </si>
  <si>
    <t>Leka</t>
  </si>
  <si>
    <t>Inderøy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</si>
  <si>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</si>
  <si>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</si>
  <si>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</si>
  <si>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</si>
  <si>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</si>
  <si>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</si>
  <si>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</si>
  <si>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</si>
  <si>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</si>
  <si>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</si>
  <si>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</si>
  <si>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</si>
  <si>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</si>
  <si>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</si>
  <si>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</si>
  <si>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</si>
  <si>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</si>
  <si>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</si>
  <si>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</si>
  <si>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</si>
  <si>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</si>
  <si>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</si>
  <si>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</si>
  <si>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</si>
  <si>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</si>
  <si>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</si>
  <si>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Hamarøy</t>
  </si>
  <si>
    <t>Tysfjord</t>
  </si>
  <si>
    <t>Lødingen</t>
  </si>
  <si>
    <t>Tjeldsund</t>
  </si>
  <si>
    <t>Evenes</t>
  </si>
  <si>
    <t>Ballangen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</si>
  <si>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</si>
  <si>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</si>
  <si>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</si>
  <si>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</si>
  <si>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</si>
  <si>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</si>
  <si>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</si>
  <si>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</si>
  <si>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</si>
  <si>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</si>
  <si>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Tromsø</t>
  </si>
  <si>
    <t>Harstad</t>
  </si>
  <si>
    <t>Kvæfjord</t>
  </si>
  <si>
    <t>Skånland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</si>
  <si>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</si>
  <si>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</si>
  <si>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</si>
  <si>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</si>
  <si>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</si>
  <si>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</si>
  <si>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</si>
  <si>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</si>
  <si>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Tranøy</t>
  </si>
  <si>
    <t>Torsken</t>
  </si>
  <si>
    <t>Berg</t>
  </si>
  <si>
    <t>Lenvik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</si>
  <si>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</si>
  <si>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</si>
  <si>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</si>
  <si>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</si>
  <si>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</si>
  <si>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</si>
  <si>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</si>
  <si>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</si>
  <si>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Vardø</t>
  </si>
  <si>
    <t>Vadsø</t>
  </si>
  <si>
    <t>Hammerfest</t>
  </si>
  <si>
    <t>Kautokeino</t>
  </si>
  <si>
    <t>Alta</t>
  </si>
  <si>
    <t>Loppa</t>
  </si>
  <si>
    <t>Hasvik</t>
  </si>
  <si>
    <t>Kvalsund</t>
  </si>
  <si>
    <t>Måsøy</t>
  </si>
  <si>
    <t>Nordkapp</t>
  </si>
  <si>
    <t>Porsanger</t>
  </si>
  <si>
    <t>Karasjok</t>
  </si>
  <si>
    <t>Lebesby</t>
  </si>
  <si>
    <t>Gamvik</t>
  </si>
  <si>
    <t>Berlevåg</t>
  </si>
  <si>
    <t>Deatnu-Tana</t>
  </si>
  <si>
    <t>Nesseby</t>
  </si>
  <si>
    <t>Båtsfjord</t>
  </si>
  <si>
    <t>Sør-Varanger</t>
  </si>
  <si>
    <t>1) Finansiering av utjevningen:</t>
  </si>
  <si>
    <t>Symmetrisk</t>
  </si>
  <si>
    <t>fra året før</t>
  </si>
  <si>
    <t>Pst-vis endring</t>
  </si>
  <si>
    <t>Kommuner og fylkeskommuner i alt</t>
  </si>
  <si>
    <t xml:space="preserve">(kol 5+9) </t>
  </si>
  <si>
    <t xml:space="preserve">   for perioden </t>
  </si>
  <si>
    <t>1.1.2015</t>
  </si>
  <si>
    <t>Skatt januar 2015</t>
  </si>
  <si>
    <t>Skatt og netto skatteutjevning 2015</t>
  </si>
  <si>
    <t>Endring</t>
  </si>
  <si>
    <t>fra i fjor</t>
  </si>
  <si>
    <t>pr. innb.</t>
  </si>
  <si>
    <t>1)</t>
  </si>
  <si>
    <t>i 1000 kr</t>
  </si>
  <si>
    <t>kr pr innb.</t>
  </si>
  <si>
    <t>Inntektsutjevnende tilskudd 2015</t>
  </si>
  <si>
    <t>jan. 2015 2)</t>
  </si>
  <si>
    <t>Skatt og inntektsutjevning  - pst av landsgjennomsnittet (januar 2015)</t>
  </si>
  <si>
    <t>Endring fra i fjor</t>
  </si>
  <si>
    <t xml:space="preserve">skatt </t>
  </si>
  <si>
    <t>skatt+sk.utjevn.</t>
  </si>
  <si>
    <t>Netto skatte-</t>
  </si>
  <si>
    <t>Skatteutjevning (87,5 pst utjevning)</t>
  </si>
  <si>
    <t>skatteutjevning</t>
  </si>
  <si>
    <t>Netto skatteutj.</t>
  </si>
  <si>
    <t>Skatt og netto skatteutjevning</t>
  </si>
  <si>
    <t>skatteutj.</t>
  </si>
  <si>
    <t>skatteutjevn.</t>
  </si>
  <si>
    <t>Anslag NB2018</t>
  </si>
  <si>
    <t xml:space="preserve">Skatt  </t>
  </si>
  <si>
    <t>1000 kr   1)</t>
  </si>
  <si>
    <t>1.1.2018</t>
  </si>
  <si>
    <t>TRØNDELAG</t>
  </si>
  <si>
    <t>Skatt 2018</t>
  </si>
  <si>
    <t>Endring fra 2017</t>
  </si>
  <si>
    <t>Tønsberg</t>
  </si>
  <si>
    <t>Sandefjord</t>
  </si>
  <si>
    <t>Færder</t>
  </si>
  <si>
    <t>2018  2)</t>
  </si>
  <si>
    <t>Indre Fosen</t>
  </si>
  <si>
    <t>Folketall 1.1.2018</t>
  </si>
  <si>
    <t>Anslag RNB2018</t>
  </si>
  <si>
    <t>Anslag NB2019</t>
  </si>
  <si>
    <t>Skatt 2017</t>
  </si>
  <si>
    <t>Skatt og skatteutjevning 2017</t>
  </si>
  <si>
    <t>Skatt og netto skatteutjevning 2018</t>
  </si>
  <si>
    <t>endr 17-18</t>
  </si>
  <si>
    <t xml:space="preserve">Finansieringstrekk i prosent av samlet skatteinngang </t>
  </si>
  <si>
    <t>Trekk for finansiering av inntektsutjevningen - kr pr innb:</t>
  </si>
  <si>
    <t xml:space="preserve">1) </t>
  </si>
  <si>
    <t xml:space="preserve">2) </t>
  </si>
  <si>
    <t>jan-okt. 2018</t>
  </si>
  <si>
    <t>oktober</t>
  </si>
  <si>
    <t>jan.-okt. 2017</t>
  </si>
  <si>
    <t xml:space="preserve">Utbetales/trekkes i januar </t>
  </si>
  <si>
    <t>Skatt januar-oktober 2018</t>
  </si>
  <si>
    <t>Skatt og inntektsutjevning - pst av landsgjennomsnittet (januar-oktober 2018)</t>
  </si>
  <si>
    <t>Januar-oktober</t>
  </si>
  <si>
    <t>Utbetales/trekkes i januar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</si>
</sst>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kr&quot;\ #,##0;&quot;kr&quot;\ \-#,##0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\ %"/>
    <numFmt numFmtId="167" formatCode="_ * #,##0.0_ ;_ * \-#,##0.0_ ;_ * &quot;-&quot;??_ ;_ @_ "/>
    <numFmt numFmtId="168" formatCode="#,##0.0"/>
    <numFmt numFmtId="169" formatCode="0000"/>
    <numFmt numFmtId="170" formatCode="_ * #,##0.0_ ;_ * \-#,##0.0_ ;_ * &quot;-&quot;?_ ;_ @_ "/>
    <numFmt numFmtId="171" formatCode="_ * #,##0.00000000_ ;_ * \-#,##0.00000000_ ;_ * &quot;-&quot;??_ ;_ @_ "/>
    <numFmt numFmtId="172" formatCode="#,##0_ ;\-#,##0\ "/>
    <numFmt numFmtId="173" formatCode="_ * #,##0.000_ ;_ * \-#,##0.000_ ;_ * &quot;-&quot;??_ ;_ @_ "/>
    <numFmt numFmtId="174" formatCode="&quot; &quot;#,##0.00&quot; &quot;;&quot; -&quot;#,##0.00&quot; &quot;;&quot; -&quot;00&quot; &quot;;&quot; &quot;@&quot; &quot;"/>
    <numFmt numFmtId="175" formatCode="0&quot; &quot;%"/>
    <numFmt numFmtId="176" formatCode="0.000\ %"/>
  </numFmts>
  <fonts count="9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Times New Roman"/>
      <family val="1"/>
    </font>
    <font>
      <b/>
      <sz val="9"/>
      <color rgb="FFFF0000"/>
      <name val="Times New Roman"/>
      <family val="1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sz val="8"/>
      <name val="Arial"/>
      <family val="2"/>
    </font>
    <font>
      <sz val="10"/>
      <name val="Tms Rmn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9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color rgb="FFFF0000"/>
      <name val="Times New Roman"/>
      <family val="1"/>
    </font>
    <font>
      <sz val="11"/>
      <color rgb="FF000000"/>
      <name val="Calibri"/>
      <family val="2"/>
    </font>
    <font>
      <sz val="9"/>
      <color rgb="FF0070C0"/>
      <name val="Arial"/>
      <family val="2"/>
    </font>
    <font>
      <sz val="10"/>
      <color rgb="FFFF0000"/>
      <name val="Times New Roman"/>
      <family val="1"/>
    </font>
    <font>
      <sz val="10"/>
      <name val="Arial Narrow"/>
      <family val="2"/>
    </font>
    <font>
      <b/>
      <sz val="10"/>
      <color rgb="FFFF0000"/>
      <name val="Times New Roman"/>
      <family val="1"/>
    </font>
    <font>
      <i/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9"/>
      <color rgb="FF00B05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3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</font>
    <font>
      <u/>
      <sz val="11"/>
      <color rgb="FF004488"/>
      <name val="Calibri"/>
      <family val="2"/>
    </font>
    <font>
      <b/>
      <sz val="11"/>
      <color rgb="FFFA7D00"/>
      <name val="Calibri"/>
      <family val="2"/>
    </font>
    <font>
      <sz val="11"/>
      <color rgb="FF9C0006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u/>
      <sz val="11"/>
      <color rgb="FF0066AA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9C6500"/>
      <name val="Calibri"/>
      <family val="2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1F497D"/>
      <name val="Calibri"/>
      <family val="2"/>
    </font>
    <font>
      <b/>
      <sz val="18"/>
      <color rgb="FF1F497D"/>
      <name val="Cambria"/>
      <family val="1"/>
    </font>
    <font>
      <b/>
      <sz val="11"/>
      <color rgb="FF000000"/>
      <name val="Calibri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u/>
      <sz val="11"/>
      <color rgb="FF800080"/>
      <name val="Calibri"/>
      <family val="2"/>
    </font>
    <font>
      <u/>
      <sz val="11"/>
      <color rgb="FF0000FF"/>
      <name val="Calibri"/>
      <family val="2"/>
    </font>
    <font>
      <sz val="18"/>
      <color theme="3"/>
      <name val="Cambria"/>
      <family val="2"/>
      <scheme val="major"/>
    </font>
    <font>
      <sz val="10"/>
      <name val="Arial"/>
      <family val="2"/>
    </font>
    <font>
      <sz val="10"/>
      <name val="DepCentury Old Style"/>
      <family val="1"/>
    </font>
  </fonts>
  <fills count="97">
    <fill>
      <patternFill patternType="none"/>
    </fill>
    <fill>
      <patternFill patternType="gray125"/>
    </fill>
    <fill>
      <patternFill patternType="gray0625"/>
    </fill>
    <fill>
      <patternFill patternType="solid">
        <fgColor theme="6" tint="0.7999816888943144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DBE5F1"/>
        <bgColor rgb="FFDBE5F1"/>
      </patternFill>
    </fill>
    <fill>
      <patternFill patternType="solid">
        <fgColor rgb="FFF2DDDC"/>
        <bgColor rgb="FFF2DDDC"/>
      </patternFill>
    </fill>
    <fill>
      <patternFill patternType="solid">
        <fgColor rgb="FFEAF1DD"/>
        <bgColor rgb="FFEAF1DD"/>
      </patternFill>
    </fill>
    <fill>
      <patternFill patternType="solid">
        <fgColor rgb="FFE5E0EC"/>
        <bgColor rgb="FFE5E0EC"/>
      </patternFill>
    </fill>
    <fill>
      <patternFill patternType="solid">
        <fgColor rgb="FFDBEEF3"/>
        <bgColor rgb="FFDB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9B8"/>
        <bgColor rgb="FFE6B9B8"/>
      </patternFill>
    </fill>
    <fill>
      <patternFill patternType="solid">
        <fgColor rgb="FFD7E4BC"/>
        <bgColor rgb="FFD7E4BC"/>
      </patternFill>
    </fill>
    <fill>
      <patternFill patternType="solid">
        <fgColor rgb="FFCCC0DA"/>
        <bgColor rgb="FFCCC0DA"/>
      </patternFill>
    </fill>
    <fill>
      <patternFill patternType="solid">
        <fgColor rgb="FFB6DDE8"/>
        <bgColor rgb="FFB6DD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99795"/>
        <bgColor rgb="FFD99795"/>
      </patternFill>
    </fill>
    <fill>
      <patternFill patternType="solid">
        <fgColor rgb="FFC2D69A"/>
        <bgColor rgb="FFC2D69A"/>
      </patternFill>
    </fill>
    <fill>
      <patternFill patternType="solid">
        <fgColor rgb="FFB2A1C7"/>
        <bgColor rgb="FFB2A1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F2F2F2"/>
        <bgColor rgb="FFF2F2F2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FFCC"/>
        <bgColor rgb="FFFFFFCC"/>
      </patternFill>
    </fill>
    <fill>
      <patternFill patternType="solid">
        <fgColor rgb="FFFFEB9C"/>
        <bgColor rgb="FFFFEB9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 style="thin">
        <color rgb="FFC1C1C1"/>
      </right>
      <top/>
      <bottom style="thin">
        <color rgb="FFC1C1C1"/>
      </bottom>
      <diagonal/>
    </border>
  </borders>
  <cellStyleXfs count="348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/>
    <xf numFmtId="4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0" fontId="3" fillId="0" borderId="0"/>
    <xf numFmtId="0" fontId="22" fillId="0" borderId="0" applyNumberFormat="0" applyBorder="0" applyAlignment="0"/>
    <xf numFmtId="43" fontId="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8" fillId="10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11" applyNumberFormat="0" applyAlignment="0" applyProtection="0"/>
    <xf numFmtId="0" fontId="41" fillId="13" borderId="12" applyNumberFormat="0" applyAlignment="0" applyProtection="0"/>
    <xf numFmtId="0" fontId="42" fillId="13" borderId="11" applyNumberFormat="0" applyAlignment="0" applyProtection="0"/>
    <xf numFmtId="0" fontId="43" fillId="0" borderId="13" applyNumberFormat="0" applyFill="0" applyAlignment="0" applyProtection="0"/>
    <xf numFmtId="0" fontId="44" fillId="14" borderId="14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6" applyNumberFormat="0" applyFill="0" applyAlignment="0" applyProtection="0"/>
    <xf numFmtId="0" fontId="48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48" fillId="39" borderId="0" applyNumberFormat="0" applyBorder="0" applyAlignment="0" applyProtection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2" fillId="0" borderId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43" borderId="0" applyNumberFormat="0" applyBorder="0" applyAlignment="0" applyProtection="0"/>
    <xf numFmtId="0" fontId="50" fillId="46" borderId="0" applyNumberFormat="0" applyBorder="0" applyAlignment="0" applyProtection="0"/>
    <xf numFmtId="0" fontId="50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2" fillId="54" borderId="17" applyNumberFormat="0" applyAlignment="0" applyProtection="0"/>
    <xf numFmtId="0" fontId="53" fillId="41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42" borderId="0" applyNumberFormat="0" applyBorder="0" applyAlignment="0" applyProtection="0"/>
    <xf numFmtId="0" fontId="56" fillId="45" borderId="17" applyNumberFormat="0" applyAlignment="0" applyProtection="0"/>
    <xf numFmtId="0" fontId="57" fillId="0" borderId="18" applyNumberFormat="0" applyFill="0" applyAlignment="0" applyProtection="0"/>
    <xf numFmtId="0" fontId="58" fillId="55" borderId="19" applyNumberFormat="0" applyAlignment="0" applyProtection="0"/>
    <xf numFmtId="0" fontId="50" fillId="56" borderId="20" applyNumberFormat="0" applyFont="0" applyAlignment="0" applyProtection="0"/>
    <xf numFmtId="0" fontId="50" fillId="0" borderId="0"/>
    <xf numFmtId="0" fontId="50" fillId="0" borderId="0"/>
    <xf numFmtId="0" fontId="59" fillId="57" borderId="0" applyNumberFormat="0" applyBorder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2" fillId="0" borderId="23" applyNumberFormat="0" applyFill="0" applyAlignment="0" applyProtection="0"/>
    <xf numFmtId="0" fontId="62" fillId="0" borderId="0" applyNumberFormat="0" applyFill="0" applyBorder="0" applyAlignment="0" applyProtection="0"/>
    <xf numFmtId="0" fontId="13" fillId="0" borderId="0" applyNumberFormat="0" applyAlignment="0">
      <alignment horizontal="left"/>
    </xf>
    <xf numFmtId="0" fontId="63" fillId="0" borderId="0" applyNumberFormat="0" applyFill="0" applyBorder="0" applyAlignment="0" applyProtection="0"/>
    <xf numFmtId="0" fontId="64" fillId="0" borderId="24" applyNumberFormat="0" applyFill="0" applyAlignment="0" applyProtection="0"/>
    <xf numFmtId="0" fontId="65" fillId="54" borderId="25" applyNumberFormat="0" applyAlignment="0" applyProtection="0"/>
    <xf numFmtId="0" fontId="51" fillId="58" borderId="0" applyNumberFormat="0" applyBorder="0" applyAlignment="0" applyProtection="0"/>
    <xf numFmtId="0" fontId="51" fillId="59" borderId="0" applyNumberFormat="0" applyBorder="0" applyAlignment="0" applyProtection="0"/>
    <xf numFmtId="0" fontId="51" fillId="60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61" borderId="0" applyNumberFormat="0" applyBorder="0" applyAlignment="0" applyProtection="0"/>
    <xf numFmtId="0" fontId="66" fillId="0" borderId="0" applyNumberFormat="0" applyFill="0" applyBorder="0" applyAlignment="0" applyProtection="0"/>
    <xf numFmtId="0" fontId="2" fillId="0" borderId="0"/>
    <xf numFmtId="0" fontId="67" fillId="0" borderId="0"/>
    <xf numFmtId="0" fontId="22" fillId="0" borderId="0" applyNumberFormat="0" applyBorder="0" applyProtection="0"/>
    <xf numFmtId="174" fontId="67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79" fillId="0" borderId="26" applyNumberFormat="0" applyFill="0" applyAlignment="0" applyProtection="0"/>
    <xf numFmtId="0" fontId="80" fillId="0" borderId="27" applyNumberFormat="0" applyFill="0" applyAlignment="0" applyProtection="0"/>
    <xf numFmtId="0" fontId="81" fillId="0" borderId="28" applyNumberFormat="0" applyFill="0" applyAlignment="0" applyProtection="0"/>
    <xf numFmtId="0" fontId="81" fillId="0" borderId="0" applyNumberFormat="0" applyFill="0" applyBorder="0" applyAlignment="0" applyProtection="0"/>
    <xf numFmtId="0" fontId="73" fillId="82" borderId="0" applyNumberFormat="0" applyBorder="0" applyAlignment="0" applyProtection="0"/>
    <xf numFmtId="0" fontId="71" fillId="81" borderId="0" applyNumberFormat="0" applyBorder="0" applyAlignment="0" applyProtection="0"/>
    <xf numFmtId="0" fontId="78" fillId="86" borderId="0" applyNumberFormat="0" applyBorder="0" applyAlignment="0" applyProtection="0"/>
    <xf numFmtId="0" fontId="75" fillId="83" borderId="11" applyNumberFormat="0" applyAlignment="0" applyProtection="0"/>
    <xf numFmtId="0" fontId="84" fillId="80" borderId="12" applyNumberFormat="0" applyAlignment="0" applyProtection="0"/>
    <xf numFmtId="0" fontId="70" fillId="80" borderId="11" applyNumberFormat="0" applyAlignment="0" applyProtection="0"/>
    <xf numFmtId="0" fontId="76" fillId="0" borderId="13" applyNumberFormat="0" applyFill="0" applyAlignment="0" applyProtection="0"/>
    <xf numFmtId="0" fontId="77" fillId="84" borderId="14" applyNumberFormat="0" applyAlignment="0" applyProtection="0"/>
    <xf numFmtId="0" fontId="8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3" fillId="0" borderId="29" applyNumberFormat="0" applyFill="0" applyAlignment="0" applyProtection="0"/>
    <xf numFmtId="0" fontId="68" fillId="87" borderId="0" applyNumberFormat="0" applyBorder="0" applyAlignment="0" applyProtection="0"/>
    <xf numFmtId="0" fontId="22" fillId="62" borderId="0" applyNumberFormat="0" applyBorder="0" applyAlignment="0" applyProtection="0"/>
    <xf numFmtId="0" fontId="22" fillId="68" borderId="0" applyNumberFormat="0" applyBorder="0" applyAlignment="0" applyProtection="0"/>
    <xf numFmtId="0" fontId="68" fillId="74" borderId="0" applyNumberFormat="0" applyBorder="0" applyAlignment="0" applyProtection="0"/>
    <xf numFmtId="0" fontId="68" fillId="88" borderId="0" applyNumberFormat="0" applyBorder="0" applyAlignment="0" applyProtection="0"/>
    <xf numFmtId="0" fontId="22" fillId="63" borderId="0" applyNumberFormat="0" applyBorder="0" applyAlignment="0" applyProtection="0"/>
    <xf numFmtId="0" fontId="22" fillId="69" borderId="0" applyNumberFormat="0" applyBorder="0" applyAlignment="0" applyProtection="0"/>
    <xf numFmtId="0" fontId="68" fillId="75" borderId="0" applyNumberFormat="0" applyBorder="0" applyAlignment="0" applyProtection="0"/>
    <xf numFmtId="0" fontId="68" fillId="89" borderId="0" applyNumberFormat="0" applyBorder="0" applyAlignment="0" applyProtection="0"/>
    <xf numFmtId="0" fontId="22" fillId="64" borderId="0" applyNumberFormat="0" applyBorder="0" applyAlignment="0" applyProtection="0"/>
    <xf numFmtId="0" fontId="22" fillId="70" borderId="0" applyNumberFormat="0" applyBorder="0" applyAlignment="0" applyProtection="0"/>
    <xf numFmtId="0" fontId="68" fillId="76" borderId="0" applyNumberFormat="0" applyBorder="0" applyAlignment="0" applyProtection="0"/>
    <xf numFmtId="0" fontId="68" fillId="90" borderId="0" applyNumberFormat="0" applyBorder="0" applyAlignment="0" applyProtection="0"/>
    <xf numFmtId="0" fontId="22" fillId="65" borderId="0" applyNumberFormat="0" applyBorder="0" applyAlignment="0" applyProtection="0"/>
    <xf numFmtId="0" fontId="22" fillId="71" borderId="0" applyNumberFormat="0" applyBorder="0" applyAlignment="0" applyProtection="0"/>
    <xf numFmtId="0" fontId="68" fillId="77" borderId="0" applyNumberFormat="0" applyBorder="0" applyAlignment="0" applyProtection="0"/>
    <xf numFmtId="0" fontId="68" fillId="91" borderId="0" applyNumberFormat="0" applyBorder="0" applyAlignment="0" applyProtection="0"/>
    <xf numFmtId="0" fontId="22" fillId="66" borderId="0" applyNumberFormat="0" applyBorder="0" applyAlignment="0" applyProtection="0"/>
    <xf numFmtId="0" fontId="22" fillId="72" borderId="0" applyNumberFormat="0" applyBorder="0" applyAlignment="0" applyProtection="0"/>
    <xf numFmtId="0" fontId="68" fillId="78" borderId="0" applyNumberFormat="0" applyBorder="0" applyAlignment="0" applyProtection="0"/>
    <xf numFmtId="0" fontId="68" fillId="92" borderId="0" applyNumberFormat="0" applyBorder="0" applyAlignment="0" applyProtection="0"/>
    <xf numFmtId="0" fontId="22" fillId="67" borderId="0" applyNumberFormat="0" applyBorder="0" applyAlignment="0" applyProtection="0"/>
    <xf numFmtId="0" fontId="22" fillId="73" borderId="0" applyNumberFormat="0" applyBorder="0" applyAlignment="0" applyProtection="0"/>
    <xf numFmtId="0" fontId="68" fillId="79" borderId="0" applyNumberFormat="0" applyBorder="0" applyAlignment="0" applyProtection="0"/>
    <xf numFmtId="0" fontId="69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7" fillId="85" borderId="15" applyNumberFormat="0" applyFont="0" applyAlignment="0" applyProtection="0"/>
    <xf numFmtId="0" fontId="22" fillId="0" borderId="0" applyNumberFormat="0" applyBorder="0" applyProtection="0"/>
    <xf numFmtId="0" fontId="87" fillId="0" borderId="0" applyNumberFormat="0" applyFill="0" applyBorder="0" applyAlignment="0" applyProtection="0"/>
    <xf numFmtId="0" fontId="3" fillId="0" borderId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43" borderId="0" applyNumberFormat="0" applyBorder="0" applyAlignment="0" applyProtection="0"/>
    <xf numFmtId="0" fontId="50" fillId="46" borderId="0" applyNumberFormat="0" applyBorder="0" applyAlignment="0" applyProtection="0"/>
    <xf numFmtId="0" fontId="50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2" fillId="54" borderId="17" applyNumberFormat="0" applyAlignment="0" applyProtection="0"/>
    <xf numFmtId="0" fontId="53" fillId="41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42" borderId="0" applyNumberFormat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6" fillId="45" borderId="17" applyNumberFormat="0" applyAlignment="0" applyProtection="0"/>
    <xf numFmtId="0" fontId="57" fillId="0" borderId="18" applyNumberFormat="0" applyFill="0" applyAlignment="0" applyProtection="0"/>
    <xf numFmtId="0" fontId="58" fillId="55" borderId="19" applyNumberFormat="0" applyAlignment="0" applyProtection="0"/>
    <xf numFmtId="0" fontId="50" fillId="56" borderId="20" applyNumberFormat="0" applyFont="0" applyAlignment="0" applyProtection="0"/>
    <xf numFmtId="0" fontId="50" fillId="0" borderId="0"/>
    <xf numFmtId="0" fontId="50" fillId="0" borderId="0"/>
    <xf numFmtId="0" fontId="59" fillId="57" borderId="0" applyNumberFormat="0" applyBorder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2" fillId="0" borderId="23" applyNumberFormat="0" applyFill="0" applyAlignment="0" applyProtection="0"/>
    <xf numFmtId="0" fontId="6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24" applyNumberFormat="0" applyFill="0" applyAlignment="0" applyProtection="0"/>
    <xf numFmtId="0" fontId="65" fillId="54" borderId="25" applyNumberFormat="0" applyAlignment="0" applyProtection="0"/>
    <xf numFmtId="0" fontId="51" fillId="58" borderId="0" applyNumberFormat="0" applyBorder="0" applyAlignment="0" applyProtection="0"/>
    <xf numFmtId="0" fontId="51" fillId="59" borderId="0" applyNumberFormat="0" applyBorder="0" applyAlignment="0" applyProtection="0"/>
    <xf numFmtId="0" fontId="51" fillId="60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61" borderId="0" applyNumberFormat="0" applyBorder="0" applyAlignment="0" applyProtection="0"/>
    <xf numFmtId="0" fontId="66" fillId="0" borderId="0" applyNumberFormat="0" applyFill="0" applyBorder="0" applyAlignment="0" applyProtection="0"/>
    <xf numFmtId="0" fontId="2" fillId="0" borderId="0"/>
    <xf numFmtId="0" fontId="67" fillId="0" borderId="0"/>
    <xf numFmtId="0" fontId="8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86" fillId="0" borderId="0" applyNumberFormat="0" applyFill="0" applyBorder="0" applyAlignment="0" applyProtection="0"/>
    <xf numFmtId="0" fontId="22" fillId="0" borderId="0" applyNumberFormat="0" applyBorder="0" applyAlignment="0"/>
    <xf numFmtId="0" fontId="2" fillId="0" borderId="0"/>
    <xf numFmtId="0" fontId="67" fillId="0" borderId="0"/>
    <xf numFmtId="0" fontId="22" fillId="85" borderId="15" applyNumberFormat="0" applyFont="0" applyAlignment="0" applyProtection="0"/>
    <xf numFmtId="174" fontId="6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2" fillId="0" borderId="0" applyNumberFormat="0" applyBorder="0" applyAlignment="0"/>
    <xf numFmtId="43" fontId="2" fillId="0" borderId="0" applyFont="0" applyFill="0" applyBorder="0" applyAlignment="0" applyProtection="0"/>
    <xf numFmtId="0" fontId="2" fillId="15" borderId="15" applyNumberFormat="0" applyFont="0" applyAlignment="0" applyProtection="0"/>
    <xf numFmtId="0" fontId="2" fillId="0" borderId="0"/>
    <xf numFmtId="0" fontId="2" fillId="15" borderId="15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88" fillId="0" borderId="0" applyNumberFormat="0" applyFill="0" applyBorder="0" applyAlignment="0" applyProtection="0"/>
    <xf numFmtId="0" fontId="2" fillId="15" borderId="15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33" fillId="0" borderId="0" applyNumberFormat="0" applyFill="0" applyBorder="0" applyAlignment="0" applyProtection="0"/>
    <xf numFmtId="0" fontId="22" fillId="71" borderId="0" applyNumberFormat="0" applyFont="0" applyBorder="0" applyAlignment="0" applyProtection="0"/>
    <xf numFmtId="0" fontId="2" fillId="0" borderId="0"/>
    <xf numFmtId="0" fontId="22" fillId="69" borderId="0" applyNumberFormat="0" applyFont="0" applyBorder="0" applyAlignment="0" applyProtection="0"/>
    <xf numFmtId="0" fontId="2" fillId="0" borderId="0"/>
    <xf numFmtId="0" fontId="2" fillId="0" borderId="0"/>
    <xf numFmtId="0" fontId="67" fillId="0" borderId="0"/>
    <xf numFmtId="174" fontId="22" fillId="0" borderId="0" applyFont="0" applyFill="0" applyBorder="0" applyAlignment="0" applyProtection="0"/>
    <xf numFmtId="0" fontId="22" fillId="70" borderId="0" applyNumberFormat="0" applyFont="0" applyBorder="0" applyAlignment="0" applyProtection="0"/>
    <xf numFmtId="0" fontId="22" fillId="0" borderId="0"/>
    <xf numFmtId="0" fontId="2" fillId="0" borderId="0"/>
    <xf numFmtId="0" fontId="22" fillId="65" borderId="0" applyNumberFormat="0" applyFont="0" applyBorder="0" applyAlignment="0" applyProtection="0"/>
    <xf numFmtId="0" fontId="22" fillId="73" borderId="0" applyNumberFormat="0" applyFont="0" applyBorder="0" applyAlignment="0" applyProtection="0"/>
    <xf numFmtId="0" fontId="22" fillId="63" borderId="0" applyNumberFormat="0" applyFont="0" applyBorder="0" applyAlignment="0" applyProtection="0"/>
    <xf numFmtId="0" fontId="2" fillId="0" borderId="0"/>
    <xf numFmtId="0" fontId="2" fillId="0" borderId="0"/>
    <xf numFmtId="0" fontId="2" fillId="0" borderId="0"/>
    <xf numFmtId="0" fontId="87" fillId="0" borderId="0" applyNumberForma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22" fillId="67" borderId="0" applyNumberFormat="0" applyFont="0" applyBorder="0" applyAlignment="0" applyProtection="0"/>
    <xf numFmtId="0" fontId="2" fillId="0" borderId="0"/>
    <xf numFmtId="0" fontId="22" fillId="62" borderId="0" applyNumberFormat="0" applyFont="0" applyBorder="0" applyAlignment="0" applyProtection="0"/>
    <xf numFmtId="0" fontId="2" fillId="0" borderId="0"/>
    <xf numFmtId="174" fontId="22" fillId="0" borderId="0" applyFont="0" applyFill="0" applyBorder="0" applyAlignment="0" applyProtection="0"/>
    <xf numFmtId="0" fontId="22" fillId="68" borderId="0" applyNumberFormat="0" applyFon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72" borderId="0" applyNumberFormat="0" applyFont="0" applyBorder="0" applyAlignment="0" applyProtection="0"/>
    <xf numFmtId="174" fontId="2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" fillId="0" borderId="0"/>
    <xf numFmtId="175" fontId="22" fillId="0" borderId="0" applyFont="0" applyFill="0" applyBorder="0" applyAlignment="0" applyProtection="0"/>
    <xf numFmtId="174" fontId="67" fillId="0" borderId="0" applyFont="0" applyFill="0" applyBorder="0" applyAlignment="0" applyProtection="0"/>
    <xf numFmtId="0" fontId="22" fillId="66" borderId="0" applyNumberFormat="0" applyFont="0" applyBorder="0" applyAlignment="0" applyProtection="0"/>
    <xf numFmtId="0" fontId="22" fillId="64" borderId="0" applyNumberFormat="0" applyFont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5" borderId="15" applyNumberFormat="0" applyFont="0" applyAlignment="0" applyProtection="0"/>
    <xf numFmtId="0" fontId="1" fillId="0" borderId="0"/>
    <xf numFmtId="0" fontId="1" fillId="15" borderId="15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5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355">
    <xf numFmtId="0" fontId="0" fillId="0" borderId="0" xfId="0"/>
    <xf numFmtId="165" fontId="4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165" fontId="4" fillId="0" borderId="0" xfId="1" applyNumberFormat="1" applyFont="1"/>
    <xf numFmtId="165" fontId="5" fillId="0" borderId="0" xfId="1" applyNumberFormat="1" applyFont="1"/>
    <xf numFmtId="165" fontId="0" fillId="0" borderId="0" xfId="0" applyNumberFormat="1"/>
    <xf numFmtId="165" fontId="4" fillId="0" borderId="2" xfId="1" applyNumberFormat="1" applyFont="1" applyBorder="1"/>
    <xf numFmtId="165" fontId="5" fillId="0" borderId="0" xfId="1" applyNumberFormat="1" applyFont="1" applyBorder="1"/>
    <xf numFmtId="0" fontId="6" fillId="0" borderId="0" xfId="0" applyFont="1"/>
    <xf numFmtId="165" fontId="5" fillId="0" borderId="0" xfId="3" applyNumberFormat="1" applyFont="1"/>
    <xf numFmtId="165" fontId="7" fillId="0" borderId="0" xfId="0" applyNumberFormat="1" applyFont="1"/>
    <xf numFmtId="165" fontId="8" fillId="0" borderId="0" xfId="3" applyNumberFormat="1" applyFont="1"/>
    <xf numFmtId="165" fontId="8" fillId="0" borderId="0" xfId="1" applyNumberFormat="1" applyFont="1"/>
    <xf numFmtId="165" fontId="9" fillId="0" borderId="0" xfId="1" applyNumberFormat="1" applyFont="1" applyBorder="1"/>
    <xf numFmtId="165" fontId="6" fillId="0" borderId="0" xfId="0" applyNumberFormat="1" applyFont="1"/>
    <xf numFmtId="10" fontId="6" fillId="0" borderId="0" xfId="2" applyNumberFormat="1" applyFont="1"/>
    <xf numFmtId="165" fontId="4" fillId="0" borderId="1" xfId="1" applyNumberFormat="1" applyFont="1" applyBorder="1" applyAlignment="1">
      <alignment horizontal="center"/>
    </xf>
    <xf numFmtId="165" fontId="0" fillId="0" borderId="1" xfId="0" applyNumberFormat="1" applyBorder="1"/>
    <xf numFmtId="0" fontId="0" fillId="0" borderId="2" xfId="0" applyBorder="1" applyAlignment="1">
      <alignment horizontal="center"/>
    </xf>
    <xf numFmtId="166" fontId="4" fillId="0" borderId="0" xfId="2" applyNumberFormat="1" applyFont="1"/>
    <xf numFmtId="166" fontId="4" fillId="0" borderId="2" xfId="2" applyNumberFormat="1" applyFont="1" applyBorder="1"/>
    <xf numFmtId="166" fontId="5" fillId="0" borderId="0" xfId="2" applyNumberFormat="1" applyFont="1"/>
    <xf numFmtId="0" fontId="10" fillId="0" borderId="0" xfId="0" applyFont="1"/>
    <xf numFmtId="3" fontId="11" fillId="0" borderId="0" xfId="0" applyNumberFormat="1" applyFont="1"/>
    <xf numFmtId="165" fontId="5" fillId="0" borderId="0" xfId="1" applyNumberFormat="1" applyFont="1" applyAlignment="1">
      <alignment horizontal="center"/>
    </xf>
    <xf numFmtId="166" fontId="0" fillId="0" borderId="0" xfId="2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5" applyFont="1" applyBorder="1"/>
    <xf numFmtId="0" fontId="5" fillId="0" borderId="1" xfId="5" applyFont="1" applyBorder="1" applyAlignment="1">
      <alignment horizontal="left"/>
    </xf>
    <xf numFmtId="0" fontId="15" fillId="0" borderId="1" xfId="5" applyFont="1" applyBorder="1" applyAlignment="1">
      <alignment horizontal="centerContinuous"/>
    </xf>
    <xf numFmtId="0" fontId="16" fillId="0" borderId="0" xfId="5" applyFont="1" applyBorder="1" applyAlignment="1">
      <alignment horizontal="center"/>
    </xf>
    <xf numFmtId="3" fontId="5" fillId="0" borderId="0" xfId="6" applyNumberFormat="1" applyFont="1" applyFill="1" applyAlignment="1">
      <alignment horizontal="center"/>
    </xf>
    <xf numFmtId="167" fontId="15" fillId="0" borderId="0" xfId="7" applyNumberFormat="1" applyFont="1" applyFill="1"/>
    <xf numFmtId="0" fontId="15" fillId="0" borderId="0" xfId="5" applyFont="1" applyFill="1"/>
    <xf numFmtId="3" fontId="5" fillId="0" borderId="0" xfId="6" applyNumberFormat="1" applyFont="1" applyFill="1" applyAlignment="1">
      <alignment horizontal="centerContinuous"/>
    </xf>
    <xf numFmtId="0" fontId="15" fillId="0" borderId="0" xfId="5" applyFont="1" applyFill="1" applyBorder="1" applyAlignment="1">
      <alignment horizontal="centerContinuous"/>
    </xf>
    <xf numFmtId="0" fontId="5" fillId="0" borderId="0" xfId="5" applyFont="1" applyFill="1" applyBorder="1" applyAlignment="1">
      <alignment horizontal="center"/>
    </xf>
    <xf numFmtId="0" fontId="15" fillId="0" borderId="0" xfId="0" applyFont="1" applyFill="1"/>
    <xf numFmtId="168" fontId="5" fillId="0" borderId="0" xfId="6" applyNumberFormat="1" applyFont="1" applyFill="1" applyAlignment="1">
      <alignment horizontal="centerContinuous"/>
    </xf>
    <xf numFmtId="0" fontId="15" fillId="0" borderId="0" xfId="5" applyFont="1" applyFill="1" applyBorder="1"/>
    <xf numFmtId="0" fontId="5" fillId="0" borderId="0" xfId="5" applyFont="1" applyBorder="1" applyAlignment="1">
      <alignment horizontal="right"/>
    </xf>
    <xf numFmtId="0" fontId="15" fillId="0" borderId="0" xfId="5" applyFont="1" applyBorder="1"/>
    <xf numFmtId="0" fontId="15" fillId="0" borderId="0" xfId="5" applyFont="1" applyBorder="1" applyAlignment="1">
      <alignment horizontal="centerContinuous"/>
    </xf>
    <xf numFmtId="0" fontId="15" fillId="0" borderId="0" xfId="5" applyFont="1" applyFill="1" applyBorder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16" fillId="0" borderId="0" xfId="5" applyFont="1" applyAlignment="1">
      <alignment horizontal="center"/>
    </xf>
    <xf numFmtId="17" fontId="15" fillId="0" borderId="0" xfId="5" applyNumberFormat="1" applyFont="1" applyFill="1" applyBorder="1" applyAlignment="1">
      <alignment horizontal="center"/>
    </xf>
    <xf numFmtId="3" fontId="5" fillId="0" borderId="0" xfId="6" quotePrefix="1" applyNumberFormat="1" applyFont="1" applyFill="1" applyAlignment="1">
      <alignment horizontal="center"/>
    </xf>
    <xf numFmtId="0" fontId="15" fillId="0" borderId="0" xfId="5" applyFont="1" applyFill="1" applyAlignment="1">
      <alignment horizontal="centerContinuous"/>
    </xf>
    <xf numFmtId="168" fontId="5" fillId="0" borderId="0" xfId="6" applyNumberFormat="1" applyFont="1" applyFill="1"/>
    <xf numFmtId="168" fontId="5" fillId="0" borderId="0" xfId="6" applyNumberFormat="1" applyFont="1" applyFill="1" applyBorder="1" applyAlignment="1">
      <alignment horizontal="center"/>
    </xf>
    <xf numFmtId="0" fontId="17" fillId="2" borderId="2" xfId="5" applyFont="1" applyFill="1" applyBorder="1" applyAlignment="1">
      <alignment horizontal="right"/>
    </xf>
    <xf numFmtId="0" fontId="17" fillId="2" borderId="2" xfId="5" applyFont="1" applyFill="1" applyBorder="1" applyAlignment="1">
      <alignment horizontal="center"/>
    </xf>
    <xf numFmtId="0" fontId="17" fillId="0" borderId="0" xfId="5" applyFont="1" applyFill="1" applyBorder="1" applyAlignment="1">
      <alignment horizontal="center"/>
    </xf>
    <xf numFmtId="0" fontId="18" fillId="0" borderId="0" xfId="5" applyFont="1" applyFill="1" applyBorder="1" applyAlignment="1">
      <alignment horizontal="center"/>
    </xf>
    <xf numFmtId="0" fontId="5" fillId="0" borderId="0" xfId="5" applyFont="1" applyBorder="1" applyAlignment="1"/>
    <xf numFmtId="0" fontId="17" fillId="0" borderId="0" xfId="5" applyFont="1" applyBorder="1" applyAlignment="1">
      <alignment horizontal="right"/>
    </xf>
    <xf numFmtId="0" fontId="15" fillId="0" borderId="0" xfId="5" applyFont="1"/>
    <xf numFmtId="0" fontId="5" fillId="0" borderId="0" xfId="5" applyFont="1" applyFill="1"/>
    <xf numFmtId="0" fontId="17" fillId="0" borderId="0" xfId="5" applyFont="1" applyFill="1" applyBorder="1" applyAlignment="1">
      <alignment horizontal="right"/>
    </xf>
    <xf numFmtId="168" fontId="17" fillId="0" borderId="0" xfId="6" applyNumberFormat="1" applyFont="1" applyFill="1" applyBorder="1" applyAlignment="1">
      <alignment horizontal="right"/>
    </xf>
    <xf numFmtId="1" fontId="12" fillId="0" borderId="0" xfId="8" applyNumberFormat="1" applyFont="1"/>
    <xf numFmtId="3" fontId="12" fillId="0" borderId="0" xfId="8" applyNumberFormat="1" applyFont="1"/>
    <xf numFmtId="165" fontId="15" fillId="0" borderId="0" xfId="7" applyNumberFormat="1" applyFont="1"/>
    <xf numFmtId="166" fontId="15" fillId="0" borderId="0" xfId="2" applyNumberFormat="1" applyFont="1"/>
    <xf numFmtId="3" fontId="15" fillId="0" borderId="0" xfId="6" applyNumberFormat="1" applyFont="1"/>
    <xf numFmtId="3" fontId="5" fillId="0" borderId="0" xfId="6" applyNumberFormat="1" applyFont="1"/>
    <xf numFmtId="165" fontId="15" fillId="0" borderId="0" xfId="7" applyNumberFormat="1" applyFont="1" applyFill="1"/>
    <xf numFmtId="3" fontId="15" fillId="0" borderId="0" xfId="6" applyNumberFormat="1" applyFont="1" applyFill="1"/>
    <xf numFmtId="3" fontId="5" fillId="0" borderId="0" xfId="5" applyNumberFormat="1" applyFont="1" applyFill="1" applyBorder="1"/>
    <xf numFmtId="3" fontId="5" fillId="0" borderId="0" xfId="6" applyNumberFormat="1" applyFont="1" applyFill="1"/>
    <xf numFmtId="0" fontId="5" fillId="0" borderId="0" xfId="5" applyFont="1" applyFill="1" applyBorder="1"/>
    <xf numFmtId="1" fontId="5" fillId="0" borderId="0" xfId="5" applyNumberFormat="1" applyFont="1" applyFill="1" applyBorder="1"/>
    <xf numFmtId="168" fontId="5" fillId="0" borderId="0" xfId="6" applyNumberFormat="1" applyFont="1" applyFill="1" applyBorder="1"/>
    <xf numFmtId="3" fontId="15" fillId="0" borderId="0" xfId="6" applyNumberFormat="1" applyFont="1" applyFill="1" applyBorder="1"/>
    <xf numFmtId="168" fontId="15" fillId="0" borderId="0" xfId="6" applyNumberFormat="1" applyFont="1" applyFill="1" applyBorder="1"/>
    <xf numFmtId="0" fontId="12" fillId="0" borderId="0" xfId="8" applyFont="1"/>
    <xf numFmtId="3" fontId="16" fillId="0" borderId="0" xfId="6" applyNumberFormat="1" applyFont="1" applyFill="1" applyBorder="1"/>
    <xf numFmtId="169" fontId="5" fillId="0" borderId="0" xfId="5" applyNumberFormat="1" applyFont="1" applyBorder="1"/>
    <xf numFmtId="0" fontId="5" fillId="0" borderId="0" xfId="5" applyFont="1" applyBorder="1"/>
    <xf numFmtId="167" fontId="15" fillId="0" borderId="0" xfId="7" applyNumberFormat="1" applyFont="1"/>
    <xf numFmtId="3" fontId="15" fillId="0" borderId="0" xfId="5" applyNumberFormat="1" applyFont="1"/>
    <xf numFmtId="165" fontId="15" fillId="0" borderId="0" xfId="5" applyNumberFormat="1" applyFont="1" applyFill="1"/>
    <xf numFmtId="3" fontId="15" fillId="0" borderId="0" xfId="5" applyNumberFormat="1" applyFont="1" applyFill="1"/>
    <xf numFmtId="165" fontId="15" fillId="0" borderId="0" xfId="0" applyNumberFormat="1" applyFont="1" applyFill="1"/>
    <xf numFmtId="3" fontId="15" fillId="0" borderId="0" xfId="5" applyNumberFormat="1" applyFont="1" applyFill="1" applyAlignment="1"/>
    <xf numFmtId="0" fontId="19" fillId="0" borderId="3" xfId="5" applyFont="1" applyBorder="1"/>
    <xf numFmtId="0" fontId="5" fillId="0" borderId="3" xfId="5" applyFont="1" applyBorder="1"/>
    <xf numFmtId="165" fontId="15" fillId="0" borderId="3" xfId="7" applyNumberFormat="1" applyFont="1" applyBorder="1"/>
    <xf numFmtId="166" fontId="15" fillId="0" borderId="3" xfId="2" applyNumberFormat="1" applyFont="1" applyBorder="1"/>
    <xf numFmtId="167" fontId="15" fillId="0" borderId="3" xfId="7" applyNumberFormat="1" applyFont="1" applyBorder="1"/>
    <xf numFmtId="3" fontId="15" fillId="0" borderId="3" xfId="6" applyNumberFormat="1" applyFont="1" applyBorder="1"/>
    <xf numFmtId="167" fontId="15" fillId="0" borderId="0" xfId="7" applyNumberFormat="1" applyFont="1" applyFill="1" applyBorder="1"/>
    <xf numFmtId="43" fontId="5" fillId="0" borderId="0" xfId="7" applyFont="1" applyFill="1"/>
    <xf numFmtId="3" fontId="19" fillId="0" borderId="0" xfId="6" applyNumberFormat="1" applyFont="1" applyFill="1"/>
    <xf numFmtId="43" fontId="15" fillId="0" borderId="0" xfId="7" applyFont="1" applyFill="1"/>
    <xf numFmtId="3" fontId="15" fillId="0" borderId="0" xfId="6" applyNumberFormat="1" applyFont="1" applyFill="1" applyAlignment="1"/>
    <xf numFmtId="170" fontId="15" fillId="0" borderId="0" xfId="5" applyNumberFormat="1" applyFont="1"/>
    <xf numFmtId="0" fontId="15" fillId="0" borderId="0" xfId="5" applyFont="1" applyFill="1" applyAlignment="1"/>
    <xf numFmtId="1" fontId="15" fillId="0" borderId="0" xfId="5" applyNumberFormat="1" applyFont="1" applyFill="1"/>
    <xf numFmtId="0" fontId="5" fillId="0" borderId="1" xfId="5" applyFont="1" applyBorder="1" applyAlignment="1">
      <alignment horizontal="center"/>
    </xf>
    <xf numFmtId="3" fontId="20" fillId="0" borderId="1" xfId="6" applyNumberFormat="1" applyFont="1" applyBorder="1" applyAlignment="1">
      <alignment horizontal="center"/>
    </xf>
    <xf numFmtId="165" fontId="5" fillId="0" borderId="1" xfId="7" applyNumberFormat="1" applyFont="1" applyBorder="1" applyAlignment="1">
      <alignment horizontal="center"/>
    </xf>
    <xf numFmtId="0" fontId="17" fillId="0" borderId="0" xfId="5" applyFont="1" applyBorder="1" applyAlignment="1">
      <alignment horizontal="left"/>
    </xf>
    <xf numFmtId="3" fontId="5" fillId="0" borderId="0" xfId="6" applyNumberFormat="1" applyFont="1" applyBorder="1" applyAlignment="1">
      <alignment horizontal="center"/>
    </xf>
    <xf numFmtId="0" fontId="5" fillId="0" borderId="0" xfId="5" applyFont="1" applyBorder="1" applyAlignment="1">
      <alignment horizontal="centerContinuous"/>
    </xf>
    <xf numFmtId="49" fontId="5" fillId="0" borderId="0" xfId="5" applyNumberFormat="1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3" fontId="20" fillId="0" borderId="0" xfId="6" applyNumberFormat="1" applyFont="1" applyBorder="1" applyAlignment="1">
      <alignment horizontal="center"/>
    </xf>
    <xf numFmtId="165" fontId="5" fillId="0" borderId="0" xfId="7" applyNumberFormat="1" applyFont="1" applyBorder="1" applyAlignment="1">
      <alignment horizontal="center"/>
    </xf>
    <xf numFmtId="0" fontId="5" fillId="0" borderId="0" xfId="9" applyFont="1" applyBorder="1" applyAlignment="1">
      <alignment horizontal="center"/>
    </xf>
    <xf numFmtId="0" fontId="17" fillId="0" borderId="0" xfId="5" applyFont="1" applyBorder="1"/>
    <xf numFmtId="3" fontId="5" fillId="0" borderId="0" xfId="6" applyNumberFormat="1" applyFont="1" applyBorder="1" applyAlignment="1">
      <alignment horizontal="centerContinuous"/>
    </xf>
    <xf numFmtId="0" fontId="20" fillId="0" borderId="0" xfId="5" applyFont="1" applyBorder="1" applyAlignment="1">
      <alignment horizontal="center"/>
    </xf>
    <xf numFmtId="171" fontId="5" fillId="0" borderId="0" xfId="7" applyNumberFormat="1" applyFont="1" applyBorder="1" applyAlignment="1">
      <alignment horizontal="center"/>
    </xf>
    <xf numFmtId="0" fontId="5" fillId="0" borderId="0" xfId="9" applyFont="1" applyFill="1" applyBorder="1" applyAlignment="1">
      <alignment horizontal="center"/>
    </xf>
    <xf numFmtId="0" fontId="5" fillId="0" borderId="0" xfId="5" applyFont="1"/>
    <xf numFmtId="0" fontId="19" fillId="0" borderId="0" xfId="5" applyFont="1"/>
    <xf numFmtId="171" fontId="5" fillId="0" borderId="0" xfId="7" applyNumberFormat="1" applyFont="1" applyBorder="1"/>
    <xf numFmtId="165" fontId="5" fillId="0" borderId="0" xfId="7" applyNumberFormat="1" applyFont="1"/>
    <xf numFmtId="3" fontId="5" fillId="0" borderId="0" xfId="5" applyNumberFormat="1" applyFont="1" applyBorder="1"/>
    <xf numFmtId="166" fontId="5" fillId="0" borderId="0" xfId="2" applyNumberFormat="1" applyFont="1" applyBorder="1"/>
    <xf numFmtId="3" fontId="5" fillId="0" borderId="0" xfId="5" applyNumberFormat="1" applyFont="1"/>
    <xf numFmtId="3" fontId="5" fillId="0" borderId="0" xfId="5" applyNumberFormat="1" applyFont="1" applyAlignment="1"/>
    <xf numFmtId="3" fontId="19" fillId="0" borderId="0" xfId="5" applyNumberFormat="1" applyFont="1" applyAlignment="1"/>
    <xf numFmtId="3" fontId="5" fillId="0" borderId="3" xfId="5" applyNumberFormat="1" applyFont="1" applyBorder="1"/>
    <xf numFmtId="166" fontId="5" fillId="0" borderId="3" xfId="2" applyNumberFormat="1" applyFont="1" applyBorder="1"/>
    <xf numFmtId="165" fontId="5" fillId="0" borderId="3" xfId="7" applyNumberFormat="1" applyFont="1" applyBorder="1"/>
    <xf numFmtId="3" fontId="5" fillId="0" borderId="3" xfId="6" applyNumberFormat="1" applyFont="1" applyBorder="1"/>
    <xf numFmtId="171" fontId="19" fillId="0" borderId="0" xfId="7" applyNumberFormat="1" applyFont="1" applyBorder="1"/>
    <xf numFmtId="168" fontId="5" fillId="0" borderId="0" xfId="5" applyNumberFormat="1" applyFont="1" applyBorder="1"/>
    <xf numFmtId="3" fontId="5" fillId="0" borderId="0" xfId="6" applyNumberFormat="1" applyFont="1" applyAlignment="1"/>
    <xf numFmtId="168" fontId="5" fillId="0" borderId="0" xfId="6" applyNumberFormat="1" applyFont="1" applyBorder="1"/>
    <xf numFmtId="0" fontId="5" fillId="0" borderId="0" xfId="5" applyFont="1" applyAlignment="1"/>
    <xf numFmtId="1" fontId="5" fillId="0" borderId="0" xfId="5" applyNumberFormat="1" applyFont="1"/>
    <xf numFmtId="0" fontId="19" fillId="0" borderId="0" xfId="5" applyFont="1" applyAlignment="1"/>
    <xf numFmtId="0" fontId="5" fillId="0" borderId="1" xfId="5" applyFont="1" applyBorder="1" applyAlignment="1">
      <alignment horizontal="center"/>
    </xf>
    <xf numFmtId="3" fontId="5" fillId="0" borderId="0" xfId="7" applyNumberFormat="1" applyFont="1"/>
    <xf numFmtId="3" fontId="5" fillId="3" borderId="1" xfId="6" applyNumberFormat="1" applyFont="1" applyFill="1" applyBorder="1" applyAlignment="1">
      <alignment horizontal="center"/>
    </xf>
    <xf numFmtId="3" fontId="5" fillId="3" borderId="0" xfId="6" applyNumberFormat="1" applyFont="1" applyFill="1" applyBorder="1" applyAlignment="1">
      <alignment horizontal="center"/>
    </xf>
    <xf numFmtId="0" fontId="17" fillId="4" borderId="2" xfId="5" applyFont="1" applyFill="1" applyBorder="1" applyAlignment="1">
      <alignment horizontal="center"/>
    </xf>
    <xf numFmtId="0" fontId="5" fillId="3" borderId="0" xfId="5" applyFont="1" applyFill="1"/>
    <xf numFmtId="3" fontId="5" fillId="0" borderId="3" xfId="7" applyNumberFormat="1" applyFont="1" applyBorder="1"/>
    <xf numFmtId="3" fontId="15" fillId="0" borderId="0" xfId="7" applyNumberFormat="1" applyFont="1" applyFill="1"/>
    <xf numFmtId="0" fontId="5" fillId="5" borderId="0" xfId="5" applyFont="1" applyFill="1" applyBorder="1"/>
    <xf numFmtId="0" fontId="15" fillId="5" borderId="0" xfId="5" applyFont="1" applyFill="1" applyBorder="1"/>
    <xf numFmtId="3" fontId="5" fillId="5" borderId="0" xfId="6" applyNumberFormat="1" applyFont="1" applyFill="1"/>
    <xf numFmtId="43" fontId="5" fillId="5" borderId="0" xfId="7" applyFont="1" applyFill="1"/>
    <xf numFmtId="0" fontId="5" fillId="5" borderId="0" xfId="5" applyFont="1" applyFill="1"/>
    <xf numFmtId="165" fontId="5" fillId="0" borderId="0" xfId="7" applyNumberFormat="1" applyFont="1" applyBorder="1"/>
    <xf numFmtId="165" fontId="15" fillId="0" borderId="0" xfId="6" applyNumberFormat="1" applyFont="1" applyFill="1"/>
    <xf numFmtId="165" fontId="15" fillId="0" borderId="0" xfId="6" applyNumberFormat="1" applyFont="1" applyFill="1" applyBorder="1"/>
    <xf numFmtId="3" fontId="5" fillId="0" borderId="0" xfId="7" applyNumberFormat="1" applyFont="1" applyBorder="1"/>
    <xf numFmtId="3" fontId="5" fillId="0" borderId="0" xfId="7" applyNumberFormat="1" applyFont="1" applyFill="1"/>
    <xf numFmtId="0" fontId="21" fillId="0" borderId="0" xfId="5" applyFont="1" applyFill="1" applyBorder="1"/>
    <xf numFmtId="165" fontId="4" fillId="0" borderId="3" xfId="7" applyNumberFormat="1" applyFont="1" applyBorder="1"/>
    <xf numFmtId="165" fontId="5" fillId="0" borderId="0" xfId="7" quotePrefix="1" applyNumberFormat="1" applyFont="1" applyBorder="1" applyAlignment="1">
      <alignment horizontal="center"/>
    </xf>
    <xf numFmtId="3" fontId="4" fillId="0" borderId="0" xfId="3" applyNumberFormat="1" applyFont="1"/>
    <xf numFmtId="3" fontId="4" fillId="0" borderId="0" xfId="3" applyNumberFormat="1" applyFont="1" applyFill="1"/>
    <xf numFmtId="165" fontId="4" fillId="0" borderId="2" xfId="3" applyNumberFormat="1" applyFont="1" applyFill="1" applyBorder="1"/>
    <xf numFmtId="165" fontId="4" fillId="0" borderId="0" xfId="1" applyNumberFormat="1" applyFont="1" applyFill="1"/>
    <xf numFmtId="3" fontId="4" fillId="0" borderId="0" xfId="1" applyNumberFormat="1" applyFont="1" applyFill="1"/>
    <xf numFmtId="3" fontId="4" fillId="0" borderId="2" xfId="3" applyNumberFormat="1" applyFont="1" applyFill="1" applyBorder="1"/>
    <xf numFmtId="3" fontId="5" fillId="3" borderId="0" xfId="6" quotePrefix="1" applyNumberFormat="1" applyFont="1" applyFill="1" applyBorder="1" applyAlignment="1">
      <alignment horizontal="center"/>
    </xf>
    <xf numFmtId="0" fontId="15" fillId="3" borderId="0" xfId="5" applyFont="1" applyFill="1" applyBorder="1" applyAlignment="1">
      <alignment horizontal="center"/>
    </xf>
    <xf numFmtId="0" fontId="15" fillId="3" borderId="0" xfId="5" applyFont="1" applyFill="1"/>
    <xf numFmtId="3" fontId="22" fillId="3" borderId="0" xfId="10" applyNumberFormat="1" applyFill="1" applyProtection="1"/>
    <xf numFmtId="3" fontId="15" fillId="3" borderId="0" xfId="5" applyNumberFormat="1" applyFont="1" applyFill="1"/>
    <xf numFmtId="3" fontId="15" fillId="3" borderId="3" xfId="6" applyNumberFormat="1" applyFont="1" applyFill="1" applyBorder="1"/>
    <xf numFmtId="3" fontId="5" fillId="3" borderId="0" xfId="5" applyNumberFormat="1" applyFont="1" applyFill="1"/>
    <xf numFmtId="3" fontId="5" fillId="3" borderId="3" xfId="6" applyNumberFormat="1" applyFont="1" applyFill="1" applyBorder="1"/>
    <xf numFmtId="3" fontId="4" fillId="0" borderId="0" xfId="4" applyNumberFormat="1" applyFont="1" applyFill="1"/>
    <xf numFmtId="165" fontId="23" fillId="0" borderId="0" xfId="0" applyNumberFormat="1" applyFont="1"/>
    <xf numFmtId="3" fontId="15" fillId="6" borderId="0" xfId="6" applyNumberFormat="1" applyFont="1" applyFill="1" applyBorder="1" applyAlignment="1">
      <alignment horizontal="center"/>
    </xf>
    <xf numFmtId="0" fontId="17" fillId="7" borderId="2" xfId="5" applyFont="1" applyFill="1" applyBorder="1" applyAlignment="1">
      <alignment horizontal="center"/>
    </xf>
    <xf numFmtId="0" fontId="15" fillId="6" borderId="0" xfId="5" applyFont="1" applyFill="1"/>
    <xf numFmtId="0" fontId="16" fillId="0" borderId="0" xfId="5" applyFont="1" applyFill="1"/>
    <xf numFmtId="166" fontId="15" fillId="6" borderId="0" xfId="2" applyNumberFormat="1" applyFont="1" applyFill="1"/>
    <xf numFmtId="165" fontId="25" fillId="0" borderId="0" xfId="11" applyNumberFormat="1" applyFont="1"/>
    <xf numFmtId="166" fontId="16" fillId="0" borderId="0" xfId="2" applyNumberFormat="1" applyFont="1" applyFill="1"/>
    <xf numFmtId="166" fontId="15" fillId="6" borderId="3" xfId="2" applyNumberFormat="1" applyFont="1" applyFill="1" applyBorder="1"/>
    <xf numFmtId="165" fontId="16" fillId="0" borderId="3" xfId="7" applyNumberFormat="1" applyFont="1" applyFill="1" applyBorder="1"/>
    <xf numFmtId="0" fontId="0" fillId="0" borderId="0" xfId="0" applyFill="1"/>
    <xf numFmtId="165" fontId="24" fillId="0" borderId="0" xfId="7" applyNumberFormat="1" applyFont="1"/>
    <xf numFmtId="165" fontId="24" fillId="0" borderId="3" xfId="7" applyNumberFormat="1" applyFont="1" applyBorder="1"/>
    <xf numFmtId="0" fontId="3" fillId="0" borderId="0" xfId="0" applyFont="1" applyFill="1" applyAlignment="1">
      <alignment horizontal="right"/>
    </xf>
    <xf numFmtId="0" fontId="15" fillId="0" borderId="0" xfId="5" applyFont="1" applyBorder="1" applyAlignment="1">
      <alignment horizontal="center"/>
    </xf>
    <xf numFmtId="17" fontId="15" fillId="0" borderId="0" xfId="5" quotePrefix="1" applyNumberFormat="1" applyFont="1" applyFill="1" applyBorder="1" applyAlignment="1">
      <alignment horizontal="center"/>
    </xf>
    <xf numFmtId="3" fontId="5" fillId="0" borderId="0" xfId="6" applyNumberFormat="1" applyFont="1" applyFill="1" applyAlignment="1"/>
    <xf numFmtId="0" fontId="5" fillId="0" borderId="0" xfId="5" applyFont="1" applyFill="1" applyAlignment="1"/>
    <xf numFmtId="3" fontId="5" fillId="0" borderId="0" xfId="6" quotePrefix="1" applyNumberFormat="1" applyFont="1" applyFill="1" applyBorder="1" applyAlignment="1">
      <alignment horizontal="center"/>
    </xf>
    <xf numFmtId="165" fontId="15" fillId="0" borderId="0" xfId="7" applyNumberFormat="1" applyFont="1" applyFill="1" applyBorder="1"/>
    <xf numFmtId="3" fontId="15" fillId="0" borderId="0" xfId="7" applyNumberFormat="1" applyFont="1" applyFill="1" applyBorder="1"/>
    <xf numFmtId="165" fontId="5" fillId="0" borderId="0" xfId="6" applyNumberFormat="1" applyFont="1" applyFill="1" applyBorder="1"/>
    <xf numFmtId="166" fontId="15" fillId="0" borderId="0" xfId="2" applyNumberFormat="1" applyFont="1" applyFill="1" applyBorder="1"/>
    <xf numFmtId="165" fontId="15" fillId="0" borderId="0" xfId="5" applyNumberFormat="1" applyFont="1" applyFill="1" applyBorder="1"/>
    <xf numFmtId="3" fontId="15" fillId="0" borderId="0" xfId="5" applyNumberFormat="1" applyFont="1" applyFill="1" applyBorder="1"/>
    <xf numFmtId="165" fontId="15" fillId="0" borderId="0" xfId="7" applyNumberFormat="1" applyFont="1" applyBorder="1"/>
    <xf numFmtId="3" fontId="15" fillId="0" borderId="0" xfId="7" applyNumberFormat="1" applyFont="1" applyAlignment="1">
      <alignment horizontal="right" indent="1"/>
    </xf>
    <xf numFmtId="166" fontId="24" fillId="0" borderId="0" xfId="2" applyNumberFormat="1" applyFont="1"/>
    <xf numFmtId="3" fontId="24" fillId="0" borderId="0" xfId="6" applyNumberFormat="1" applyFont="1"/>
    <xf numFmtId="165" fontId="26" fillId="0" borderId="0" xfId="7" applyNumberFormat="1" applyFont="1"/>
    <xf numFmtId="167" fontId="24" fillId="0" borderId="0" xfId="7" applyNumberFormat="1" applyFont="1"/>
    <xf numFmtId="166" fontId="26" fillId="0" borderId="0" xfId="2" applyNumberFormat="1" applyFont="1"/>
    <xf numFmtId="166" fontId="24" fillId="0" borderId="3" xfId="2" applyNumberFormat="1" applyFont="1" applyBorder="1"/>
    <xf numFmtId="167" fontId="24" fillId="0" borderId="3" xfId="7" applyNumberFormat="1" applyFont="1" applyBorder="1"/>
    <xf numFmtId="3" fontId="24" fillId="0" borderId="3" xfId="6" applyNumberFormat="1" applyFont="1" applyBorder="1"/>
    <xf numFmtId="165" fontId="26" fillId="0" borderId="3" xfId="7" applyNumberFormat="1" applyFont="1" applyBorder="1"/>
    <xf numFmtId="0" fontId="24" fillId="0" borderId="1" xfId="5" applyFont="1" applyBorder="1" applyAlignment="1">
      <alignment horizontal="centerContinuous"/>
    </xf>
    <xf numFmtId="0" fontId="26" fillId="0" borderId="0" xfId="5" applyFont="1" applyBorder="1" applyAlignment="1">
      <alignment horizontal="center"/>
    </xf>
    <xf numFmtId="3" fontId="21" fillId="0" borderId="0" xfId="6" applyNumberFormat="1" applyFont="1" applyBorder="1" applyAlignment="1">
      <alignment horizontal="center"/>
    </xf>
    <xf numFmtId="0" fontId="24" fillId="0" borderId="0" xfId="5" applyFont="1" applyBorder="1"/>
    <xf numFmtId="3" fontId="24" fillId="0" borderId="0" xfId="5" applyNumberFormat="1" applyFont="1" applyBorder="1" applyAlignment="1">
      <alignment horizontal="centerContinuous"/>
    </xf>
    <xf numFmtId="0" fontId="24" fillId="0" borderId="0" xfId="5" applyFont="1" applyBorder="1" applyAlignment="1">
      <alignment horizontal="centerContinuous"/>
    </xf>
    <xf numFmtId="0" fontId="21" fillId="0" borderId="0" xfId="5" applyFont="1" applyBorder="1" applyAlignment="1">
      <alignment horizontal="center"/>
    </xf>
    <xf numFmtId="0" fontId="24" fillId="0" borderId="0" xfId="5" applyFont="1" applyBorder="1" applyAlignment="1">
      <alignment horizontal="center"/>
    </xf>
    <xf numFmtId="0" fontId="26" fillId="0" borderId="0" xfId="5" applyFont="1" applyAlignment="1">
      <alignment horizontal="center"/>
    </xf>
    <xf numFmtId="0" fontId="27" fillId="2" borderId="2" xfId="5" applyFont="1" applyFill="1" applyBorder="1" applyAlignment="1">
      <alignment horizontal="center"/>
    </xf>
    <xf numFmtId="167" fontId="24" fillId="0" borderId="0" xfId="7" applyNumberFormat="1" applyFont="1" applyFill="1"/>
    <xf numFmtId="43" fontId="24" fillId="0" borderId="0" xfId="7" applyNumberFormat="1" applyFont="1" applyFill="1"/>
    <xf numFmtId="170" fontId="24" fillId="0" borderId="0" xfId="5" applyNumberFormat="1" applyFont="1" applyFill="1"/>
    <xf numFmtId="0" fontId="28" fillId="0" borderId="0" xfId="5" applyFont="1" applyBorder="1"/>
    <xf numFmtId="0" fontId="24" fillId="0" borderId="0" xfId="5" applyFont="1"/>
    <xf numFmtId="3" fontId="28" fillId="0" borderId="0" xfId="5" applyNumberFormat="1" applyFont="1" applyBorder="1"/>
    <xf numFmtId="0" fontId="12" fillId="0" borderId="0" xfId="0" applyFont="1"/>
    <xf numFmtId="3" fontId="5" fillId="0" borderId="0" xfId="6" applyNumberFormat="1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24" fillId="3" borderId="0" xfId="5" applyFont="1" applyFill="1" applyBorder="1" applyAlignment="1">
      <alignment horizontal="center"/>
    </xf>
    <xf numFmtId="0" fontId="27" fillId="4" borderId="2" xfId="5" applyFont="1" applyFill="1" applyBorder="1" applyAlignment="1">
      <alignment horizontal="center"/>
    </xf>
    <xf numFmtId="0" fontId="29" fillId="3" borderId="0" xfId="0" applyFont="1" applyFill="1"/>
    <xf numFmtId="3" fontId="3" fillId="0" borderId="0" xfId="0" applyNumberFormat="1" applyFont="1" applyFill="1" applyBorder="1"/>
    <xf numFmtId="165" fontId="15" fillId="0" borderId="0" xfId="7" applyNumberFormat="1" applyFont="1" applyFill="1" applyBorder="1" applyAlignment="1" applyProtection="1">
      <alignment horizontal="center"/>
    </xf>
    <xf numFmtId="165" fontId="4" fillId="3" borderId="0" xfId="1" applyNumberFormat="1" applyFont="1" applyFill="1" applyAlignment="1">
      <alignment horizontal="right"/>
    </xf>
    <xf numFmtId="0" fontId="19" fillId="0" borderId="1" xfId="5" applyFont="1" applyFill="1" applyBorder="1" applyAlignment="1">
      <alignment horizontal="center"/>
    </xf>
    <xf numFmtId="0" fontId="19" fillId="0" borderId="0" xfId="5" applyFont="1" applyBorder="1" applyAlignment="1">
      <alignment horizontal="center"/>
    </xf>
    <xf numFmtId="17" fontId="19" fillId="0" borderId="0" xfId="5" applyNumberFormat="1" applyFont="1" applyBorder="1" applyAlignment="1">
      <alignment horizontal="center"/>
    </xf>
    <xf numFmtId="3" fontId="30" fillId="8" borderId="0" xfId="1" applyNumberFormat="1" applyFont="1" applyFill="1"/>
    <xf numFmtId="3" fontId="30" fillId="0" borderId="0" xfId="1" applyNumberFormat="1" applyFont="1" applyFill="1"/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31" fillId="8" borderId="0" xfId="1" applyNumberFormat="1" applyFont="1" applyFill="1"/>
    <xf numFmtId="3" fontId="31" fillId="0" borderId="0" xfId="1" applyNumberFormat="1" applyFont="1" applyFill="1"/>
    <xf numFmtId="165" fontId="5" fillId="0" borderId="4" xfId="1" applyNumberFormat="1" applyFont="1" applyBorder="1"/>
    <xf numFmtId="165" fontId="15" fillId="0" borderId="0" xfId="1" applyNumberFormat="1" applyFont="1" applyFill="1" applyBorder="1"/>
    <xf numFmtId="165" fontId="32" fillId="0" borderId="0" xfId="0" applyNumberFormat="1" applyFont="1"/>
    <xf numFmtId="172" fontId="5" fillId="0" borderId="0" xfId="1" applyNumberFormat="1" applyFont="1" applyBorder="1"/>
    <xf numFmtId="165" fontId="5" fillId="0" borderId="5" xfId="1" applyNumberFormat="1" applyFont="1" applyBorder="1"/>
    <xf numFmtId="165" fontId="5" fillId="0" borderId="6" xfId="1" applyNumberFormat="1" applyFont="1" applyBorder="1"/>
    <xf numFmtId="165" fontId="5" fillId="0" borderId="7" xfId="1" applyNumberFormat="1" applyFont="1" applyBorder="1"/>
    <xf numFmtId="0" fontId="0" fillId="3" borderId="0" xfId="0" applyFont="1" applyFill="1"/>
    <xf numFmtId="166" fontId="5" fillId="0" borderId="0" xfId="2" applyNumberFormat="1" applyFont="1" applyFill="1" applyBorder="1"/>
    <xf numFmtId="171" fontId="5" fillId="0" borderId="0" xfId="7" applyNumberFormat="1" applyFont="1" applyBorder="1" applyAlignment="1">
      <alignment horizontal="right"/>
    </xf>
    <xf numFmtId="0" fontId="5" fillId="5" borderId="0" xfId="5" applyFont="1" applyFill="1" applyAlignment="1"/>
    <xf numFmtId="0" fontId="19" fillId="5" borderId="0" xfId="5" applyFont="1" applyFill="1" applyAlignment="1"/>
    <xf numFmtId="165" fontId="6" fillId="0" borderId="0" xfId="0" applyNumberFormat="1" applyFont="1" applyBorder="1"/>
    <xf numFmtId="173" fontId="5" fillId="0" borderId="0" xfId="7" applyNumberFormat="1" applyFont="1"/>
    <xf numFmtId="165" fontId="5" fillId="0" borderId="0" xfId="7" applyNumberFormat="1" applyFont="1"/>
    <xf numFmtId="165" fontId="5" fillId="0" borderId="0" xfId="7" applyNumberFormat="1" applyFont="1" applyBorder="1"/>
    <xf numFmtId="165" fontId="5" fillId="0" borderId="0" xfId="5" applyNumberFormat="1" applyFont="1" applyBorder="1"/>
    <xf numFmtId="3" fontId="17" fillId="0" borderId="0" xfId="6" applyNumberFormat="1" applyFont="1" applyBorder="1"/>
    <xf numFmtId="3" fontId="5" fillId="0" borderId="0" xfId="7" applyNumberFormat="1" applyFont="1"/>
    <xf numFmtId="3" fontId="5" fillId="0" borderId="0" xfId="7" applyNumberFormat="1" applyFont="1" applyBorder="1"/>
    <xf numFmtId="3" fontId="5" fillId="0" borderId="0" xfId="5" applyNumberFormat="1" applyFont="1" applyBorder="1"/>
    <xf numFmtId="165" fontId="16" fillId="0" borderId="0" xfId="7" applyNumberFormat="1" applyFont="1" applyFill="1"/>
    <xf numFmtId="3" fontId="0" fillId="0" borderId="0" xfId="0" applyNumberFormat="1"/>
    <xf numFmtId="165" fontId="0" fillId="0" borderId="0" xfId="0" applyNumberFormat="1"/>
    <xf numFmtId="3" fontId="4" fillId="0" borderId="0" xfId="231" applyNumberFormat="1" applyFont="1" applyBorder="1"/>
    <xf numFmtId="165" fontId="4" fillId="0" borderId="0" xfId="3" applyNumberFormat="1" applyFont="1" applyFill="1"/>
    <xf numFmtId="165" fontId="31" fillId="0" borderId="0" xfId="1" applyNumberFormat="1" applyFont="1" applyFill="1"/>
    <xf numFmtId="3" fontId="15" fillId="0" borderId="0" xfId="6" applyNumberFormat="1" applyFont="1" applyBorder="1" applyAlignment="1">
      <alignment horizontal="center"/>
    </xf>
    <xf numFmtId="165" fontId="0" fillId="0" borderId="0" xfId="0" applyNumberFormat="1" applyBorder="1"/>
    <xf numFmtId="166" fontId="0" fillId="0" borderId="2" xfId="2" applyNumberFormat="1" applyFont="1" applyBorder="1"/>
    <xf numFmtId="0" fontId="4" fillId="0" borderId="0" xfId="0" applyFont="1" applyBorder="1" applyAlignment="1">
      <alignment horizontal="center"/>
    </xf>
    <xf numFmtId="166" fontId="4" fillId="0" borderId="0" xfId="2" applyNumberFormat="1" applyFont="1" applyBorder="1"/>
    <xf numFmtId="43" fontId="19" fillId="0" borderId="0" xfId="5" applyNumberFormat="1" applyFont="1" applyBorder="1" applyAlignment="1">
      <alignment horizontal="left"/>
    </xf>
    <xf numFmtId="165" fontId="0" fillId="0" borderId="2" xfId="0" applyNumberFormat="1" applyBorder="1"/>
    <xf numFmtId="165" fontId="4" fillId="0" borderId="0" xfId="1" applyNumberFormat="1" applyFont="1" applyBorder="1"/>
    <xf numFmtId="0" fontId="12" fillId="0" borderId="0" xfId="0" applyFont="1" applyBorder="1" applyAlignment="1">
      <alignment horizontal="center"/>
    </xf>
    <xf numFmtId="166" fontId="0" fillId="0" borderId="1" xfId="2" applyNumberFormat="1" applyFont="1" applyBorder="1"/>
    <xf numFmtId="166" fontId="0" fillId="0" borderId="0" xfId="2" applyNumberFormat="1" applyFont="1" applyBorder="1"/>
    <xf numFmtId="165" fontId="19" fillId="0" borderId="0" xfId="296" applyNumberFormat="1" applyFont="1"/>
    <xf numFmtId="0" fontId="15" fillId="0" borderId="0" xfId="5" applyFont="1" applyFill="1" applyBorder="1" applyAlignment="1">
      <alignment horizontal="left"/>
    </xf>
    <xf numFmtId="0" fontId="15" fillId="0" borderId="1" xfId="5" applyFont="1" applyBorder="1"/>
    <xf numFmtId="0" fontId="15" fillId="0" borderId="1" xfId="5" applyFont="1" applyBorder="1" applyAlignment="1">
      <alignment horizontal="left"/>
    </xf>
    <xf numFmtId="3" fontId="15" fillId="0" borderId="1" xfId="6" applyNumberFormat="1" applyFont="1" applyBorder="1" applyAlignment="1">
      <alignment horizontal="center"/>
    </xf>
    <xf numFmtId="3" fontId="15" fillId="3" borderId="1" xfId="6" applyNumberFormat="1" applyFont="1" applyFill="1" applyBorder="1" applyAlignment="1">
      <alignment horizontal="center"/>
    </xf>
    <xf numFmtId="0" fontId="15" fillId="0" borderId="0" xfId="5" applyFont="1" applyBorder="1" applyAlignment="1">
      <alignment horizontal="left"/>
    </xf>
    <xf numFmtId="0" fontId="15" fillId="0" borderId="0" xfId="5" applyFont="1" applyBorder="1" applyAlignment="1">
      <alignment horizontal="right"/>
    </xf>
    <xf numFmtId="3" fontId="15" fillId="3" borderId="0" xfId="6" applyNumberFormat="1" applyFont="1" applyFill="1" applyBorder="1" applyAlignment="1">
      <alignment horizontal="center"/>
    </xf>
    <xf numFmtId="5" fontId="15" fillId="0" borderId="0" xfId="5" applyNumberFormat="1" applyFont="1" applyBorder="1" applyAlignment="1">
      <alignment horizontal="left"/>
    </xf>
    <xf numFmtId="49" fontId="15" fillId="3" borderId="0" xfId="6" quotePrefix="1" applyNumberFormat="1" applyFont="1" applyFill="1" applyBorder="1" applyAlignment="1">
      <alignment horizontal="center"/>
    </xf>
    <xf numFmtId="0" fontId="15" fillId="6" borderId="0" xfId="5" applyFont="1" applyFill="1" applyBorder="1" applyAlignment="1">
      <alignment horizontal="center"/>
    </xf>
    <xf numFmtId="0" fontId="15" fillId="0" borderId="0" xfId="0" applyFont="1"/>
    <xf numFmtId="0" fontId="15" fillId="6" borderId="0" xfId="0" applyFont="1" applyFill="1" applyAlignment="1">
      <alignment horizontal="center"/>
    </xf>
    <xf numFmtId="165" fontId="0" fillId="0" borderId="3" xfId="0" applyNumberFormat="1" applyBorder="1"/>
    <xf numFmtId="169" fontId="5" fillId="94" borderId="0" xfId="5" applyNumberFormat="1" applyFont="1" applyFill="1" applyBorder="1"/>
    <xf numFmtId="0" fontId="5" fillId="94" borderId="0" xfId="5" applyFont="1" applyFill="1" applyBorder="1"/>
    <xf numFmtId="0" fontId="21" fillId="3" borderId="0" xfId="5" applyFont="1" applyFill="1" applyBorder="1" applyAlignment="1">
      <alignment horizontal="center"/>
    </xf>
    <xf numFmtId="169" fontId="5" fillId="93" borderId="0" xfId="5" applyNumberFormat="1" applyFont="1" applyFill="1" applyBorder="1"/>
    <xf numFmtId="0" fontId="5" fillId="93" borderId="0" xfId="5" applyFont="1" applyFill="1" applyBorder="1"/>
    <xf numFmtId="169" fontId="5" fillId="95" borderId="0" xfId="5" applyNumberFormat="1" applyFont="1" applyFill="1" applyBorder="1"/>
    <xf numFmtId="0" fontId="5" fillId="95" borderId="0" xfId="5" applyFont="1" applyFill="1" applyBorder="1"/>
    <xf numFmtId="165" fontId="90" fillId="0" borderId="0" xfId="7" applyNumberFormat="1" applyFont="1" applyBorder="1" applyProtection="1"/>
    <xf numFmtId="10" fontId="4" fillId="0" borderId="0" xfId="2" applyNumberFormat="1" applyFont="1" applyBorder="1"/>
    <xf numFmtId="0" fontId="12" fillId="0" borderId="0" xfId="8" applyFont="1" applyFill="1"/>
    <xf numFmtId="3" fontId="5" fillId="94" borderId="0" xfId="5" applyNumberFormat="1" applyFont="1" applyFill="1" applyBorder="1"/>
    <xf numFmtId="3" fontId="5" fillId="95" borderId="0" xfId="5" applyNumberFormat="1" applyFont="1" applyFill="1" applyBorder="1"/>
    <xf numFmtId="165" fontId="5" fillId="94" borderId="0" xfId="7" applyNumberFormat="1" applyFont="1" applyFill="1"/>
    <xf numFmtId="165" fontId="5" fillId="0" borderId="0" xfId="7" applyNumberFormat="1" applyFont="1" applyFill="1"/>
    <xf numFmtId="165" fontId="5" fillId="95" borderId="0" xfId="7" applyNumberFormat="1" applyFont="1" applyFill="1"/>
    <xf numFmtId="3" fontId="5" fillId="94" borderId="0" xfId="7" applyNumberFormat="1" applyFont="1" applyFill="1"/>
    <xf numFmtId="3" fontId="5" fillId="95" borderId="0" xfId="7" applyNumberFormat="1" applyFont="1" applyFill="1"/>
    <xf numFmtId="3" fontId="15" fillId="6" borderId="0" xfId="6" applyNumberFormat="1" applyFont="1" applyFill="1" applyBorder="1" applyAlignment="1">
      <alignment horizontal="left"/>
    </xf>
    <xf numFmtId="3" fontId="5" fillId="3" borderId="0" xfId="10" applyNumberFormat="1" applyFont="1" applyFill="1" applyProtection="1"/>
    <xf numFmtId="165" fontId="16" fillId="3" borderId="0" xfId="7" applyNumberFormat="1" applyFont="1" applyFill="1"/>
    <xf numFmtId="165" fontId="16" fillId="3" borderId="3" xfId="7" applyNumberFormat="1" applyFont="1" applyFill="1" applyBorder="1"/>
    <xf numFmtId="169" fontId="5" fillId="0" borderId="0" xfId="5" applyNumberFormat="1" applyFont="1" applyFill="1" applyBorder="1"/>
    <xf numFmtId="0" fontId="5" fillId="5" borderId="0" xfId="5" applyFont="1" applyFill="1" applyBorder="1" applyAlignment="1">
      <alignment horizontal="right"/>
    </xf>
    <xf numFmtId="0" fontId="15" fillId="5" borderId="0" xfId="5" applyFont="1" applyFill="1" applyBorder="1" applyAlignment="1">
      <alignment horizontal="right"/>
    </xf>
    <xf numFmtId="10" fontId="5" fillId="5" borderId="0" xfId="2" applyNumberFormat="1" applyFont="1" applyFill="1"/>
    <xf numFmtId="176" fontId="0" fillId="0" borderId="0" xfId="0" applyNumberFormat="1"/>
    <xf numFmtId="165" fontId="5" fillId="0" borderId="0" xfId="5" applyNumberFormat="1" applyFont="1" applyFill="1" applyBorder="1"/>
    <xf numFmtId="3" fontId="15" fillId="0" borderId="30" xfId="0" applyNumberFormat="1" applyFont="1" applyFill="1" applyBorder="1" applyAlignment="1" applyProtection="1">
      <alignment horizontal="right" wrapText="1"/>
    </xf>
    <xf numFmtId="1" fontId="0" fillId="0" borderId="3" xfId="7" applyNumberFormat="1" applyFont="1" applyBorder="1"/>
    <xf numFmtId="3" fontId="0" fillId="0" borderId="3" xfId="0" applyNumberFormat="1" applyBorder="1"/>
    <xf numFmtId="3" fontId="5" fillId="96" borderId="0" xfId="5" applyNumberFormat="1" applyFont="1" applyFill="1" applyBorder="1"/>
    <xf numFmtId="3" fontId="5" fillId="0" borderId="0" xfId="6" applyNumberFormat="1" applyFont="1" applyBorder="1" applyAlignment="1">
      <alignment horizontal="center"/>
    </xf>
    <xf numFmtId="49" fontId="5" fillId="0" borderId="0" xfId="5" applyNumberFormat="1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49" fontId="5" fillId="0" borderId="0" xfId="7" applyNumberFormat="1" applyFont="1" applyBorder="1" applyAlignment="1">
      <alignment horizontal="center"/>
    </xf>
    <xf numFmtId="171" fontId="5" fillId="0" borderId="1" xfId="7" applyNumberFormat="1" applyFont="1" applyBorder="1" applyAlignment="1">
      <alignment horizontal="center"/>
    </xf>
    <xf numFmtId="3" fontId="5" fillId="0" borderId="1" xfId="6" applyNumberFormat="1" applyFont="1" applyBorder="1" applyAlignment="1">
      <alignment horizontal="center"/>
    </xf>
    <xf numFmtId="3" fontId="5" fillId="0" borderId="1" xfId="6" applyNumberFormat="1" applyFont="1" applyFill="1" applyBorder="1" applyAlignment="1">
      <alignment horizontal="center"/>
    </xf>
    <xf numFmtId="0" fontId="5" fillId="0" borderId="1" xfId="5" applyFont="1" applyFill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3" fontId="15" fillId="6" borderId="2" xfId="6" applyNumberFormat="1" applyFont="1" applyFill="1" applyBorder="1" applyAlignment="1">
      <alignment horizontal="center"/>
    </xf>
    <xf numFmtId="3" fontId="15" fillId="0" borderId="0" xfId="6" applyNumberFormat="1" applyFont="1" applyBorder="1" applyAlignment="1">
      <alignment horizontal="center"/>
    </xf>
    <xf numFmtId="3" fontId="15" fillId="0" borderId="0" xfId="6" quotePrefix="1" applyNumberFormat="1" applyFont="1" applyBorder="1" applyAlignment="1">
      <alignment horizontal="center"/>
    </xf>
    <xf numFmtId="3" fontId="15" fillId="0" borderId="0" xfId="5" applyNumberFormat="1" applyFont="1" applyBorder="1" applyAlignment="1">
      <alignment horizontal="center"/>
    </xf>
    <xf numFmtId="3" fontId="15" fillId="0" borderId="1" xfId="6" applyNumberFormat="1" applyFont="1" applyBorder="1" applyAlignment="1">
      <alignment horizontal="center"/>
    </xf>
    <xf numFmtId="0" fontId="15" fillId="0" borderId="1" xfId="5" applyFont="1" applyBorder="1" applyAlignment="1">
      <alignment horizontal="center" wrapText="1"/>
    </xf>
    <xf numFmtId="3" fontId="15" fillId="0" borderId="2" xfId="6" applyNumberFormat="1" applyFont="1" applyBorder="1" applyAlignment="1">
      <alignment horizontal="center"/>
    </xf>
    <xf numFmtId="3" fontId="15" fillId="0" borderId="2" xfId="5" applyNumberFormat="1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3" fontId="21" fillId="0" borderId="1" xfId="6" applyNumberFormat="1" applyFont="1" applyBorder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3" fontId="24" fillId="0" borderId="0" xfId="5" applyNumberFormat="1" applyFont="1" applyBorder="1" applyAlignment="1">
      <alignment horizontal="center"/>
    </xf>
    <xf numFmtId="0" fontId="24" fillId="0" borderId="0" xfId="5" applyFont="1" applyBorder="1" applyAlignment="1">
      <alignment horizontal="center"/>
    </xf>
    <xf numFmtId="17" fontId="15" fillId="0" borderId="0" xfId="5" quotePrefix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348">
    <cellStyle name="20 % - uthevingsfarge 1 2" xfId="303"/>
    <cellStyle name="20 % - uthevingsfarge 2 2" xfId="305"/>
    <cellStyle name="20 % - uthevingsfarge 3 2" xfId="307"/>
    <cellStyle name="20 % - uthevingsfarge 4 2" xfId="309"/>
    <cellStyle name="20 % - uthevingsfarge 5 2" xfId="311"/>
    <cellStyle name="20 % - uthevingsfarge 6 2" xfId="313"/>
    <cellStyle name="20% - uthevingsfarge 1" xfId="29" builtinId="30" customBuiltin="1"/>
    <cellStyle name="20% - uthevingsfarge 1 2" xfId="122"/>
    <cellStyle name="20% - uthevingsfarge 1 2 2" xfId="269"/>
    <cellStyle name="20% - uthevingsfarge 1 3" xfId="151"/>
    <cellStyle name="20% - uthevingsfarge 1 4" xfId="57"/>
    <cellStyle name="20% - uthevingsfarge 1 5" xfId="219"/>
    <cellStyle name="20% - uthevingsfarge 1 5 2" xfId="322"/>
    <cellStyle name="20% - uthevingsfarge 1 6" xfId="234"/>
    <cellStyle name="20% - uthevingsfarge 1 6 2" xfId="336"/>
    <cellStyle name="20% - uthevingsfarge 2" xfId="33" builtinId="34" customBuiltin="1"/>
    <cellStyle name="20% - uthevingsfarge 2 2" xfId="126"/>
    <cellStyle name="20% - uthevingsfarge 2 2 2" xfId="259"/>
    <cellStyle name="20% - uthevingsfarge 2 3" xfId="152"/>
    <cellStyle name="20% - uthevingsfarge 2 4" xfId="58"/>
    <cellStyle name="20% - uthevingsfarge 2 5" xfId="221"/>
    <cellStyle name="20% - uthevingsfarge 2 5 2" xfId="324"/>
    <cellStyle name="20% - uthevingsfarge 2 6" xfId="236"/>
    <cellStyle name="20% - uthevingsfarge 2 6 2" xfId="338"/>
    <cellStyle name="20% - uthevingsfarge 3" xfId="37" builtinId="38" customBuiltin="1"/>
    <cellStyle name="20% - uthevingsfarge 3 2" xfId="130"/>
    <cellStyle name="20% - uthevingsfarge 3 2 2" xfId="286"/>
    <cellStyle name="20% - uthevingsfarge 3 3" xfId="153"/>
    <cellStyle name="20% - uthevingsfarge 3 4" xfId="59"/>
    <cellStyle name="20% - uthevingsfarge 3 5" xfId="223"/>
    <cellStyle name="20% - uthevingsfarge 3 5 2" xfId="326"/>
    <cellStyle name="20% - uthevingsfarge 3 6" xfId="238"/>
    <cellStyle name="20% - uthevingsfarge 3 6 2" xfId="340"/>
    <cellStyle name="20% - uthevingsfarge 4" xfId="41" builtinId="42" customBuiltin="1"/>
    <cellStyle name="20% - uthevingsfarge 4 2" xfId="134"/>
    <cellStyle name="20% - uthevingsfarge 4 2 2" xfId="257"/>
    <cellStyle name="20% - uthevingsfarge 4 3" xfId="154"/>
    <cellStyle name="20% - uthevingsfarge 4 4" xfId="60"/>
    <cellStyle name="20% - uthevingsfarge 4 5" xfId="225"/>
    <cellStyle name="20% - uthevingsfarge 4 5 2" xfId="328"/>
    <cellStyle name="20% - uthevingsfarge 4 6" xfId="240"/>
    <cellStyle name="20% - uthevingsfarge 4 6 2" xfId="342"/>
    <cellStyle name="20% - uthevingsfarge 5" xfId="45" builtinId="46" customBuiltin="1"/>
    <cellStyle name="20% - uthevingsfarge 5 2" xfId="138"/>
    <cellStyle name="20% - uthevingsfarge 5 2 2" xfId="285"/>
    <cellStyle name="20% - uthevingsfarge 5 3" xfId="155"/>
    <cellStyle name="20% - uthevingsfarge 5 4" xfId="61"/>
    <cellStyle name="20% - uthevingsfarge 5 5" xfId="227"/>
    <cellStyle name="20% - uthevingsfarge 5 5 2" xfId="330"/>
    <cellStyle name="20% - uthevingsfarge 5 6" xfId="242"/>
    <cellStyle name="20% - uthevingsfarge 5 6 2" xfId="344"/>
    <cellStyle name="20% - uthevingsfarge 6" xfId="49" builtinId="50" customBuiltin="1"/>
    <cellStyle name="20% - uthevingsfarge 6 2" xfId="142"/>
    <cellStyle name="20% - uthevingsfarge 6 2 2" xfId="267"/>
    <cellStyle name="20% - uthevingsfarge 6 3" xfId="156"/>
    <cellStyle name="20% - uthevingsfarge 6 4" xfId="62"/>
    <cellStyle name="20% - uthevingsfarge 6 5" xfId="229"/>
    <cellStyle name="20% - uthevingsfarge 6 5 2" xfId="332"/>
    <cellStyle name="20% - uthevingsfarge 6 6" xfId="244"/>
    <cellStyle name="20% - uthevingsfarge 6 6 2" xfId="346"/>
    <cellStyle name="40 % - uthevingsfarge 1 2" xfId="304"/>
    <cellStyle name="40 % - uthevingsfarge 2 2" xfId="306"/>
    <cellStyle name="40 % - uthevingsfarge 3 2" xfId="308"/>
    <cellStyle name="40 % - uthevingsfarge 4 2" xfId="310"/>
    <cellStyle name="40 % - uthevingsfarge 5 2" xfId="312"/>
    <cellStyle name="40 % - uthevingsfarge 6 2" xfId="314"/>
    <cellStyle name="40% - uthevingsfarge 1" xfId="30" builtinId="31" customBuiltin="1"/>
    <cellStyle name="40% - uthevingsfarge 1 2" xfId="123"/>
    <cellStyle name="40% - uthevingsfarge 1 2 2" xfId="272"/>
    <cellStyle name="40% - uthevingsfarge 1 3" xfId="157"/>
    <cellStyle name="40% - uthevingsfarge 1 4" xfId="63"/>
    <cellStyle name="40% - uthevingsfarge 1 5" xfId="220"/>
    <cellStyle name="40% - uthevingsfarge 1 5 2" xfId="323"/>
    <cellStyle name="40% - uthevingsfarge 1 6" xfId="235"/>
    <cellStyle name="40% - uthevingsfarge 1 6 2" xfId="337"/>
    <cellStyle name="40% - uthevingsfarge 2" xfId="34" builtinId="35" customBuiltin="1"/>
    <cellStyle name="40% - uthevingsfarge 2 2" xfId="127"/>
    <cellStyle name="40% - uthevingsfarge 2 2 2" xfId="249"/>
    <cellStyle name="40% - uthevingsfarge 2 3" xfId="158"/>
    <cellStyle name="40% - uthevingsfarge 2 4" xfId="64"/>
    <cellStyle name="40% - uthevingsfarge 2 5" xfId="222"/>
    <cellStyle name="40% - uthevingsfarge 2 5 2" xfId="325"/>
    <cellStyle name="40% - uthevingsfarge 2 6" xfId="237"/>
    <cellStyle name="40% - uthevingsfarge 2 6 2" xfId="339"/>
    <cellStyle name="40% - uthevingsfarge 3" xfId="38" builtinId="39" customBuiltin="1"/>
    <cellStyle name="40% - uthevingsfarge 3 2" xfId="131"/>
    <cellStyle name="40% - uthevingsfarge 3 2 2" xfId="254"/>
    <cellStyle name="40% - uthevingsfarge 3 3" xfId="159"/>
    <cellStyle name="40% - uthevingsfarge 3 4" xfId="65"/>
    <cellStyle name="40% - uthevingsfarge 3 5" xfId="224"/>
    <cellStyle name="40% - uthevingsfarge 3 5 2" xfId="327"/>
    <cellStyle name="40% - uthevingsfarge 3 6" xfId="239"/>
    <cellStyle name="40% - uthevingsfarge 3 6 2" xfId="341"/>
    <cellStyle name="40% - uthevingsfarge 4" xfId="42" builtinId="43" customBuiltin="1"/>
    <cellStyle name="40% - uthevingsfarge 4 2" xfId="135"/>
    <cellStyle name="40% - uthevingsfarge 4 2 2" xfId="247"/>
    <cellStyle name="40% - uthevingsfarge 4 3" xfId="160"/>
    <cellStyle name="40% - uthevingsfarge 4 4" xfId="66"/>
    <cellStyle name="40% - uthevingsfarge 4 5" xfId="226"/>
    <cellStyle name="40% - uthevingsfarge 4 5 2" xfId="329"/>
    <cellStyle name="40% - uthevingsfarge 4 6" xfId="241"/>
    <cellStyle name="40% - uthevingsfarge 4 6 2" xfId="343"/>
    <cellStyle name="40% - uthevingsfarge 5" xfId="46" builtinId="47" customBuiltin="1"/>
    <cellStyle name="40% - uthevingsfarge 5 2" xfId="139"/>
    <cellStyle name="40% - uthevingsfarge 5 2 2" xfId="277"/>
    <cellStyle name="40% - uthevingsfarge 5 3" xfId="161"/>
    <cellStyle name="40% - uthevingsfarge 5 4" xfId="67"/>
    <cellStyle name="40% - uthevingsfarge 5 5" xfId="228"/>
    <cellStyle name="40% - uthevingsfarge 5 5 2" xfId="331"/>
    <cellStyle name="40% - uthevingsfarge 5 6" xfId="243"/>
    <cellStyle name="40% - uthevingsfarge 5 6 2" xfId="345"/>
    <cellStyle name="40% - uthevingsfarge 6" xfId="50" builtinId="51" customBuiltin="1"/>
    <cellStyle name="40% - uthevingsfarge 6 2" xfId="143"/>
    <cellStyle name="40% - uthevingsfarge 6 2 2" xfId="258"/>
    <cellStyle name="40% - uthevingsfarge 6 3" xfId="162"/>
    <cellStyle name="40% - uthevingsfarge 6 4" xfId="68"/>
    <cellStyle name="40% - uthevingsfarge 6 5" xfId="230"/>
    <cellStyle name="40% - uthevingsfarge 6 5 2" xfId="333"/>
    <cellStyle name="40% - uthevingsfarge 6 6" xfId="245"/>
    <cellStyle name="40% - uthevingsfarge 6 6 2" xfId="347"/>
    <cellStyle name="60% - uthevingsfarge 1" xfId="31" builtinId="32" customBuiltin="1"/>
    <cellStyle name="60% - uthevingsfarge 1 2" xfId="124"/>
    <cellStyle name="60% - uthevingsfarge 1 3" xfId="163"/>
    <cellStyle name="60% - uthevingsfarge 1 4" xfId="69"/>
    <cellStyle name="60% - uthevingsfarge 2" xfId="35" builtinId="36" customBuiltin="1"/>
    <cellStyle name="60% - uthevingsfarge 2 2" xfId="128"/>
    <cellStyle name="60% - uthevingsfarge 2 3" xfId="164"/>
    <cellStyle name="60% - uthevingsfarge 2 4" xfId="70"/>
    <cellStyle name="60% - uthevingsfarge 3" xfId="39" builtinId="40" customBuiltin="1"/>
    <cellStyle name="60% - uthevingsfarge 3 2" xfId="132"/>
    <cellStyle name="60% - uthevingsfarge 3 3" xfId="165"/>
    <cellStyle name="60% - uthevingsfarge 3 4" xfId="71"/>
    <cellStyle name="60% - uthevingsfarge 4" xfId="43" builtinId="44" customBuiltin="1"/>
    <cellStyle name="60% - uthevingsfarge 4 2" xfId="136"/>
    <cellStyle name="60% - uthevingsfarge 4 3" xfId="166"/>
    <cellStyle name="60% - uthevingsfarge 4 4" xfId="72"/>
    <cellStyle name="60% - uthevingsfarge 5" xfId="47" builtinId="48" customBuiltin="1"/>
    <cellStyle name="60% - uthevingsfarge 5 2" xfId="140"/>
    <cellStyle name="60% - uthevingsfarge 5 3" xfId="167"/>
    <cellStyle name="60% - uthevingsfarge 5 4" xfId="73"/>
    <cellStyle name="60% - uthevingsfarge 6" xfId="51" builtinId="52" customBuiltin="1"/>
    <cellStyle name="60% - uthevingsfarge 6 2" xfId="144"/>
    <cellStyle name="60% - uthevingsfarge 6 3" xfId="168"/>
    <cellStyle name="60% - uthevingsfarge 6 4" xfId="74"/>
    <cellStyle name="Benyttet hyperkobling" xfId="204"/>
    <cellStyle name="Benyttet hyperkobling 2" xfId="145"/>
    <cellStyle name="Benyttet hyperkobling 3" xfId="198"/>
    <cellStyle name="Beregning" xfId="22" builtinId="22" customBuiltin="1"/>
    <cellStyle name="Beregning 2" xfId="115"/>
    <cellStyle name="Beregning 3" xfId="169"/>
    <cellStyle name="Beregning 4" xfId="75"/>
    <cellStyle name="Dårlig" xfId="18" builtinId="27" customBuiltin="1"/>
    <cellStyle name="Dårlig 2" xfId="111"/>
    <cellStyle name="Dårlig 3" xfId="170"/>
    <cellStyle name="Dårlig 4" xfId="76"/>
    <cellStyle name="Forklarende tekst" xfId="26" builtinId="53" customBuiltin="1"/>
    <cellStyle name="Forklarende tekst 2" xfId="119"/>
    <cellStyle name="Forklarende tekst 3" xfId="171"/>
    <cellStyle name="Forklarende tekst 4" xfId="77"/>
    <cellStyle name="God" xfId="17" builtinId="26" customBuiltin="1"/>
    <cellStyle name="God 2" xfId="110"/>
    <cellStyle name="God 3" xfId="172"/>
    <cellStyle name="God 4" xfId="78"/>
    <cellStyle name="Hyperkobling 2" xfId="146"/>
    <cellStyle name="Hyperkobling 2 2" xfId="263"/>
    <cellStyle name="Hyperkobling 3" xfId="173"/>
    <cellStyle name="Hyperkobling 4" xfId="149"/>
    <cellStyle name="Inndata" xfId="20" builtinId="20" customBuiltin="1"/>
    <cellStyle name="Inndata 2" xfId="113"/>
    <cellStyle name="Inndata 3" xfId="174"/>
    <cellStyle name="Inndata 4" xfId="79"/>
    <cellStyle name="Koblet celle" xfId="23" builtinId="24" customBuiltin="1"/>
    <cellStyle name="Koblet celle 2" xfId="116"/>
    <cellStyle name="Koblet celle 3" xfId="175"/>
    <cellStyle name="Koblet celle 4" xfId="80"/>
    <cellStyle name="Komma" xfId="1" builtinId="3"/>
    <cellStyle name="Komma 2" xfId="7"/>
    <cellStyle name="Komma 2 2" xfId="55"/>
    <cellStyle name="Komma 2 2 2" xfId="296"/>
    <cellStyle name="Komma 2 3" xfId="54"/>
    <cellStyle name="Komma 3" xfId="199"/>
    <cellStyle name="Komma 3 2" xfId="202"/>
    <cellStyle name="Komma 3 2 2" xfId="302"/>
    <cellStyle name="Komma 3 3" xfId="213"/>
    <cellStyle name="Komma 3 3 2" xfId="317"/>
    <cellStyle name="Komma 3 4" xfId="209"/>
    <cellStyle name="Komma 3 5" xfId="299"/>
    <cellStyle name="Komma 4" xfId="215"/>
    <cellStyle name="Komma 4 2" xfId="271"/>
    <cellStyle name="Komma 4 3" xfId="318"/>
    <cellStyle name="Komma 5" xfId="290"/>
    <cellStyle name="Komma 6" xfId="295"/>
    <cellStyle name="Kontrollcelle" xfId="24" builtinId="23" customBuiltin="1"/>
    <cellStyle name="Kontrollcelle 2" xfId="117"/>
    <cellStyle name="Kontrollcelle 3" xfId="176"/>
    <cellStyle name="Kontrollcelle 4" xfId="81"/>
    <cellStyle name="Merknad 2" xfId="147"/>
    <cellStyle name="Merknad 2 2" xfId="208"/>
    <cellStyle name="Merknad 3" xfId="177"/>
    <cellStyle name="Merknad 4" xfId="82"/>
    <cellStyle name="Merknad 5" xfId="216"/>
    <cellStyle name="Merknad 5 2" xfId="319"/>
    <cellStyle name="Merknad 6" xfId="218"/>
    <cellStyle name="Merknad 6 2" xfId="321"/>
    <cellStyle name="Merknad 7" xfId="233"/>
    <cellStyle name="Merknad 7 2" xfId="335"/>
    <cellStyle name="Normal" xfId="0" builtinId="0"/>
    <cellStyle name="Normal 10" xfId="206"/>
    <cellStyle name="Normal 10 2" xfId="293"/>
    <cellStyle name="Normal 10 2 2" xfId="203"/>
    <cellStyle name="Normal 10 3" xfId="291"/>
    <cellStyle name="Normal 11" xfId="294"/>
    <cellStyle name="Normal 12" xfId="275"/>
    <cellStyle name="Normal 12 2" xfId="266"/>
    <cellStyle name="Normal 12 2 2" xfId="268"/>
    <cellStyle name="Normal 12 3" xfId="256"/>
    <cellStyle name="Normal 2" xfId="9"/>
    <cellStyle name="Normal 2 2" xfId="103"/>
    <cellStyle name="Normal 2 3" xfId="178"/>
    <cellStyle name="Normal 2 3 2" xfId="281"/>
    <cellStyle name="Normal 2 4" xfId="83"/>
    <cellStyle name="Normal 2 4 2" xfId="287"/>
    <cellStyle name="Normal 2 4 2 2" xfId="273"/>
    <cellStyle name="Normal 2 4 3" xfId="276"/>
    <cellStyle name="Normal 2 4 4" xfId="262"/>
    <cellStyle name="Normal 2 5" xfId="270"/>
    <cellStyle name="Normal 2 5 2" xfId="264"/>
    <cellStyle name="Normal 2 6" xfId="252"/>
    <cellStyle name="Normal 2 7" xfId="280"/>
    <cellStyle name="Normal 2 8" xfId="288"/>
    <cellStyle name="Normal 2 9" xfId="289"/>
    <cellStyle name="Normal 3" xfId="10"/>
    <cellStyle name="Normal 3 2" xfId="148"/>
    <cellStyle name="Normal 3 3" xfId="179"/>
    <cellStyle name="Normal 3 3 2" xfId="207"/>
    <cellStyle name="Normal 3 4" xfId="197"/>
    <cellStyle name="Normal 3 5" xfId="84"/>
    <cellStyle name="Normal 3 6" xfId="214"/>
    <cellStyle name="Normal 3 7" xfId="56"/>
    <cellStyle name="Normal 4" xfId="101"/>
    <cellStyle name="Normal 4 2" xfId="196"/>
    <cellStyle name="Normal 4 2 2" xfId="201"/>
    <cellStyle name="Normal 4 2 2 2" xfId="301"/>
    <cellStyle name="Normal 4 2 3" xfId="298"/>
    <cellStyle name="Normal 4 3" xfId="200"/>
    <cellStyle name="Normal 4 3 2" xfId="300"/>
    <cellStyle name="Normal 4 4" xfId="212"/>
    <cellStyle name="Normal 4 5" xfId="255"/>
    <cellStyle name="Normal 4 6" xfId="297"/>
    <cellStyle name="Normal 5" xfId="102"/>
    <cellStyle name="Normal 5 2" xfId="260"/>
    <cellStyle name="Normal 5 2 2" xfId="250"/>
    <cellStyle name="Normal 5 3" xfId="274"/>
    <cellStyle name="Normal 5 4" xfId="248"/>
    <cellStyle name="Normal 6" xfId="150"/>
    <cellStyle name="Normal 6 2" xfId="52"/>
    <cellStyle name="Normal 6 2 2" xfId="282"/>
    <cellStyle name="Normal 6 3" xfId="279"/>
    <cellStyle name="Normal 6 4" xfId="251"/>
    <cellStyle name="Normal 7" xfId="210"/>
    <cellStyle name="Normal 7 2" xfId="205"/>
    <cellStyle name="Normal 7 3" xfId="315"/>
    <cellStyle name="Normal 8" xfId="217"/>
    <cellStyle name="Normal 8 2" xfId="261"/>
    <cellStyle name="Normal 8 3" xfId="320"/>
    <cellStyle name="Normal 9" xfId="231"/>
    <cellStyle name="Normal 9 2" xfId="292"/>
    <cellStyle name="Normal 9 3" xfId="53"/>
    <cellStyle name="Normal 9 4" xfId="334"/>
    <cellStyle name="Normal_innutj" xfId="5"/>
    <cellStyle name="Normal_TABELL1" xfId="8"/>
    <cellStyle name="Nøytral" xfId="19" builtinId="28" customBuiltin="1"/>
    <cellStyle name="Nøytral 2" xfId="112"/>
    <cellStyle name="Nøytral 3" xfId="180"/>
    <cellStyle name="Nøytral 4" xfId="85"/>
    <cellStyle name="Overskrift 1" xfId="13" builtinId="16" customBuiltin="1"/>
    <cellStyle name="Overskrift 1 2" xfId="106"/>
    <cellStyle name="Overskrift 1 3" xfId="181"/>
    <cellStyle name="Overskrift 1 4" xfId="86"/>
    <cellStyle name="Overskrift 2" xfId="14" builtinId="17" customBuiltin="1"/>
    <cellStyle name="Overskrift 2 2" xfId="107"/>
    <cellStyle name="Overskrift 2 3" xfId="182"/>
    <cellStyle name="Overskrift 2 4" xfId="87"/>
    <cellStyle name="Overskrift 3" xfId="15" builtinId="18" customBuiltin="1"/>
    <cellStyle name="Overskrift 3 2" xfId="108"/>
    <cellStyle name="Overskrift 3 3" xfId="183"/>
    <cellStyle name="Overskrift 3 4" xfId="88"/>
    <cellStyle name="Overskrift 4" xfId="16" builtinId="19" customBuiltin="1"/>
    <cellStyle name="Overskrift 4 2" xfId="109"/>
    <cellStyle name="Overskrift 4 3" xfId="184"/>
    <cellStyle name="Overskrift 4 4" xfId="89"/>
    <cellStyle name="Prosent" xfId="2" builtinId="5"/>
    <cellStyle name="Prosent 2" xfId="185"/>
    <cellStyle name="Prosent 2 2" xfId="283"/>
    <cellStyle name="Prosent 3" xfId="211"/>
    <cellStyle name="Prosent 3 2" xfId="316"/>
    <cellStyle name="times" xfId="90"/>
    <cellStyle name="Tittel" xfId="12" builtinId="15" customBuiltin="1"/>
    <cellStyle name="Tittel 2" xfId="105"/>
    <cellStyle name="Tittel 2 2" xfId="246"/>
    <cellStyle name="Tittel 3" xfId="186"/>
    <cellStyle name="Tittel 4" xfId="91"/>
    <cellStyle name="Tittel 5" xfId="232"/>
    <cellStyle name="Totalt" xfId="27" builtinId="25" customBuiltin="1"/>
    <cellStyle name="Totalt 2" xfId="120"/>
    <cellStyle name="Totalt 3" xfId="187"/>
    <cellStyle name="Totalt 4" xfId="92"/>
    <cellStyle name="Tusenskille" xfId="104"/>
    <cellStyle name="Tusenskille 2" xfId="278"/>
    <cellStyle name="Tusenskille 3" xfId="284"/>
    <cellStyle name="Tusenskille 4" xfId="253"/>
    <cellStyle name="Tusenskille_innutj" xfId="6"/>
    <cellStyle name="Tusenskille_sammenligningskatt04" xfId="4"/>
    <cellStyle name="Tusenskille_sammenligningskatt08okt" xfId="3"/>
    <cellStyle name="Tusenskille_skatt04analyserev" xfId="11"/>
    <cellStyle name="Utdata" xfId="21" builtinId="21" customBuiltin="1"/>
    <cellStyle name="Utdata 2" xfId="114"/>
    <cellStyle name="Utdata 3" xfId="188"/>
    <cellStyle name="Utdata 4" xfId="93"/>
    <cellStyle name="Uthevingsfarge1" xfId="28" builtinId="29" customBuiltin="1"/>
    <cellStyle name="Uthevingsfarge1 2" xfId="121"/>
    <cellStyle name="Uthevingsfarge1 3" xfId="189"/>
    <cellStyle name="Uthevingsfarge1 4" xfId="94"/>
    <cellStyle name="Uthevingsfarge2" xfId="32" builtinId="33" customBuiltin="1"/>
    <cellStyle name="Uthevingsfarge2 2" xfId="125"/>
    <cellStyle name="Uthevingsfarge2 3" xfId="190"/>
    <cellStyle name="Uthevingsfarge2 4" xfId="95"/>
    <cellStyle name="Uthevingsfarge3" xfId="36" builtinId="37" customBuiltin="1"/>
    <cellStyle name="Uthevingsfarge3 2" xfId="129"/>
    <cellStyle name="Uthevingsfarge3 3" xfId="191"/>
    <cellStyle name="Uthevingsfarge3 4" xfId="96"/>
    <cellStyle name="Uthevingsfarge4" xfId="40" builtinId="41" customBuiltin="1"/>
    <cellStyle name="Uthevingsfarge4 2" xfId="133"/>
    <cellStyle name="Uthevingsfarge4 3" xfId="192"/>
    <cellStyle name="Uthevingsfarge4 4" xfId="97"/>
    <cellStyle name="Uthevingsfarge5" xfId="44" builtinId="45" customBuiltin="1"/>
    <cellStyle name="Uthevingsfarge5 2" xfId="137"/>
    <cellStyle name="Uthevingsfarge5 3" xfId="193"/>
    <cellStyle name="Uthevingsfarge5 4" xfId="98"/>
    <cellStyle name="Uthevingsfarge6" xfId="48" builtinId="49" customBuiltin="1"/>
    <cellStyle name="Uthevingsfarge6 2" xfId="141"/>
    <cellStyle name="Uthevingsfarge6 3" xfId="194"/>
    <cellStyle name="Uthevingsfarge6 4" xfId="99"/>
    <cellStyle name="Valuta 2" xfId="265"/>
    <cellStyle name="Varseltekst" xfId="25" builtinId="11" customBuiltin="1"/>
    <cellStyle name="Varseltekst 2" xfId="118"/>
    <cellStyle name="Varseltekst 3" xfId="195"/>
    <cellStyle name="Varseltekst 4" xfId="100"/>
  </cellStyles>
  <dxfs count="0"/>
  <tableStyles count="0" defaultTableStyle="TableStyleMedium2" defaultPivotStyle="PivotStyleLight16"/>
  <colors>
    <mruColors>
      <color rgb="FFFFFF99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5" Type="http://schemas.openxmlformats.org/officeDocument/2006/relationships/chartsheet" Target="chartsheets/sheet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(januar-oktober 2018)</c:v>
            </c:pt>
          </c:strCache>
        </c:strRef>
      </c:tx>
      <c:layout>
        <c:manualLayout>
          <c:xMode val="edge"/>
          <c:yMode val="edge"/>
          <c:x val="0.31461075750773126"/>
          <c:y val="3.92346872482523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0039564310097344E-2"/>
          <c:y val="0.20745967971408735"/>
          <c:w val="0.88932849233441491"/>
          <c:h val="0.56643485584857556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januar-oktober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kommuner!$B$7:$B$24</c:f>
              <c:strCache>
                <c:ptCount val="18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Aremark</c:v>
                </c:pt>
                <c:pt idx="6">
                  <c:v>Marker</c:v>
                </c:pt>
                <c:pt idx="7">
                  <c:v>Rømskog</c:v>
                </c:pt>
                <c:pt idx="8">
                  <c:v>Trøgstad</c:v>
                </c:pt>
                <c:pt idx="9">
                  <c:v>Spydeberg</c:v>
                </c:pt>
                <c:pt idx="10">
                  <c:v>Askim</c:v>
                </c:pt>
                <c:pt idx="11">
                  <c:v>Eidsberg</c:v>
                </c:pt>
                <c:pt idx="12">
                  <c:v>Skiptvet</c:v>
                </c:pt>
                <c:pt idx="13">
                  <c:v>Rakkestad</c:v>
                </c:pt>
                <c:pt idx="14">
                  <c:v>Råde</c:v>
                </c:pt>
                <c:pt idx="15">
                  <c:v>Rygge</c:v>
                </c:pt>
                <c:pt idx="16">
                  <c:v>Våler</c:v>
                </c:pt>
                <c:pt idx="17">
                  <c:v>Hobøl</c:v>
                </c:pt>
              </c:strCache>
            </c:strRef>
          </c:cat>
          <c:val>
            <c:numRef>
              <c:f>kommuner!$E$7:$E$24</c:f>
              <c:numCache>
                <c:formatCode>0.0\ %</c:formatCode>
                <c:ptCount val="18"/>
                <c:pt idx="0">
                  <c:v>0.78677310041961224</c:v>
                </c:pt>
                <c:pt idx="1">
                  <c:v>0.83937656739320554</c:v>
                </c:pt>
                <c:pt idx="2">
                  <c:v>0.79851698291431106</c:v>
                </c:pt>
                <c:pt idx="3">
                  <c:v>0.84207104946399736</c:v>
                </c:pt>
                <c:pt idx="4">
                  <c:v>1.0692329574243291</c:v>
                </c:pt>
                <c:pt idx="5">
                  <c:v>0.7860037674155107</c:v>
                </c:pt>
                <c:pt idx="6">
                  <c:v>0.79654308789389006</c:v>
                </c:pt>
                <c:pt idx="7">
                  <c:v>0.88154718417042843</c:v>
                </c:pt>
                <c:pt idx="8">
                  <c:v>0.83107948043689595</c:v>
                </c:pt>
                <c:pt idx="9">
                  <c:v>0.8824789699916038</c:v>
                </c:pt>
                <c:pt idx="10">
                  <c:v>0.83732810914493028</c:v>
                </c:pt>
                <c:pt idx="11">
                  <c:v>0.81142956309190839</c:v>
                </c:pt>
                <c:pt idx="12">
                  <c:v>0.79355320900873605</c:v>
                </c:pt>
                <c:pt idx="13">
                  <c:v>0.80500795816612492</c:v>
                </c:pt>
                <c:pt idx="14">
                  <c:v>0.87403926096589724</c:v>
                </c:pt>
                <c:pt idx="15">
                  <c:v>0.91910906887444632</c:v>
                </c:pt>
                <c:pt idx="16">
                  <c:v>0.87120919131613372</c:v>
                </c:pt>
                <c:pt idx="17">
                  <c:v>0.851157098523174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D7-49A9-84ED-E66930766362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kommuner!$B$7:$B$24</c:f>
              <c:strCache>
                <c:ptCount val="18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Aremark</c:v>
                </c:pt>
                <c:pt idx="6">
                  <c:v>Marker</c:v>
                </c:pt>
                <c:pt idx="7">
                  <c:v>Rømskog</c:v>
                </c:pt>
                <c:pt idx="8">
                  <c:v>Trøgstad</c:v>
                </c:pt>
                <c:pt idx="9">
                  <c:v>Spydeberg</c:v>
                </c:pt>
                <c:pt idx="10">
                  <c:v>Askim</c:v>
                </c:pt>
                <c:pt idx="11">
                  <c:v>Eidsberg</c:v>
                </c:pt>
                <c:pt idx="12">
                  <c:v>Skiptvet</c:v>
                </c:pt>
                <c:pt idx="13">
                  <c:v>Rakkestad</c:v>
                </c:pt>
                <c:pt idx="14">
                  <c:v>Råde</c:v>
                </c:pt>
                <c:pt idx="15">
                  <c:v>Rygge</c:v>
                </c:pt>
                <c:pt idx="16">
                  <c:v>Våler</c:v>
                </c:pt>
                <c:pt idx="17">
                  <c:v>Hobøl</c:v>
                </c:pt>
              </c:strCache>
            </c:strRef>
          </c:cat>
          <c:val>
            <c:numRef>
              <c:f>kommuner!$O$7:$O$24</c:f>
              <c:numCache>
                <c:formatCode>0.0\ %</c:formatCode>
                <c:ptCount val="18"/>
                <c:pt idx="0">
                  <c:v>0.94215116062842041</c:v>
                </c:pt>
                <c:pt idx="1">
                  <c:v>0.94478133397710007</c:v>
                </c:pt>
                <c:pt idx="2">
                  <c:v>0.94273835475315548</c:v>
                </c:pt>
                <c:pt idx="3">
                  <c:v>0.94491605808063983</c:v>
                </c:pt>
                <c:pt idx="4">
                  <c:v>1.0155056885771716</c:v>
                </c:pt>
                <c:pt idx="5">
                  <c:v>0.94211269397821529</c:v>
                </c:pt>
                <c:pt idx="6">
                  <c:v>0.94263966000213417</c:v>
                </c:pt>
                <c:pt idx="7">
                  <c:v>0.94688986481596116</c:v>
                </c:pt>
                <c:pt idx="8">
                  <c:v>0.94436647962928455</c:v>
                </c:pt>
                <c:pt idx="9">
                  <c:v>0.94693645410701999</c:v>
                </c:pt>
                <c:pt idx="10">
                  <c:v>0.94467891106468649</c:v>
                </c:pt>
                <c:pt idx="11">
                  <c:v>0.94338398376203525</c:v>
                </c:pt>
                <c:pt idx="12">
                  <c:v>0.9424901660578765</c:v>
                </c:pt>
                <c:pt idx="13">
                  <c:v>0.94306290351574595</c:v>
                </c:pt>
                <c:pt idx="14">
                  <c:v>0.94651446865573474</c:v>
                </c:pt>
                <c:pt idx="15">
                  <c:v>0.95545613315721811</c:v>
                </c:pt>
                <c:pt idx="16">
                  <c:v>0.94637296517324643</c:v>
                </c:pt>
                <c:pt idx="17">
                  <c:v>0.94537036053359857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D7-49A9-84ED-E66930766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14880"/>
        <c:axId val="99930112"/>
      </c:lineChart>
      <c:catAx>
        <c:axId val="9991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9930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930112"/>
        <c:scaling>
          <c:orientation val="minMax"/>
          <c:max val="1.1000000000000001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991488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07551378212107"/>
          <c:y val="0.10256434728875673"/>
          <c:w val="0.12351789030323779"/>
          <c:h val="0.177156666605485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(januar-oktober 2018)</c:v>
            </c:pt>
          </c:strCache>
        </c:strRef>
      </c:tx>
      <c:layout>
        <c:manualLayout>
          <c:xMode val="edge"/>
          <c:yMode val="edge"/>
          <c:x val="0.18963852392351249"/>
          <c:y val="3.27102803738317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4066551413725918E-2"/>
          <c:y val="0.19392523364485981"/>
          <c:w val="0.88954141612198356"/>
          <c:h val="0.56074766355140182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januar-oktober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kommuner!$B$174:$B$199</c:f>
              <c:strCache>
                <c:ptCount val="26"/>
                <c:pt idx="0">
                  <c:v>Eigersund</c:v>
                </c:pt>
                <c:pt idx="1">
                  <c:v>Sandnes</c:v>
                </c:pt>
                <c:pt idx="2">
                  <c:v>Stavanger</c:v>
                </c:pt>
                <c:pt idx="3">
                  <c:v>Haugesund</c:v>
                </c:pt>
                <c:pt idx="4">
                  <c:v>Sokndal</c:v>
                </c:pt>
                <c:pt idx="5">
                  <c:v>Lund</c:v>
                </c:pt>
                <c:pt idx="6">
                  <c:v>Bjerkreim</c:v>
                </c:pt>
                <c:pt idx="7">
                  <c:v>Hå</c:v>
                </c:pt>
                <c:pt idx="8">
                  <c:v>Klepp</c:v>
                </c:pt>
                <c:pt idx="9">
                  <c:v>Time</c:v>
                </c:pt>
                <c:pt idx="10">
                  <c:v>Gjesdal</c:v>
                </c:pt>
                <c:pt idx="11">
                  <c:v>Sola</c:v>
                </c:pt>
                <c:pt idx="12">
                  <c:v>Randaberg</c:v>
                </c:pt>
                <c:pt idx="13">
                  <c:v>Forsand</c:v>
                </c:pt>
                <c:pt idx="14">
                  <c:v>Strand</c:v>
                </c:pt>
                <c:pt idx="15">
                  <c:v>Hjelmeland</c:v>
                </c:pt>
                <c:pt idx="16">
                  <c:v>Suldal</c:v>
                </c:pt>
                <c:pt idx="17">
                  <c:v>Sauda</c:v>
                </c:pt>
                <c:pt idx="18">
                  <c:v>Finnøy</c:v>
                </c:pt>
                <c:pt idx="19">
                  <c:v>Rennesøy</c:v>
                </c:pt>
                <c:pt idx="20">
                  <c:v>Kvitsøy</c:v>
                </c:pt>
                <c:pt idx="21">
                  <c:v>Bokn</c:v>
                </c:pt>
                <c:pt idx="22">
                  <c:v>Tysvær</c:v>
                </c:pt>
                <c:pt idx="23">
                  <c:v>Karmøy</c:v>
                </c:pt>
                <c:pt idx="24">
                  <c:v>Utsira</c:v>
                </c:pt>
                <c:pt idx="25">
                  <c:v>Vindafjord</c:v>
                </c:pt>
              </c:strCache>
            </c:strRef>
          </c:cat>
          <c:val>
            <c:numRef>
              <c:f>kommuner!$E$174:$E$199</c:f>
              <c:numCache>
                <c:formatCode>0.0\ %</c:formatCode>
                <c:ptCount val="26"/>
                <c:pt idx="0">
                  <c:v>0.94584349670249035</c:v>
                </c:pt>
                <c:pt idx="1">
                  <c:v>1.011660708007518</c:v>
                </c:pt>
                <c:pt idx="2">
                  <c:v>1.2494214771638765</c:v>
                </c:pt>
                <c:pt idx="3">
                  <c:v>0.95079702162649737</c:v>
                </c:pt>
                <c:pt idx="4">
                  <c:v>0.82321130697224765</c:v>
                </c:pt>
                <c:pt idx="5">
                  <c:v>0.78526460210490556</c:v>
                </c:pt>
                <c:pt idx="6">
                  <c:v>0.82735623447482587</c:v>
                </c:pt>
                <c:pt idx="7">
                  <c:v>0.84283510878592471</c:v>
                </c:pt>
                <c:pt idx="8">
                  <c:v>0.93691974857913984</c:v>
                </c:pt>
                <c:pt idx="9">
                  <c:v>0.95235835680042247</c:v>
                </c:pt>
                <c:pt idx="10">
                  <c:v>0.87956952075073946</c:v>
                </c:pt>
                <c:pt idx="11">
                  <c:v>1.2383374157483522</c:v>
                </c:pt>
                <c:pt idx="12">
                  <c:v>1.0754408659400714</c:v>
                </c:pt>
                <c:pt idx="13">
                  <c:v>1.4625568663251469</c:v>
                </c:pt>
                <c:pt idx="14">
                  <c:v>0.88137708496029266</c:v>
                </c:pt>
                <c:pt idx="15">
                  <c:v>1.2135394443009291</c:v>
                </c:pt>
                <c:pt idx="16">
                  <c:v>1.3596159131933583</c:v>
                </c:pt>
                <c:pt idx="17">
                  <c:v>0.93139778771008619</c:v>
                </c:pt>
                <c:pt idx="18">
                  <c:v>0.91422526847048702</c:v>
                </c:pt>
                <c:pt idx="19">
                  <c:v>1.0289558853198166</c:v>
                </c:pt>
                <c:pt idx="20">
                  <c:v>0.89638811176979039</c:v>
                </c:pt>
                <c:pt idx="21">
                  <c:v>0.83213133647452164</c:v>
                </c:pt>
                <c:pt idx="22">
                  <c:v>0.8693472416577448</c:v>
                </c:pt>
                <c:pt idx="23">
                  <c:v>0.84588710391756738</c:v>
                </c:pt>
                <c:pt idx="24">
                  <c:v>0.83905162297113012</c:v>
                </c:pt>
                <c:pt idx="25">
                  <c:v>1.0129326615433722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C3-498F-A073-2BD218D5D0A3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kommuner!$B$174:$B$199</c:f>
              <c:strCache>
                <c:ptCount val="26"/>
                <c:pt idx="0">
                  <c:v>Eigersund</c:v>
                </c:pt>
                <c:pt idx="1">
                  <c:v>Sandnes</c:v>
                </c:pt>
                <c:pt idx="2">
                  <c:v>Stavanger</c:v>
                </c:pt>
                <c:pt idx="3">
                  <c:v>Haugesund</c:v>
                </c:pt>
                <c:pt idx="4">
                  <c:v>Sokndal</c:v>
                </c:pt>
                <c:pt idx="5">
                  <c:v>Lund</c:v>
                </c:pt>
                <c:pt idx="6">
                  <c:v>Bjerkreim</c:v>
                </c:pt>
                <c:pt idx="7">
                  <c:v>Hå</c:v>
                </c:pt>
                <c:pt idx="8">
                  <c:v>Klepp</c:v>
                </c:pt>
                <c:pt idx="9">
                  <c:v>Time</c:v>
                </c:pt>
                <c:pt idx="10">
                  <c:v>Gjesdal</c:v>
                </c:pt>
                <c:pt idx="11">
                  <c:v>Sola</c:v>
                </c:pt>
                <c:pt idx="12">
                  <c:v>Randaberg</c:v>
                </c:pt>
                <c:pt idx="13">
                  <c:v>Forsand</c:v>
                </c:pt>
                <c:pt idx="14">
                  <c:v>Strand</c:v>
                </c:pt>
                <c:pt idx="15">
                  <c:v>Hjelmeland</c:v>
                </c:pt>
                <c:pt idx="16">
                  <c:v>Suldal</c:v>
                </c:pt>
                <c:pt idx="17">
                  <c:v>Sauda</c:v>
                </c:pt>
                <c:pt idx="18">
                  <c:v>Finnøy</c:v>
                </c:pt>
                <c:pt idx="19">
                  <c:v>Rennesøy</c:v>
                </c:pt>
                <c:pt idx="20">
                  <c:v>Kvitsøy</c:v>
                </c:pt>
                <c:pt idx="21">
                  <c:v>Bokn</c:v>
                </c:pt>
                <c:pt idx="22">
                  <c:v>Tysvær</c:v>
                </c:pt>
                <c:pt idx="23">
                  <c:v>Karmøy</c:v>
                </c:pt>
                <c:pt idx="24">
                  <c:v>Utsira</c:v>
                </c:pt>
                <c:pt idx="25">
                  <c:v>Vindafjord</c:v>
                </c:pt>
              </c:strCache>
            </c:strRef>
          </c:cat>
          <c:val>
            <c:numRef>
              <c:f>kommuner!$O$174:$O$199</c:f>
              <c:numCache>
                <c:formatCode>0.0\ %</c:formatCode>
                <c:ptCount val="26"/>
                <c:pt idx="0">
                  <c:v>0.96614990428843583</c:v>
                </c:pt>
                <c:pt idx="1">
                  <c:v>0.99247678881044687</c:v>
                </c:pt>
                <c:pt idx="2">
                  <c:v>1.0875810964729902</c:v>
                </c:pt>
                <c:pt idx="3">
                  <c:v>0.96813131425803878</c:v>
                </c:pt>
                <c:pt idx="4">
                  <c:v>0.9439730709560521</c:v>
                </c:pt>
                <c:pt idx="5">
                  <c:v>0.94207573571268499</c:v>
                </c:pt>
                <c:pt idx="6">
                  <c:v>0.94418031733118102</c:v>
                </c:pt>
                <c:pt idx="7">
                  <c:v>0.94495426104673597</c:v>
                </c:pt>
                <c:pt idx="8">
                  <c:v>0.9625804050390957</c:v>
                </c:pt>
                <c:pt idx="9">
                  <c:v>0.96875584832760853</c:v>
                </c:pt>
                <c:pt idx="10">
                  <c:v>0.94679098164497677</c:v>
                </c:pt>
                <c:pt idx="11">
                  <c:v>1.0831474719067806</c:v>
                </c:pt>
                <c:pt idx="12">
                  <c:v>1.0179888519834683</c:v>
                </c:pt>
                <c:pt idx="13">
                  <c:v>1.1728352521374985</c:v>
                </c:pt>
                <c:pt idx="14">
                  <c:v>0.94688135985545419</c:v>
                </c:pt>
                <c:pt idx="15">
                  <c:v>1.0732282833278113</c:v>
                </c:pt>
                <c:pt idx="16">
                  <c:v>1.1316588708847832</c:v>
                </c:pt>
                <c:pt idx="17">
                  <c:v>0.9603716206914743</c:v>
                </c:pt>
                <c:pt idx="18">
                  <c:v>0.95350261299563455</c:v>
                </c:pt>
                <c:pt idx="19">
                  <c:v>0.99939485973536624</c:v>
                </c:pt>
                <c:pt idx="20">
                  <c:v>0.94763191119592927</c:v>
                </c:pt>
                <c:pt idx="21">
                  <c:v>0.94441907243116585</c:v>
                </c:pt>
                <c:pt idx="22">
                  <c:v>0.9462798676903269</c:v>
                </c:pt>
                <c:pt idx="23">
                  <c:v>0.94510686080331807</c:v>
                </c:pt>
                <c:pt idx="24">
                  <c:v>0.94476508675599635</c:v>
                </c:pt>
                <c:pt idx="25">
                  <c:v>0.99298557022478873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C3-498F-A073-2BD218D5D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34688"/>
        <c:axId val="80436608"/>
      </c:lineChart>
      <c:catAx>
        <c:axId val="8043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80436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0436608"/>
        <c:scaling>
          <c:orientation val="minMax"/>
          <c:max val="1.8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8043468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517178387892127"/>
          <c:y val="8.1775700934579434E-2"/>
          <c:w val="0.21114390026759855"/>
          <c:h val="0.186915887850467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(januar-oktober 2018)</c:v>
            </c:pt>
          </c:strCache>
        </c:strRef>
      </c:tx>
      <c:layout>
        <c:manualLayout>
          <c:xMode val="edge"/>
          <c:yMode val="edge"/>
          <c:x val="0.18700787401574803"/>
          <c:y val="3.44036697247706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2677165354330714E-2"/>
          <c:y val="0.19266076622165082"/>
          <c:w val="0.90157480314960625"/>
          <c:h val="0.54357859041108625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januar-oktober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kommuner!$B$200:$B$232</c:f>
              <c:strCache>
                <c:ptCount val="33"/>
                <c:pt idx="0">
                  <c:v>Bergen</c:v>
                </c:pt>
                <c:pt idx="1">
                  <c:v>Etne</c:v>
                </c:pt>
                <c:pt idx="2">
                  <c:v>Sveio</c:v>
                </c:pt>
                <c:pt idx="3">
                  <c:v>Bømlo</c:v>
                </c:pt>
                <c:pt idx="4">
                  <c:v>Stord</c:v>
                </c:pt>
                <c:pt idx="5">
                  <c:v>Fitjar</c:v>
                </c:pt>
                <c:pt idx="6">
                  <c:v>Tysnes</c:v>
                </c:pt>
                <c:pt idx="7">
                  <c:v>Kvinnherad</c:v>
                </c:pt>
                <c:pt idx="8">
                  <c:v>Jondal</c:v>
                </c:pt>
                <c:pt idx="9">
                  <c:v>Odda</c:v>
                </c:pt>
                <c:pt idx="10">
                  <c:v>Ullensvang</c:v>
                </c:pt>
                <c:pt idx="11">
                  <c:v>Eidfjord</c:v>
                </c:pt>
                <c:pt idx="12">
                  <c:v>Ulvik</c:v>
                </c:pt>
                <c:pt idx="13">
                  <c:v>Granvin</c:v>
                </c:pt>
                <c:pt idx="14">
                  <c:v>Voss</c:v>
                </c:pt>
                <c:pt idx="15">
                  <c:v>Kvam</c:v>
                </c:pt>
                <c:pt idx="16">
                  <c:v>Fusa</c:v>
                </c:pt>
                <c:pt idx="17">
                  <c:v>Samnanger</c:v>
                </c:pt>
                <c:pt idx="18">
                  <c:v>Os</c:v>
                </c:pt>
                <c:pt idx="19">
                  <c:v>Austevoll</c:v>
                </c:pt>
                <c:pt idx="20">
                  <c:v>Sund</c:v>
                </c:pt>
                <c:pt idx="21">
                  <c:v>Fjell</c:v>
                </c:pt>
                <c:pt idx="22">
                  <c:v>Askøy</c:v>
                </c:pt>
                <c:pt idx="23">
                  <c:v>Vaksdal</c:v>
                </c:pt>
                <c:pt idx="24">
                  <c:v>Modalen</c:v>
                </c:pt>
                <c:pt idx="25">
                  <c:v>Osterøy</c:v>
                </c:pt>
                <c:pt idx="26">
                  <c:v>Meland</c:v>
                </c:pt>
                <c:pt idx="27">
                  <c:v>Øygarden</c:v>
                </c:pt>
                <c:pt idx="28">
                  <c:v>Radøy</c:v>
                </c:pt>
                <c:pt idx="29">
                  <c:v>Lindås</c:v>
                </c:pt>
                <c:pt idx="30">
                  <c:v>Austrheim</c:v>
                </c:pt>
                <c:pt idx="31">
                  <c:v>Fedje</c:v>
                </c:pt>
                <c:pt idx="32">
                  <c:v>Masfjorden</c:v>
                </c:pt>
              </c:strCache>
            </c:strRef>
          </c:cat>
          <c:val>
            <c:numRef>
              <c:f>kommuner!$E$200:$E$232</c:f>
              <c:numCache>
                <c:formatCode>0.0\ %</c:formatCode>
                <c:ptCount val="33"/>
                <c:pt idx="0">
                  <c:v>1.0618437473882745</c:v>
                </c:pt>
                <c:pt idx="1">
                  <c:v>0.83436440248696886</c:v>
                </c:pt>
                <c:pt idx="2">
                  <c:v>0.81042806117552357</c:v>
                </c:pt>
                <c:pt idx="3">
                  <c:v>0.86694226862917234</c:v>
                </c:pt>
                <c:pt idx="4">
                  <c:v>0.91146401347055794</c:v>
                </c:pt>
                <c:pt idx="5">
                  <c:v>0.85028630609205957</c:v>
                </c:pt>
                <c:pt idx="6">
                  <c:v>1.0035579516141639</c:v>
                </c:pt>
                <c:pt idx="7">
                  <c:v>0.87788591379434056</c:v>
                </c:pt>
                <c:pt idx="8">
                  <c:v>0.90115081023457588</c:v>
                </c:pt>
                <c:pt idx="9">
                  <c:v>1.0761678031231221</c:v>
                </c:pt>
                <c:pt idx="10">
                  <c:v>0.85279139819927019</c:v>
                </c:pt>
                <c:pt idx="11">
                  <c:v>2.075697593166197</c:v>
                </c:pt>
                <c:pt idx="12">
                  <c:v>1.0793935435875766</c:v>
                </c:pt>
                <c:pt idx="13">
                  <c:v>0.79965184331143901</c:v>
                </c:pt>
                <c:pt idx="14">
                  <c:v>0.89727730279632267</c:v>
                </c:pt>
                <c:pt idx="15">
                  <c:v>0.88597275693282707</c:v>
                </c:pt>
                <c:pt idx="16">
                  <c:v>0.93200834926662857</c:v>
                </c:pt>
                <c:pt idx="17">
                  <c:v>0.88058093915489555</c:v>
                </c:pt>
                <c:pt idx="18">
                  <c:v>0.90447431396129385</c:v>
                </c:pt>
                <c:pt idx="19">
                  <c:v>1.3780764053315009</c:v>
                </c:pt>
                <c:pt idx="20">
                  <c:v>0.83312260240529246</c:v>
                </c:pt>
                <c:pt idx="21">
                  <c:v>0.94117420670394725</c:v>
                </c:pt>
                <c:pt idx="22">
                  <c:v>0.83376893480349457</c:v>
                </c:pt>
                <c:pt idx="23">
                  <c:v>0.87067260483500508</c:v>
                </c:pt>
                <c:pt idx="24">
                  <c:v>2.2926074676624331</c:v>
                </c:pt>
                <c:pt idx="25">
                  <c:v>0.78005962915221028</c:v>
                </c:pt>
                <c:pt idx="26">
                  <c:v>0.82227571774543196</c:v>
                </c:pt>
                <c:pt idx="27">
                  <c:v>0.80561352809037035</c:v>
                </c:pt>
                <c:pt idx="28">
                  <c:v>0.76599218408765002</c:v>
                </c:pt>
                <c:pt idx="29">
                  <c:v>0.87683916271472617</c:v>
                </c:pt>
                <c:pt idx="30">
                  <c:v>1.003083459817212</c:v>
                </c:pt>
                <c:pt idx="31">
                  <c:v>0.843637472635268</c:v>
                </c:pt>
                <c:pt idx="32">
                  <c:v>1.0644940227044126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A3E-4F04-B753-DED9BE88B114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26"/>
            <c:bubble3D val="0"/>
            <c:spPr>
              <a:ln w="3175">
                <a:solidFill>
                  <a:srgbClr val="FF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A3E-4F04-B753-DED9BE88B114}"/>
              </c:ext>
            </c:extLst>
          </c:dPt>
          <c:cat>
            <c:strRef>
              <c:f>kommuner!$B$200:$B$232</c:f>
              <c:strCache>
                <c:ptCount val="33"/>
                <c:pt idx="0">
                  <c:v>Bergen</c:v>
                </c:pt>
                <c:pt idx="1">
                  <c:v>Etne</c:v>
                </c:pt>
                <c:pt idx="2">
                  <c:v>Sveio</c:v>
                </c:pt>
                <c:pt idx="3">
                  <c:v>Bømlo</c:v>
                </c:pt>
                <c:pt idx="4">
                  <c:v>Stord</c:v>
                </c:pt>
                <c:pt idx="5">
                  <c:v>Fitjar</c:v>
                </c:pt>
                <c:pt idx="6">
                  <c:v>Tysnes</c:v>
                </c:pt>
                <c:pt idx="7">
                  <c:v>Kvinnherad</c:v>
                </c:pt>
                <c:pt idx="8">
                  <c:v>Jondal</c:v>
                </c:pt>
                <c:pt idx="9">
                  <c:v>Odda</c:v>
                </c:pt>
                <c:pt idx="10">
                  <c:v>Ullensvang</c:v>
                </c:pt>
                <c:pt idx="11">
                  <c:v>Eidfjord</c:v>
                </c:pt>
                <c:pt idx="12">
                  <c:v>Ulvik</c:v>
                </c:pt>
                <c:pt idx="13">
                  <c:v>Granvin</c:v>
                </c:pt>
                <c:pt idx="14">
                  <c:v>Voss</c:v>
                </c:pt>
                <c:pt idx="15">
                  <c:v>Kvam</c:v>
                </c:pt>
                <c:pt idx="16">
                  <c:v>Fusa</c:v>
                </c:pt>
                <c:pt idx="17">
                  <c:v>Samnanger</c:v>
                </c:pt>
                <c:pt idx="18">
                  <c:v>Os</c:v>
                </c:pt>
                <c:pt idx="19">
                  <c:v>Austevoll</c:v>
                </c:pt>
                <c:pt idx="20">
                  <c:v>Sund</c:v>
                </c:pt>
                <c:pt idx="21">
                  <c:v>Fjell</c:v>
                </c:pt>
                <c:pt idx="22">
                  <c:v>Askøy</c:v>
                </c:pt>
                <c:pt idx="23">
                  <c:v>Vaksdal</c:v>
                </c:pt>
                <c:pt idx="24">
                  <c:v>Modalen</c:v>
                </c:pt>
                <c:pt idx="25">
                  <c:v>Osterøy</c:v>
                </c:pt>
                <c:pt idx="26">
                  <c:v>Meland</c:v>
                </c:pt>
                <c:pt idx="27">
                  <c:v>Øygarden</c:v>
                </c:pt>
                <c:pt idx="28">
                  <c:v>Radøy</c:v>
                </c:pt>
                <c:pt idx="29">
                  <c:v>Lindås</c:v>
                </c:pt>
                <c:pt idx="30">
                  <c:v>Austrheim</c:v>
                </c:pt>
                <c:pt idx="31">
                  <c:v>Fedje</c:v>
                </c:pt>
                <c:pt idx="32">
                  <c:v>Masfjorden</c:v>
                </c:pt>
              </c:strCache>
            </c:strRef>
          </c:cat>
          <c:val>
            <c:numRef>
              <c:f>kommuner!$O$200:$O$232</c:f>
              <c:numCache>
                <c:formatCode>0.0\ %</c:formatCode>
                <c:ptCount val="33"/>
                <c:pt idx="0">
                  <c:v>1.0125500045627494</c:v>
                </c:pt>
                <c:pt idx="1">
                  <c:v>0.94453072573178831</c:v>
                </c:pt>
                <c:pt idx="2">
                  <c:v>0.9433339086662158</c:v>
                </c:pt>
                <c:pt idx="3">
                  <c:v>0.94615961903889834</c:v>
                </c:pt>
                <c:pt idx="4">
                  <c:v>0.95239811099566285</c:v>
                </c:pt>
                <c:pt idx="5">
                  <c:v>0.94532682091204268</c:v>
                </c:pt>
                <c:pt idx="6">
                  <c:v>0.98923568625310532</c:v>
                </c:pt>
                <c:pt idx="7">
                  <c:v>0.94670680129715679</c:v>
                </c:pt>
                <c:pt idx="8">
                  <c:v>0.94827282970127014</c:v>
                </c:pt>
                <c:pt idx="9">
                  <c:v>1.0182796268566885</c:v>
                </c:pt>
                <c:pt idx="10">
                  <c:v>0.94545207551740318</c:v>
                </c:pt>
                <c:pt idx="11">
                  <c:v>1.4180915428739187</c:v>
                </c:pt>
                <c:pt idx="12">
                  <c:v>1.0195699230424704</c:v>
                </c:pt>
                <c:pt idx="13">
                  <c:v>0.94279509777301163</c:v>
                </c:pt>
                <c:pt idx="14">
                  <c:v>0.94767637074725575</c:v>
                </c:pt>
                <c:pt idx="15">
                  <c:v>0.94711114345408109</c:v>
                </c:pt>
                <c:pt idx="16">
                  <c:v>0.96061584531409128</c:v>
                </c:pt>
                <c:pt idx="17">
                  <c:v>0.94684155256518454</c:v>
                </c:pt>
                <c:pt idx="18">
                  <c:v>0.9496022311919573</c:v>
                </c:pt>
                <c:pt idx="19">
                  <c:v>1.1390430677400403</c:v>
                </c:pt>
                <c:pt idx="20">
                  <c:v>0.94446863572770423</c:v>
                </c:pt>
                <c:pt idx="21">
                  <c:v>0.96428218828901857</c:v>
                </c:pt>
                <c:pt idx="22">
                  <c:v>0.94450095234761444</c:v>
                </c:pt>
                <c:pt idx="23">
                  <c:v>0.94634613584919003</c:v>
                </c:pt>
                <c:pt idx="24">
                  <c:v>1.5048554926724134</c:v>
                </c:pt>
                <c:pt idx="25">
                  <c:v>0.94181548706505025</c:v>
                </c:pt>
                <c:pt idx="26">
                  <c:v>0.94392629149471141</c:v>
                </c:pt>
                <c:pt idx="27">
                  <c:v>0.94309318201195824</c:v>
                </c:pt>
                <c:pt idx="28">
                  <c:v>0.94111211481182244</c:v>
                </c:pt>
                <c:pt idx="29">
                  <c:v>0.94665446374317608</c:v>
                </c:pt>
                <c:pt idx="30">
                  <c:v>0.98904588953432448</c:v>
                </c:pt>
                <c:pt idx="31">
                  <c:v>0.94499437923920326</c:v>
                </c:pt>
                <c:pt idx="32">
                  <c:v>1.0136101146892049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A3E-4F04-B753-DED9BE88B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60416"/>
        <c:axId val="80462208"/>
      </c:lineChart>
      <c:catAx>
        <c:axId val="8046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80462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0462208"/>
        <c:scaling>
          <c:orientation val="minMax"/>
          <c:max val="2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80460416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4440388203008"/>
          <c:y val="9.5233851866077718E-2"/>
          <c:w val="0.14168830123228462"/>
          <c:h val="0.184582805198130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(januar-oktober 2018)</c:v>
            </c:pt>
          </c:strCache>
        </c:strRef>
      </c:tx>
      <c:layout>
        <c:manualLayout>
          <c:xMode val="edge"/>
          <c:yMode val="edge"/>
          <c:x val="0.20332376341520358"/>
          <c:y val="3.3096926713947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5044069453420412E-2"/>
          <c:y val="0.20094609039341937"/>
          <c:w val="0.80156479254947965"/>
          <c:h val="0.54137240823638866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januar-oktober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kommuner!$B$233:$B$258</c:f>
              <c:strCache>
                <c:ptCount val="26"/>
                <c:pt idx="0">
                  <c:v>Flora</c:v>
                </c:pt>
                <c:pt idx="1">
                  <c:v>Gulen</c:v>
                </c:pt>
                <c:pt idx="2">
                  <c:v>Solund</c:v>
                </c:pt>
                <c:pt idx="3">
                  <c:v>Hyllestad</c:v>
                </c:pt>
                <c:pt idx="4">
                  <c:v>Høyanger</c:v>
                </c:pt>
                <c:pt idx="5">
                  <c:v>Vik</c:v>
                </c:pt>
                <c:pt idx="6">
                  <c:v>Balestrand</c:v>
                </c:pt>
                <c:pt idx="7">
                  <c:v>Leikanger</c:v>
                </c:pt>
                <c:pt idx="8">
                  <c:v>Sogndal</c:v>
                </c:pt>
                <c:pt idx="9">
                  <c:v>Aurland</c:v>
                </c:pt>
                <c:pt idx="10">
                  <c:v>Lærdal</c:v>
                </c:pt>
                <c:pt idx="11">
                  <c:v>Årdal</c:v>
                </c:pt>
                <c:pt idx="12">
                  <c:v>Luster</c:v>
                </c:pt>
                <c:pt idx="13">
                  <c:v>Askvoll</c:v>
                </c:pt>
                <c:pt idx="14">
                  <c:v>Fjaler</c:v>
                </c:pt>
                <c:pt idx="15">
                  <c:v>Gaular</c:v>
                </c:pt>
                <c:pt idx="16">
                  <c:v>Jølster</c:v>
                </c:pt>
                <c:pt idx="17">
                  <c:v>Førde</c:v>
                </c:pt>
                <c:pt idx="18">
                  <c:v>Naustdal</c:v>
                </c:pt>
                <c:pt idx="19">
                  <c:v>Bremanger</c:v>
                </c:pt>
                <c:pt idx="20">
                  <c:v>Vågsøy</c:v>
                </c:pt>
                <c:pt idx="21">
                  <c:v>Selje</c:v>
                </c:pt>
                <c:pt idx="22">
                  <c:v>Eid</c:v>
                </c:pt>
                <c:pt idx="23">
                  <c:v>Hornindal</c:v>
                </c:pt>
                <c:pt idx="24">
                  <c:v>Gloppen</c:v>
                </c:pt>
                <c:pt idx="25">
                  <c:v>Stryn</c:v>
                </c:pt>
              </c:strCache>
            </c:strRef>
          </c:cat>
          <c:val>
            <c:numRef>
              <c:f>kommuner!$E$233:$E$258</c:f>
              <c:numCache>
                <c:formatCode>0.0\ %</c:formatCode>
                <c:ptCount val="26"/>
                <c:pt idx="0">
                  <c:v>0.93231310109133603</c:v>
                </c:pt>
                <c:pt idx="1">
                  <c:v>0.96724340962916833</c:v>
                </c:pt>
                <c:pt idx="2">
                  <c:v>0.91516796559669511</c:v>
                </c:pt>
                <c:pt idx="3">
                  <c:v>0.87211895022691777</c:v>
                </c:pt>
                <c:pt idx="4">
                  <c:v>0.98414374871199439</c:v>
                </c:pt>
                <c:pt idx="5">
                  <c:v>1.0387308000725932</c:v>
                </c:pt>
                <c:pt idx="6">
                  <c:v>0.88589093846660083</c:v>
                </c:pt>
                <c:pt idx="7">
                  <c:v>0.95542027442884048</c:v>
                </c:pt>
                <c:pt idx="8">
                  <c:v>0.8826750821281204</c:v>
                </c:pt>
                <c:pt idx="9">
                  <c:v>1.6341398857423854</c:v>
                </c:pt>
                <c:pt idx="10">
                  <c:v>1.1468147890150415</c:v>
                </c:pt>
                <c:pt idx="11">
                  <c:v>1.0269373686961736</c:v>
                </c:pt>
                <c:pt idx="12">
                  <c:v>0.96521554527873243</c:v>
                </c:pt>
                <c:pt idx="13">
                  <c:v>0.8107395520445706</c:v>
                </c:pt>
                <c:pt idx="14">
                  <c:v>0.76191977219041263</c:v>
                </c:pt>
                <c:pt idx="15">
                  <c:v>0.79750475250867692</c:v>
                </c:pt>
                <c:pt idx="16">
                  <c:v>0.87194578126904998</c:v>
                </c:pt>
                <c:pt idx="17">
                  <c:v>0.96540997229116876</c:v>
                </c:pt>
                <c:pt idx="18">
                  <c:v>0.79906978202679479</c:v>
                </c:pt>
                <c:pt idx="19">
                  <c:v>0.9564592180059478</c:v>
                </c:pt>
                <c:pt idx="20">
                  <c:v>0.91667089708848515</c:v>
                </c:pt>
                <c:pt idx="21">
                  <c:v>0.81944197062977986</c:v>
                </c:pt>
                <c:pt idx="22">
                  <c:v>0.8092012642784312</c:v>
                </c:pt>
                <c:pt idx="23">
                  <c:v>0.73396580380323961</c:v>
                </c:pt>
                <c:pt idx="24">
                  <c:v>0.92094581628303485</c:v>
                </c:pt>
                <c:pt idx="25">
                  <c:v>0.85979532343790455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22D-425C-BE85-3B15D21B47A5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kommuner!$B$233:$B$258</c:f>
              <c:strCache>
                <c:ptCount val="26"/>
                <c:pt idx="0">
                  <c:v>Flora</c:v>
                </c:pt>
                <c:pt idx="1">
                  <c:v>Gulen</c:v>
                </c:pt>
                <c:pt idx="2">
                  <c:v>Solund</c:v>
                </c:pt>
                <c:pt idx="3">
                  <c:v>Hyllestad</c:v>
                </c:pt>
                <c:pt idx="4">
                  <c:v>Høyanger</c:v>
                </c:pt>
                <c:pt idx="5">
                  <c:v>Vik</c:v>
                </c:pt>
                <c:pt idx="6">
                  <c:v>Balestrand</c:v>
                </c:pt>
                <c:pt idx="7">
                  <c:v>Leikanger</c:v>
                </c:pt>
                <c:pt idx="8">
                  <c:v>Sogndal</c:v>
                </c:pt>
                <c:pt idx="9">
                  <c:v>Aurland</c:v>
                </c:pt>
                <c:pt idx="10">
                  <c:v>Lærdal</c:v>
                </c:pt>
                <c:pt idx="11">
                  <c:v>Årdal</c:v>
                </c:pt>
                <c:pt idx="12">
                  <c:v>Luster</c:v>
                </c:pt>
                <c:pt idx="13">
                  <c:v>Askvoll</c:v>
                </c:pt>
                <c:pt idx="14">
                  <c:v>Fjaler</c:v>
                </c:pt>
                <c:pt idx="15">
                  <c:v>Gaular</c:v>
                </c:pt>
                <c:pt idx="16">
                  <c:v>Jølster</c:v>
                </c:pt>
                <c:pt idx="17">
                  <c:v>Førde</c:v>
                </c:pt>
                <c:pt idx="18">
                  <c:v>Naustdal</c:v>
                </c:pt>
                <c:pt idx="19">
                  <c:v>Bremanger</c:v>
                </c:pt>
                <c:pt idx="20">
                  <c:v>Vågsøy</c:v>
                </c:pt>
                <c:pt idx="21">
                  <c:v>Selje</c:v>
                </c:pt>
                <c:pt idx="22">
                  <c:v>Eid</c:v>
                </c:pt>
                <c:pt idx="23">
                  <c:v>Hornindal</c:v>
                </c:pt>
                <c:pt idx="24">
                  <c:v>Gloppen</c:v>
                </c:pt>
                <c:pt idx="25">
                  <c:v>Stryn</c:v>
                </c:pt>
              </c:strCache>
            </c:strRef>
          </c:cat>
          <c:val>
            <c:numRef>
              <c:f>kommuner!$O$233:$O$258</c:f>
              <c:numCache>
                <c:formatCode>0.0\ %</c:formatCode>
                <c:ptCount val="26"/>
                <c:pt idx="0">
                  <c:v>0.96073774604397422</c:v>
                </c:pt>
                <c:pt idx="1">
                  <c:v>0.97470986945910709</c:v>
                </c:pt>
                <c:pt idx="2">
                  <c:v>0.95387969184611765</c:v>
                </c:pt>
                <c:pt idx="3">
                  <c:v>0.94641845311878559</c:v>
                </c:pt>
                <c:pt idx="4">
                  <c:v>0.98147000509223747</c:v>
                </c:pt>
                <c:pt idx="5">
                  <c:v>1.0033048256364769</c:v>
                </c:pt>
                <c:pt idx="6">
                  <c:v>0.94710705253076977</c:v>
                </c:pt>
                <c:pt idx="7">
                  <c:v>0.96998061537897584</c:v>
                </c:pt>
                <c:pt idx="8">
                  <c:v>0.94694625971384572</c:v>
                </c:pt>
                <c:pt idx="9">
                  <c:v>1.2414684599043939</c:v>
                </c:pt>
                <c:pt idx="10">
                  <c:v>1.0465384212134563</c:v>
                </c:pt>
                <c:pt idx="11">
                  <c:v>0.99858745308590902</c:v>
                </c:pt>
                <c:pt idx="12">
                  <c:v>0.97389872371893271</c:v>
                </c:pt>
                <c:pt idx="13">
                  <c:v>0.94334948320966827</c:v>
                </c:pt>
                <c:pt idx="14">
                  <c:v>0.94090849421696043</c:v>
                </c:pt>
                <c:pt idx="15">
                  <c:v>0.94268774323287352</c:v>
                </c:pt>
                <c:pt idx="16">
                  <c:v>0.94640979467089226</c:v>
                </c:pt>
                <c:pt idx="17">
                  <c:v>0.97397649452390733</c:v>
                </c:pt>
                <c:pt idx="18">
                  <c:v>0.94276599470877953</c:v>
                </c:pt>
                <c:pt idx="19">
                  <c:v>0.97039619280981904</c:v>
                </c:pt>
                <c:pt idx="20">
                  <c:v>0.95448086444283375</c:v>
                </c:pt>
                <c:pt idx="21">
                  <c:v>0.94378460413892873</c:v>
                </c:pt>
                <c:pt idx="22">
                  <c:v>0.94327256882136146</c:v>
                </c:pt>
                <c:pt idx="23">
                  <c:v>0.93951079579760177</c:v>
                </c:pt>
                <c:pt idx="24">
                  <c:v>0.9561908321206537</c:v>
                </c:pt>
                <c:pt idx="25">
                  <c:v>0.94580227177933507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2D-425C-BE85-3B15D21B4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71936"/>
        <c:axId val="96407552"/>
      </c:lineChart>
      <c:catAx>
        <c:axId val="8047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6407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6407552"/>
        <c:scaling>
          <c:orientation val="minMax"/>
          <c:max val="1.5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80471936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97563391086377"/>
          <c:y val="6.6194101623821847E-2"/>
          <c:w val="0.22287410554619091"/>
          <c:h val="0.151300484602545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(januar-oktober 2018)</c:v>
            </c:pt>
          </c:strCache>
        </c:strRef>
      </c:tx>
      <c:layout>
        <c:manualLayout>
          <c:xMode val="edge"/>
          <c:yMode val="edge"/>
          <c:x val="0.18823549997426792"/>
          <c:y val="3.432494279176201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8627516685352219E-2"/>
          <c:y val="0.17848970251716248"/>
          <c:w val="0.91176557881967946"/>
          <c:h val="0.61327231121281467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januar-oktober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kommuner!$B$259:$B$294</c:f>
              <c:strCache>
                <c:ptCount val="36"/>
                <c:pt idx="0">
                  <c:v>Molde</c:v>
                </c:pt>
                <c:pt idx="1">
                  <c:v>Ålesund</c:v>
                </c:pt>
                <c:pt idx="2">
                  <c:v>Kristiansund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Volda</c:v>
                </c:pt>
                <c:pt idx="9">
                  <c:v>Ørsta</c:v>
                </c:pt>
                <c:pt idx="10">
                  <c:v>Ørskog</c:v>
                </c:pt>
                <c:pt idx="11">
                  <c:v>Norddal</c:v>
                </c:pt>
                <c:pt idx="12">
                  <c:v>Stranda</c:v>
                </c:pt>
                <c:pt idx="13">
                  <c:v>Stordal</c:v>
                </c:pt>
                <c:pt idx="14">
                  <c:v>Sykkylven</c:v>
                </c:pt>
                <c:pt idx="15">
                  <c:v>Skodje</c:v>
                </c:pt>
                <c:pt idx="16">
                  <c:v>Sula</c:v>
                </c:pt>
                <c:pt idx="17">
                  <c:v>Giske</c:v>
                </c:pt>
                <c:pt idx="18">
                  <c:v>Haram</c:v>
                </c:pt>
                <c:pt idx="19">
                  <c:v>Vestnes</c:v>
                </c:pt>
                <c:pt idx="20">
                  <c:v>Rauma</c:v>
                </c:pt>
                <c:pt idx="21">
                  <c:v>Nesset</c:v>
                </c:pt>
                <c:pt idx="22">
                  <c:v>Midsund</c:v>
                </c:pt>
                <c:pt idx="23">
                  <c:v>Sandøy</c:v>
                </c:pt>
                <c:pt idx="24">
                  <c:v>Aukra</c:v>
                </c:pt>
                <c:pt idx="25">
                  <c:v>Fræna</c:v>
                </c:pt>
                <c:pt idx="26">
                  <c:v>Eide</c:v>
                </c:pt>
                <c:pt idx="27">
                  <c:v>Averøy</c:v>
                </c:pt>
                <c:pt idx="28">
                  <c:v>Gjemnes</c:v>
                </c:pt>
                <c:pt idx="29">
                  <c:v>Tingvoll</c:v>
                </c:pt>
                <c:pt idx="30">
                  <c:v>Sunndal</c:v>
                </c:pt>
                <c:pt idx="31">
                  <c:v>Surnadal</c:v>
                </c:pt>
                <c:pt idx="32">
                  <c:v>Rindal</c:v>
                </c:pt>
                <c:pt idx="33">
                  <c:v>Halsa</c:v>
                </c:pt>
                <c:pt idx="34">
                  <c:v>Smøla</c:v>
                </c:pt>
                <c:pt idx="35">
                  <c:v>Aure</c:v>
                </c:pt>
              </c:strCache>
            </c:strRef>
          </c:cat>
          <c:val>
            <c:numRef>
              <c:f>kommuner!$E$259:$E$294</c:f>
              <c:numCache>
                <c:formatCode>0.0\ %</c:formatCode>
                <c:ptCount val="36"/>
                <c:pt idx="0">
                  <c:v>0.94803381489017213</c:v>
                </c:pt>
                <c:pt idx="1">
                  <c:v>1.0001904727767206</c:v>
                </c:pt>
                <c:pt idx="2">
                  <c:v>0.85850647551125892</c:v>
                </c:pt>
                <c:pt idx="3">
                  <c:v>0.83448705599672113</c:v>
                </c:pt>
                <c:pt idx="4">
                  <c:v>0.9070810930179678</c:v>
                </c:pt>
                <c:pt idx="5">
                  <c:v>1.006758043739894</c:v>
                </c:pt>
                <c:pt idx="6">
                  <c:v>1.0301164429850833</c:v>
                </c:pt>
                <c:pt idx="7">
                  <c:v>0.79278606991436484</c:v>
                </c:pt>
                <c:pt idx="8">
                  <c:v>0.78486836951830252</c:v>
                </c:pt>
                <c:pt idx="9">
                  <c:v>0.83280087952778314</c:v>
                </c:pt>
                <c:pt idx="10">
                  <c:v>0.86195903356193326</c:v>
                </c:pt>
                <c:pt idx="11">
                  <c:v>0.91836519802706829</c:v>
                </c:pt>
                <c:pt idx="12">
                  <c:v>0.89169531897179999</c:v>
                </c:pt>
                <c:pt idx="13">
                  <c:v>0.74296033411063089</c:v>
                </c:pt>
                <c:pt idx="14">
                  <c:v>0.81885800400440556</c:v>
                </c:pt>
                <c:pt idx="15">
                  <c:v>0.82044946389467299</c:v>
                </c:pt>
                <c:pt idx="16">
                  <c:v>0.81298600982296598</c:v>
                </c:pt>
                <c:pt idx="17">
                  <c:v>0.87909118121403373</c:v>
                </c:pt>
                <c:pt idx="18">
                  <c:v>0.88333514620400699</c:v>
                </c:pt>
                <c:pt idx="19">
                  <c:v>0.8743805285933185</c:v>
                </c:pt>
                <c:pt idx="20">
                  <c:v>0.87278830511959971</c:v>
                </c:pt>
                <c:pt idx="21">
                  <c:v>0.92070591352010767</c:v>
                </c:pt>
                <c:pt idx="22">
                  <c:v>0.87440358440856791</c:v>
                </c:pt>
                <c:pt idx="23">
                  <c:v>1.0308381361532344</c:v>
                </c:pt>
                <c:pt idx="24">
                  <c:v>0.91042067833458817</c:v>
                </c:pt>
                <c:pt idx="25">
                  <c:v>0.8353487374597458</c:v>
                </c:pt>
                <c:pt idx="26">
                  <c:v>0.8273684703447074</c:v>
                </c:pt>
                <c:pt idx="27">
                  <c:v>0.87230537419592424</c:v>
                </c:pt>
                <c:pt idx="28">
                  <c:v>0.7832379130556324</c:v>
                </c:pt>
                <c:pt idx="29">
                  <c:v>0.75112700721516645</c:v>
                </c:pt>
                <c:pt idx="30">
                  <c:v>0.93829364332283582</c:v>
                </c:pt>
                <c:pt idx="31">
                  <c:v>0.82476075356502909</c:v>
                </c:pt>
                <c:pt idx="32">
                  <c:v>0.80344729885998301</c:v>
                </c:pt>
                <c:pt idx="33">
                  <c:v>0.77206798069082305</c:v>
                </c:pt>
                <c:pt idx="34">
                  <c:v>0.82503598865149241</c:v>
                </c:pt>
                <c:pt idx="35">
                  <c:v>0.83567485440269629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0CD-4F34-B315-ADA79CCB2E05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kommuner!$B$259:$B$294</c:f>
              <c:strCache>
                <c:ptCount val="36"/>
                <c:pt idx="0">
                  <c:v>Molde</c:v>
                </c:pt>
                <c:pt idx="1">
                  <c:v>Ålesund</c:v>
                </c:pt>
                <c:pt idx="2">
                  <c:v>Kristiansund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Volda</c:v>
                </c:pt>
                <c:pt idx="9">
                  <c:v>Ørsta</c:v>
                </c:pt>
                <c:pt idx="10">
                  <c:v>Ørskog</c:v>
                </c:pt>
                <c:pt idx="11">
                  <c:v>Norddal</c:v>
                </c:pt>
                <c:pt idx="12">
                  <c:v>Stranda</c:v>
                </c:pt>
                <c:pt idx="13">
                  <c:v>Stordal</c:v>
                </c:pt>
                <c:pt idx="14">
                  <c:v>Sykkylven</c:v>
                </c:pt>
                <c:pt idx="15">
                  <c:v>Skodje</c:v>
                </c:pt>
                <c:pt idx="16">
                  <c:v>Sula</c:v>
                </c:pt>
                <c:pt idx="17">
                  <c:v>Giske</c:v>
                </c:pt>
                <c:pt idx="18">
                  <c:v>Haram</c:v>
                </c:pt>
                <c:pt idx="19">
                  <c:v>Vestnes</c:v>
                </c:pt>
                <c:pt idx="20">
                  <c:v>Rauma</c:v>
                </c:pt>
                <c:pt idx="21">
                  <c:v>Nesset</c:v>
                </c:pt>
                <c:pt idx="22">
                  <c:v>Midsund</c:v>
                </c:pt>
                <c:pt idx="23">
                  <c:v>Sandøy</c:v>
                </c:pt>
                <c:pt idx="24">
                  <c:v>Aukra</c:v>
                </c:pt>
                <c:pt idx="25">
                  <c:v>Fræna</c:v>
                </c:pt>
                <c:pt idx="26">
                  <c:v>Eide</c:v>
                </c:pt>
                <c:pt idx="27">
                  <c:v>Averøy</c:v>
                </c:pt>
                <c:pt idx="28">
                  <c:v>Gjemnes</c:v>
                </c:pt>
                <c:pt idx="29">
                  <c:v>Tingvoll</c:v>
                </c:pt>
                <c:pt idx="30">
                  <c:v>Sunndal</c:v>
                </c:pt>
                <c:pt idx="31">
                  <c:v>Surnadal</c:v>
                </c:pt>
                <c:pt idx="32">
                  <c:v>Rindal</c:v>
                </c:pt>
                <c:pt idx="33">
                  <c:v>Halsa</c:v>
                </c:pt>
                <c:pt idx="34">
                  <c:v>Smøla</c:v>
                </c:pt>
                <c:pt idx="35">
                  <c:v>Aure</c:v>
                </c:pt>
              </c:strCache>
            </c:strRef>
          </c:cat>
          <c:val>
            <c:numRef>
              <c:f>kommuner!$O$259:$O$294</c:f>
              <c:numCache>
                <c:formatCode>0.0\ %</c:formatCode>
                <c:ptCount val="36"/>
                <c:pt idx="0">
                  <c:v>0.96702603156350864</c:v>
                </c:pt>
                <c:pt idx="1">
                  <c:v>0.98788869471812801</c:v>
                </c:pt>
                <c:pt idx="2">
                  <c:v>0.94573782938300277</c:v>
                </c:pt>
                <c:pt idx="3">
                  <c:v>0.94453685840727575</c:v>
                </c:pt>
                <c:pt idx="4">
                  <c:v>0.95064494281462697</c:v>
                </c:pt>
                <c:pt idx="5">
                  <c:v>0.99051572310339731</c:v>
                </c:pt>
                <c:pt idx="6">
                  <c:v>0.99985908280147329</c:v>
                </c:pt>
                <c:pt idx="7">
                  <c:v>0.94245180910315807</c:v>
                </c:pt>
                <c:pt idx="8">
                  <c:v>0.94205592408335481</c:v>
                </c:pt>
                <c:pt idx="9">
                  <c:v>0.94445254958382885</c:v>
                </c:pt>
                <c:pt idx="10">
                  <c:v>0.94591045728553647</c:v>
                </c:pt>
                <c:pt idx="11">
                  <c:v>0.95515858481826699</c:v>
                </c:pt>
                <c:pt idx="12">
                  <c:v>0.94739727155602982</c:v>
                </c:pt>
                <c:pt idx="13">
                  <c:v>0.93996052231297134</c:v>
                </c:pt>
                <c:pt idx="14">
                  <c:v>0.94375540580765993</c:v>
                </c:pt>
                <c:pt idx="15">
                  <c:v>0.94383497880217349</c:v>
                </c:pt>
                <c:pt idx="16">
                  <c:v>0.94346180609858799</c:v>
                </c:pt>
                <c:pt idx="17">
                  <c:v>0.94676706466814142</c:v>
                </c:pt>
                <c:pt idx="18">
                  <c:v>0.94697926291764023</c:v>
                </c:pt>
                <c:pt idx="19">
                  <c:v>0.94653153203710561</c:v>
                </c:pt>
                <c:pt idx="20">
                  <c:v>0.94645192086341967</c:v>
                </c:pt>
                <c:pt idx="21">
                  <c:v>0.95609487101548285</c:v>
                </c:pt>
                <c:pt idx="22">
                  <c:v>0.94653268482786823</c:v>
                </c:pt>
                <c:pt idx="23">
                  <c:v>1.0001477600687334</c:v>
                </c:pt>
                <c:pt idx="24">
                  <c:v>0.95198077694127503</c:v>
                </c:pt>
                <c:pt idx="25">
                  <c:v>0.94457994248042709</c:v>
                </c:pt>
                <c:pt idx="26">
                  <c:v>0.94418092912467522</c:v>
                </c:pt>
                <c:pt idx="27">
                  <c:v>0.9464277743172359</c:v>
                </c:pt>
                <c:pt idx="28">
                  <c:v>0.94197440126022147</c:v>
                </c:pt>
                <c:pt idx="29">
                  <c:v>0.94036885596819819</c:v>
                </c:pt>
                <c:pt idx="30">
                  <c:v>0.96312996293657405</c:v>
                </c:pt>
                <c:pt idx="31">
                  <c:v>0.94405054328569116</c:v>
                </c:pt>
                <c:pt idx="32">
                  <c:v>0.94298487055043889</c:v>
                </c:pt>
                <c:pt idx="33">
                  <c:v>0.9414159046419811</c:v>
                </c:pt>
                <c:pt idx="34">
                  <c:v>0.94406430504001448</c:v>
                </c:pt>
                <c:pt idx="35">
                  <c:v>0.94459624832757449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CD-4F34-B315-ADA79CCB2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21376"/>
        <c:axId val="96423296"/>
      </c:lineChart>
      <c:catAx>
        <c:axId val="9642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6423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6423296"/>
        <c:scaling>
          <c:orientation val="minMax"/>
          <c:max val="1.2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6421376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254984303432654"/>
          <c:y val="2.7459954233409609E-2"/>
          <c:w val="0.16862765683701297"/>
          <c:h val="0.14645308924485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(januar-oktober 2018)</c:v>
            </c:pt>
          </c:strCache>
        </c:strRef>
      </c:tx>
      <c:layout>
        <c:manualLayout>
          <c:xMode val="edge"/>
          <c:yMode val="edge"/>
          <c:x val="0.20332376341520358"/>
          <c:y val="3.29411764705882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669604630228027E-2"/>
          <c:y val="0.15529411764705883"/>
          <c:w val="0.928642137709763"/>
          <c:h val="0.5788235294117647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januar-oktober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kommuner!$B$295:$B$338</c:f>
              <c:strCache>
                <c:ptCount val="44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Hamarøy</c:v>
                </c:pt>
                <c:pt idx="28">
                  <c:v>Tysfjord</c:v>
                </c:pt>
                <c:pt idx="29">
                  <c:v>Lødingen</c:v>
                </c:pt>
                <c:pt idx="30">
                  <c:v>Tjeldsund</c:v>
                </c:pt>
                <c:pt idx="31">
                  <c:v>Evenes</c:v>
                </c:pt>
                <c:pt idx="32">
                  <c:v>Ballangen</c:v>
                </c:pt>
                <c:pt idx="33">
                  <c:v>Røst</c:v>
                </c:pt>
                <c:pt idx="34">
                  <c:v>Værøy</c:v>
                </c:pt>
                <c:pt idx="35">
                  <c:v>Flakstad</c:v>
                </c:pt>
                <c:pt idx="36">
                  <c:v>Vestvågøy</c:v>
                </c:pt>
                <c:pt idx="37">
                  <c:v>Vågan</c:v>
                </c:pt>
                <c:pt idx="38">
                  <c:v>Hadsel</c:v>
                </c:pt>
                <c:pt idx="39">
                  <c:v>Bø</c:v>
                </c:pt>
                <c:pt idx="40">
                  <c:v>Øksnes</c:v>
                </c:pt>
                <c:pt idx="41">
                  <c:v>Sortland</c:v>
                </c:pt>
                <c:pt idx="42">
                  <c:v>Andøy</c:v>
                </c:pt>
                <c:pt idx="43">
                  <c:v>Moskenes</c:v>
                </c:pt>
              </c:strCache>
            </c:strRef>
          </c:cat>
          <c:val>
            <c:numRef>
              <c:f>kommuner!$E$295:$E$338</c:f>
              <c:numCache>
                <c:formatCode>0.0\ %</c:formatCode>
                <c:ptCount val="44"/>
                <c:pt idx="0">
                  <c:v>0.95319205587308331</c:v>
                </c:pt>
                <c:pt idx="1">
                  <c:v>0.91403940819395368</c:v>
                </c:pt>
                <c:pt idx="2">
                  <c:v>0.81781740489566324</c:v>
                </c:pt>
                <c:pt idx="3">
                  <c:v>0.68852263505388311</c:v>
                </c:pt>
                <c:pt idx="4">
                  <c:v>0.80040820995003836</c:v>
                </c:pt>
                <c:pt idx="5">
                  <c:v>0.69925586623655334</c:v>
                </c:pt>
                <c:pt idx="6">
                  <c:v>0.66643377914109148</c:v>
                </c:pt>
                <c:pt idx="7">
                  <c:v>0.913190467953366</c:v>
                </c:pt>
                <c:pt idx="8">
                  <c:v>0.79597212905555825</c:v>
                </c:pt>
                <c:pt idx="9">
                  <c:v>0.65102730615478888</c:v>
                </c:pt>
                <c:pt idx="10">
                  <c:v>0.80478338362456348</c:v>
                </c:pt>
                <c:pt idx="11">
                  <c:v>0.78618689763195448</c:v>
                </c:pt>
                <c:pt idx="12">
                  <c:v>0.68496183330423754</c:v>
                </c:pt>
                <c:pt idx="13">
                  <c:v>0.7585250374960637</c:v>
                </c:pt>
                <c:pt idx="14">
                  <c:v>0.7523594808778995</c:v>
                </c:pt>
                <c:pt idx="15">
                  <c:v>1.0169805962981733</c:v>
                </c:pt>
                <c:pt idx="16">
                  <c:v>0.87705256818300792</c:v>
                </c:pt>
                <c:pt idx="17">
                  <c:v>1.1897737680990734</c:v>
                </c:pt>
                <c:pt idx="18">
                  <c:v>0.88657266298673332</c:v>
                </c:pt>
                <c:pt idx="19">
                  <c:v>0.71134371830417165</c:v>
                </c:pt>
                <c:pt idx="20">
                  <c:v>0.95308092305509784</c:v>
                </c:pt>
                <c:pt idx="21">
                  <c:v>0.79391092671471708</c:v>
                </c:pt>
                <c:pt idx="22">
                  <c:v>0.85232735653417868</c:v>
                </c:pt>
                <c:pt idx="23">
                  <c:v>0.76942323035587623</c:v>
                </c:pt>
                <c:pt idx="24">
                  <c:v>0.83732003737787752</c:v>
                </c:pt>
                <c:pt idx="25">
                  <c:v>1.0324265806496342</c:v>
                </c:pt>
                <c:pt idx="26">
                  <c:v>0.80278974991160257</c:v>
                </c:pt>
                <c:pt idx="27">
                  <c:v>0.87251290219875788</c:v>
                </c:pt>
                <c:pt idx="28">
                  <c:v>0.75127655085100808</c:v>
                </c:pt>
                <c:pt idx="29">
                  <c:v>0.81766018534836038</c:v>
                </c:pt>
                <c:pt idx="30">
                  <c:v>0.69745974923891907</c:v>
                </c:pt>
                <c:pt idx="31">
                  <c:v>0.69124520761895458</c:v>
                </c:pt>
                <c:pt idx="32">
                  <c:v>0.67259370723557887</c:v>
                </c:pt>
                <c:pt idx="33">
                  <c:v>1.0436069392507303</c:v>
                </c:pt>
                <c:pt idx="34">
                  <c:v>0.94220909927050467</c:v>
                </c:pt>
                <c:pt idx="35">
                  <c:v>0.91142404741876581</c:v>
                </c:pt>
                <c:pt idx="36">
                  <c:v>0.80401138539815808</c:v>
                </c:pt>
                <c:pt idx="37">
                  <c:v>0.8887669087617992</c:v>
                </c:pt>
                <c:pt idx="38">
                  <c:v>0.78820147206937985</c:v>
                </c:pt>
                <c:pt idx="39">
                  <c:v>0.72748940163286224</c:v>
                </c:pt>
                <c:pt idx="40">
                  <c:v>0.8800838863263708</c:v>
                </c:pt>
                <c:pt idx="41">
                  <c:v>0.82620952636285827</c:v>
                </c:pt>
                <c:pt idx="42">
                  <c:v>0.86792451043302921</c:v>
                </c:pt>
                <c:pt idx="43">
                  <c:v>0.95785451807111033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6F-4EFE-A99A-69712F9C4B30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kommuner!$B$295:$B$338</c:f>
              <c:strCache>
                <c:ptCount val="44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Hamarøy</c:v>
                </c:pt>
                <c:pt idx="28">
                  <c:v>Tysfjord</c:v>
                </c:pt>
                <c:pt idx="29">
                  <c:v>Lødingen</c:v>
                </c:pt>
                <c:pt idx="30">
                  <c:v>Tjeldsund</c:v>
                </c:pt>
                <c:pt idx="31">
                  <c:v>Evenes</c:v>
                </c:pt>
                <c:pt idx="32">
                  <c:v>Ballangen</c:v>
                </c:pt>
                <c:pt idx="33">
                  <c:v>Røst</c:v>
                </c:pt>
                <c:pt idx="34">
                  <c:v>Værøy</c:v>
                </c:pt>
                <c:pt idx="35">
                  <c:v>Flakstad</c:v>
                </c:pt>
                <c:pt idx="36">
                  <c:v>Vestvågøy</c:v>
                </c:pt>
                <c:pt idx="37">
                  <c:v>Vågan</c:v>
                </c:pt>
                <c:pt idx="38">
                  <c:v>Hadsel</c:v>
                </c:pt>
                <c:pt idx="39">
                  <c:v>Bø</c:v>
                </c:pt>
                <c:pt idx="40">
                  <c:v>Øksnes</c:v>
                </c:pt>
                <c:pt idx="41">
                  <c:v>Sortland</c:v>
                </c:pt>
                <c:pt idx="42">
                  <c:v>Andøy</c:v>
                </c:pt>
                <c:pt idx="43">
                  <c:v>Moskenes</c:v>
                </c:pt>
              </c:strCache>
            </c:strRef>
          </c:cat>
          <c:val>
            <c:numRef>
              <c:f>kommuner!$O$295:$O$338</c:f>
              <c:numCache>
                <c:formatCode>0.0\ %</c:formatCode>
                <c:ptCount val="44"/>
                <c:pt idx="0">
                  <c:v>0.96908932795667313</c:v>
                </c:pt>
                <c:pt idx="1">
                  <c:v>0.9534282688850213</c:v>
                </c:pt>
                <c:pt idx="2">
                  <c:v>0.94370337585222297</c:v>
                </c:pt>
                <c:pt idx="3">
                  <c:v>0.93723863736013391</c:v>
                </c:pt>
                <c:pt idx="4">
                  <c:v>0.9428329161049418</c:v>
                </c:pt>
                <c:pt idx="5">
                  <c:v>0.93777529891926747</c:v>
                </c:pt>
                <c:pt idx="6">
                  <c:v>0.9361341945644942</c:v>
                </c:pt>
                <c:pt idx="7">
                  <c:v>0.95308869278878638</c:v>
                </c:pt>
                <c:pt idx="8">
                  <c:v>0.94261111206021764</c:v>
                </c:pt>
                <c:pt idx="9">
                  <c:v>0.93536387091517925</c:v>
                </c:pt>
                <c:pt idx="10">
                  <c:v>0.94305167478866814</c:v>
                </c:pt>
                <c:pt idx="11">
                  <c:v>0.94212185048903752</c:v>
                </c:pt>
                <c:pt idx="12">
                  <c:v>0.93706059727265145</c:v>
                </c:pt>
                <c:pt idx="13">
                  <c:v>0.94073875748224312</c:v>
                </c:pt>
                <c:pt idx="14">
                  <c:v>0.94043047965133486</c:v>
                </c:pt>
                <c:pt idx="15">
                  <c:v>0.99460474412670896</c:v>
                </c:pt>
                <c:pt idx="16">
                  <c:v>0.94666513401659014</c:v>
                </c:pt>
                <c:pt idx="17">
                  <c:v>1.063722012847069</c:v>
                </c:pt>
                <c:pt idx="18">
                  <c:v>0.94714113875677652</c:v>
                </c:pt>
                <c:pt idx="19">
                  <c:v>0.93837969152264833</c:v>
                </c:pt>
                <c:pt idx="20">
                  <c:v>0.96904487482947899</c:v>
                </c:pt>
                <c:pt idx="21">
                  <c:v>0.94250805194317577</c:v>
                </c:pt>
                <c:pt idx="22">
                  <c:v>0.94542887343414872</c:v>
                </c:pt>
                <c:pt idx="23">
                  <c:v>0.94128366712523359</c:v>
                </c:pt>
                <c:pt idx="24">
                  <c:v>0.94467850747633375</c:v>
                </c:pt>
                <c:pt idx="25">
                  <c:v>1.0007831378672933</c:v>
                </c:pt>
                <c:pt idx="26">
                  <c:v>0.9429519931030198</c:v>
                </c:pt>
                <c:pt idx="27">
                  <c:v>0.94643815071737758</c:v>
                </c:pt>
                <c:pt idx="28">
                  <c:v>0.94037633314999014</c:v>
                </c:pt>
                <c:pt idx="29">
                  <c:v>0.94369551487485792</c:v>
                </c:pt>
                <c:pt idx="30">
                  <c:v>0.93768549306938564</c:v>
                </c:pt>
                <c:pt idx="31">
                  <c:v>0.93737476598838754</c:v>
                </c:pt>
                <c:pt idx="32">
                  <c:v>0.93644219096921866</c:v>
                </c:pt>
                <c:pt idx="33">
                  <c:v>1.005255281307732</c:v>
                </c:pt>
                <c:pt idx="34">
                  <c:v>0.96469614531564163</c:v>
                </c:pt>
                <c:pt idx="35">
                  <c:v>0.9523821245749462</c:v>
                </c:pt>
                <c:pt idx="36">
                  <c:v>0.94301307487734765</c:v>
                </c:pt>
                <c:pt idx="37">
                  <c:v>0.94725085104552986</c:v>
                </c:pt>
                <c:pt idx="38">
                  <c:v>0.94222257921090879</c:v>
                </c:pt>
                <c:pt idx="39">
                  <c:v>0.93918697568908283</c:v>
                </c:pt>
                <c:pt idx="40">
                  <c:v>0.94681669992375839</c:v>
                </c:pt>
                <c:pt idx="41">
                  <c:v>0.94412298192558275</c:v>
                </c:pt>
                <c:pt idx="42">
                  <c:v>0.94620873112909132</c:v>
                </c:pt>
                <c:pt idx="43">
                  <c:v>0.97095431283588374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6F-4EFE-A99A-69712F9C4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67200"/>
        <c:axId val="96539392"/>
      </c:lineChart>
      <c:catAx>
        <c:axId val="9646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6539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6539392"/>
        <c:scaling>
          <c:orientation val="minMax"/>
          <c:max val="1.4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646720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65565484666315"/>
          <c:y val="2.1176470588235293E-2"/>
          <c:w val="0.28543530299181807"/>
          <c:h val="0.150588235294117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(januar-oktober 2018)</c:v>
            </c:pt>
          </c:strCache>
        </c:strRef>
      </c:tx>
      <c:layout>
        <c:manualLayout>
          <c:xMode val="edge"/>
          <c:yMode val="edge"/>
          <c:x val="0.18963852392351249"/>
          <c:y val="3.44036697247706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160269429299381E-2"/>
          <c:y val="0.16323671219929625"/>
          <c:w val="0.90615922279678984"/>
          <c:h val="0.62156032911984971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januar-oktober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kommuner!$B$339:$B$362</c:f>
              <c:strCache>
                <c:ptCount val="24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Skånland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Tranøy</c:v>
                </c:pt>
                <c:pt idx="13">
                  <c:v>Torsken</c:v>
                </c:pt>
                <c:pt idx="14">
                  <c:v>Berg</c:v>
                </c:pt>
                <c:pt idx="15">
                  <c:v>Lenvik</c:v>
                </c:pt>
                <c:pt idx="16">
                  <c:v>Balsfjord</c:v>
                </c:pt>
                <c:pt idx="17">
                  <c:v>Karlsøy</c:v>
                </c:pt>
                <c:pt idx="18">
                  <c:v>Lyngen</c:v>
                </c:pt>
                <c:pt idx="19">
                  <c:v>Storfjord</c:v>
                </c:pt>
                <c:pt idx="20">
                  <c:v>Kåfjord</c:v>
                </c:pt>
                <c:pt idx="21">
                  <c:v>Skjervøy</c:v>
                </c:pt>
                <c:pt idx="22">
                  <c:v>Nordreisa</c:v>
                </c:pt>
                <c:pt idx="23">
                  <c:v>Kvænangen</c:v>
                </c:pt>
              </c:strCache>
            </c:strRef>
          </c:cat>
          <c:val>
            <c:numRef>
              <c:f>kommuner!$E$339:$E$362</c:f>
              <c:numCache>
                <c:formatCode>0.0\ %</c:formatCode>
                <c:ptCount val="24"/>
                <c:pt idx="0">
                  <c:v>0.99003086326361511</c:v>
                </c:pt>
                <c:pt idx="1">
                  <c:v>0.86769292261943509</c:v>
                </c:pt>
                <c:pt idx="2">
                  <c:v>0.74676031261913089</c:v>
                </c:pt>
                <c:pt idx="3">
                  <c:v>0.75196932647863812</c:v>
                </c:pt>
                <c:pt idx="4">
                  <c:v>0.85453494763340399</c:v>
                </c:pt>
                <c:pt idx="5">
                  <c:v>0.73156954682223585</c:v>
                </c:pt>
                <c:pt idx="6">
                  <c:v>0.65795565533645639</c:v>
                </c:pt>
                <c:pt idx="7">
                  <c:v>0.98411803195083158</c:v>
                </c:pt>
                <c:pt idx="8">
                  <c:v>0.74621561138903258</c:v>
                </c:pt>
                <c:pt idx="9">
                  <c:v>0.91892930605934608</c:v>
                </c:pt>
                <c:pt idx="10">
                  <c:v>0.79489493276557988</c:v>
                </c:pt>
                <c:pt idx="11">
                  <c:v>0.70181147234766572</c:v>
                </c:pt>
                <c:pt idx="12">
                  <c:v>0.69800646858264659</c:v>
                </c:pt>
                <c:pt idx="13">
                  <c:v>0.74390857978767932</c:v>
                </c:pt>
                <c:pt idx="14">
                  <c:v>0.87318021391913614</c:v>
                </c:pt>
                <c:pt idx="15">
                  <c:v>0.83555527324838463</c:v>
                </c:pt>
                <c:pt idx="16">
                  <c:v>0.71274470706626181</c:v>
                </c:pt>
                <c:pt idx="17">
                  <c:v>0.78882361185735883</c:v>
                </c:pt>
                <c:pt idx="18">
                  <c:v>0.72470050242751416</c:v>
                </c:pt>
                <c:pt idx="19">
                  <c:v>0.87848294487525891</c:v>
                </c:pt>
                <c:pt idx="20">
                  <c:v>0.73436382893279772</c:v>
                </c:pt>
                <c:pt idx="21">
                  <c:v>0.74323161057024767</c:v>
                </c:pt>
                <c:pt idx="22">
                  <c:v>0.7183814648234047</c:v>
                </c:pt>
                <c:pt idx="23">
                  <c:v>0.8526472870226286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890-4AE8-BCC8-109204122A8B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kommuner!$B$339:$B$362</c:f>
              <c:strCache>
                <c:ptCount val="24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Skånland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Tranøy</c:v>
                </c:pt>
                <c:pt idx="13">
                  <c:v>Torsken</c:v>
                </c:pt>
                <c:pt idx="14">
                  <c:v>Berg</c:v>
                </c:pt>
                <c:pt idx="15">
                  <c:v>Lenvik</c:v>
                </c:pt>
                <c:pt idx="16">
                  <c:v>Balsfjord</c:v>
                </c:pt>
                <c:pt idx="17">
                  <c:v>Karlsøy</c:v>
                </c:pt>
                <c:pt idx="18">
                  <c:v>Lyngen</c:v>
                </c:pt>
                <c:pt idx="19">
                  <c:v>Storfjord</c:v>
                </c:pt>
                <c:pt idx="20">
                  <c:v>Kåfjord</c:v>
                </c:pt>
                <c:pt idx="21">
                  <c:v>Skjervøy</c:v>
                </c:pt>
                <c:pt idx="22">
                  <c:v>Nordreisa</c:v>
                </c:pt>
                <c:pt idx="23">
                  <c:v>Kvænangen</c:v>
                </c:pt>
              </c:strCache>
            </c:strRef>
          </c:cat>
          <c:val>
            <c:numRef>
              <c:f>kommuner!$O$339:$O$362</c:f>
              <c:numCache>
                <c:formatCode>0.0\ %</c:formatCode>
                <c:ptCount val="24"/>
                <c:pt idx="0">
                  <c:v>0.98382485091288574</c:v>
                </c:pt>
                <c:pt idx="1">
                  <c:v>0.94619715173841135</c:v>
                </c:pt>
                <c:pt idx="2">
                  <c:v>0.94015052123839637</c:v>
                </c:pt>
                <c:pt idx="3">
                  <c:v>0.94041097193137169</c:v>
                </c:pt>
                <c:pt idx="4">
                  <c:v>0.94553925298910979</c:v>
                </c:pt>
                <c:pt idx="5">
                  <c:v>0.93939098294855161</c:v>
                </c:pt>
                <c:pt idx="6">
                  <c:v>0.93571028837426262</c:v>
                </c:pt>
                <c:pt idx="7">
                  <c:v>0.98145971838777246</c:v>
                </c:pt>
                <c:pt idx="8">
                  <c:v>0.94012328617689123</c:v>
                </c:pt>
                <c:pt idx="9">
                  <c:v>0.95538422803117828</c:v>
                </c:pt>
                <c:pt idx="10">
                  <c:v>0.94255725224571862</c:v>
                </c:pt>
                <c:pt idx="11">
                  <c:v>0.93790307922482297</c:v>
                </c:pt>
                <c:pt idx="12">
                  <c:v>0.93771282903657205</c:v>
                </c:pt>
                <c:pt idx="13">
                  <c:v>0.94000793459682375</c:v>
                </c:pt>
                <c:pt idx="14">
                  <c:v>0.94647151630339654</c:v>
                </c:pt>
                <c:pt idx="15">
                  <c:v>0.94459026926985901</c:v>
                </c:pt>
                <c:pt idx="16">
                  <c:v>0.93844974096075284</c:v>
                </c:pt>
                <c:pt idx="17">
                  <c:v>0.94225368620030769</c:v>
                </c:pt>
                <c:pt idx="18">
                  <c:v>0.93904753072881542</c:v>
                </c:pt>
                <c:pt idx="19">
                  <c:v>0.94673665285120268</c:v>
                </c:pt>
                <c:pt idx="20">
                  <c:v>0.93953069705407954</c:v>
                </c:pt>
                <c:pt idx="21">
                  <c:v>0.93997408613595201</c:v>
                </c:pt>
                <c:pt idx="22">
                  <c:v>0.93873157884860992</c:v>
                </c:pt>
                <c:pt idx="23">
                  <c:v>0.94544486995857113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90-4AE8-BCC8-109204122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86752"/>
        <c:axId val="96597120"/>
      </c:lineChart>
      <c:catAx>
        <c:axId val="9658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6597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6597120"/>
        <c:scaling>
          <c:orientation val="minMax"/>
          <c:max val="1.2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6586752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10433519856936"/>
          <c:y val="5.5045871559633031E-2"/>
          <c:w val="0.2179865200134441"/>
          <c:h val="0.146789231621276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(januar-oktober 2018)</c:v>
            </c:pt>
          </c:strCache>
        </c:strRef>
      </c:tx>
      <c:layout>
        <c:manualLayout>
          <c:xMode val="edge"/>
          <c:yMode val="edge"/>
          <c:x val="0.18963852392351249"/>
          <c:y val="3.40909090909090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6246407096170019E-2"/>
          <c:y val="0.16590909090909092"/>
          <c:w val="0.90127163259831744"/>
          <c:h val="0.5909090909090909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januar-oktober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kommuner!$B$363:$B$381</c:f>
              <c:strCache>
                <c:ptCount val="19"/>
                <c:pt idx="0">
                  <c:v>Vardø</c:v>
                </c:pt>
                <c:pt idx="1">
                  <c:v>Vadsø</c:v>
                </c:pt>
                <c:pt idx="2">
                  <c:v>Hammerfest</c:v>
                </c:pt>
                <c:pt idx="3">
                  <c:v>Kautokeino</c:v>
                </c:pt>
                <c:pt idx="4">
                  <c:v>Alta</c:v>
                </c:pt>
                <c:pt idx="5">
                  <c:v>Loppa</c:v>
                </c:pt>
                <c:pt idx="6">
                  <c:v>Hasvik</c:v>
                </c:pt>
                <c:pt idx="7">
                  <c:v>Kvalsund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Karasjok</c:v>
                </c:pt>
                <c:pt idx="12">
                  <c:v>Lebesby</c:v>
                </c:pt>
                <c:pt idx="13">
                  <c:v>Gamvik</c:v>
                </c:pt>
                <c:pt idx="14">
                  <c:v>Berlevåg</c:v>
                </c:pt>
                <c:pt idx="15">
                  <c:v>Deatnu-Tana</c:v>
                </c:pt>
                <c:pt idx="16">
                  <c:v>Nesseby</c:v>
                </c:pt>
                <c:pt idx="17">
                  <c:v>Båtsfjord</c:v>
                </c:pt>
                <c:pt idx="18">
                  <c:v>Sør-Varanger</c:v>
                </c:pt>
              </c:strCache>
            </c:strRef>
          </c:cat>
          <c:val>
            <c:numRef>
              <c:f>kommuner!$E$363:$E$381</c:f>
              <c:numCache>
                <c:formatCode>0.0\ %</c:formatCode>
                <c:ptCount val="19"/>
                <c:pt idx="0">
                  <c:v>0.72294661121864956</c:v>
                </c:pt>
                <c:pt idx="1">
                  <c:v>0.82641278473637891</c:v>
                </c:pt>
                <c:pt idx="2">
                  <c:v>0.92569496725213807</c:v>
                </c:pt>
                <c:pt idx="3">
                  <c:v>0.60245168346488898</c:v>
                </c:pt>
                <c:pt idx="4">
                  <c:v>0.84353654840491221</c:v>
                </c:pt>
                <c:pt idx="5">
                  <c:v>0.71706291964789626</c:v>
                </c:pt>
                <c:pt idx="6">
                  <c:v>0.71731219637665844</c:v>
                </c:pt>
                <c:pt idx="7">
                  <c:v>0.72609099512173481</c:v>
                </c:pt>
                <c:pt idx="8">
                  <c:v>0.91430962133099958</c:v>
                </c:pt>
                <c:pt idx="9">
                  <c:v>0.89473950079062137</c:v>
                </c:pt>
                <c:pt idx="10">
                  <c:v>0.78001397475410217</c:v>
                </c:pt>
                <c:pt idx="11">
                  <c:v>0.66990679202153669</c:v>
                </c:pt>
                <c:pt idx="12">
                  <c:v>0.83671365454046198</c:v>
                </c:pt>
                <c:pt idx="13">
                  <c:v>0.77187550742812883</c:v>
                </c:pt>
                <c:pt idx="14">
                  <c:v>0.86094739168205192</c:v>
                </c:pt>
                <c:pt idx="15">
                  <c:v>0.77418520601283758</c:v>
                </c:pt>
                <c:pt idx="16">
                  <c:v>0.71469798905105819</c:v>
                </c:pt>
                <c:pt idx="17">
                  <c:v>0.87230299798614541</c:v>
                </c:pt>
                <c:pt idx="18">
                  <c:v>0.85228719681803089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88-454A-BCF9-D927B012DAF5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kommuner!$B$363:$B$381</c:f>
              <c:strCache>
                <c:ptCount val="19"/>
                <c:pt idx="0">
                  <c:v>Vardø</c:v>
                </c:pt>
                <c:pt idx="1">
                  <c:v>Vadsø</c:v>
                </c:pt>
                <c:pt idx="2">
                  <c:v>Hammerfest</c:v>
                </c:pt>
                <c:pt idx="3">
                  <c:v>Kautokeino</c:v>
                </c:pt>
                <c:pt idx="4">
                  <c:v>Alta</c:v>
                </c:pt>
                <c:pt idx="5">
                  <c:v>Loppa</c:v>
                </c:pt>
                <c:pt idx="6">
                  <c:v>Hasvik</c:v>
                </c:pt>
                <c:pt idx="7">
                  <c:v>Kvalsund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Karasjok</c:v>
                </c:pt>
                <c:pt idx="12">
                  <c:v>Lebesby</c:v>
                </c:pt>
                <c:pt idx="13">
                  <c:v>Gamvik</c:v>
                </c:pt>
                <c:pt idx="14">
                  <c:v>Berlevåg</c:v>
                </c:pt>
                <c:pt idx="15">
                  <c:v>Deatnu-Tana</c:v>
                </c:pt>
                <c:pt idx="16">
                  <c:v>Nesseby</c:v>
                </c:pt>
                <c:pt idx="17">
                  <c:v>Båtsfjord</c:v>
                </c:pt>
                <c:pt idx="18">
                  <c:v>Sør-Varanger</c:v>
                </c:pt>
              </c:strCache>
            </c:strRef>
          </c:cat>
          <c:val>
            <c:numRef>
              <c:f>kommuner!$O$363:$O$381</c:f>
              <c:numCache>
                <c:formatCode>0.0\ %</c:formatCode>
                <c:ptCount val="19"/>
                <c:pt idx="0">
                  <c:v>0.93895983616837209</c:v>
                </c:pt>
                <c:pt idx="1">
                  <c:v>0.94413314484425881</c:v>
                </c:pt>
                <c:pt idx="2">
                  <c:v>0.95809049250829492</c:v>
                </c:pt>
                <c:pt idx="3">
                  <c:v>0.93293508978068418</c:v>
                </c:pt>
                <c:pt idx="4">
                  <c:v>0.9449893330276854</c:v>
                </c:pt>
                <c:pt idx="5">
                  <c:v>0.93866565158983473</c:v>
                </c:pt>
                <c:pt idx="6">
                  <c:v>0.93867811542627266</c:v>
                </c:pt>
                <c:pt idx="7">
                  <c:v>0.93911705536352652</c:v>
                </c:pt>
                <c:pt idx="8">
                  <c:v>0.95353635413983973</c:v>
                </c:pt>
                <c:pt idx="9">
                  <c:v>0.94754948064697087</c:v>
                </c:pt>
                <c:pt idx="10">
                  <c:v>0.94181320434514493</c:v>
                </c:pt>
                <c:pt idx="11">
                  <c:v>0.93630784520851662</c:v>
                </c:pt>
                <c:pt idx="12">
                  <c:v>0.94464818833446296</c:v>
                </c:pt>
                <c:pt idx="13">
                  <c:v>0.94140628097884615</c:v>
                </c:pt>
                <c:pt idx="14">
                  <c:v>0.94585987519154235</c:v>
                </c:pt>
                <c:pt idx="15">
                  <c:v>0.94152176590808156</c:v>
                </c:pt>
                <c:pt idx="16">
                  <c:v>0.93854740505999268</c:v>
                </c:pt>
                <c:pt idx="17">
                  <c:v>0.94642765550674701</c:v>
                </c:pt>
                <c:pt idx="18">
                  <c:v>0.94542686544834131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88-454A-BCF9-D927B012D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27104"/>
        <c:axId val="98537472"/>
      </c:lineChart>
      <c:catAx>
        <c:axId val="9852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8537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537472"/>
        <c:scaling>
          <c:orientation val="minMax"/>
          <c:max val="1.2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8527104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953151017413134"/>
          <c:y val="4.3181818181818182E-2"/>
          <c:w val="0.22776169107893773"/>
          <c:h val="0.145454545454545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Skatt pr innb.</c:v>
          </c:tx>
          <c:cat>
            <c:strRef>
              <c:f>kommuner!$B$382:$B$428</c:f>
              <c:strCache>
                <c:ptCount val="47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Hemne</c:v>
                </c:pt>
                <c:pt idx="4">
                  <c:v>Snillfjord</c:v>
                </c:pt>
                <c:pt idx="5">
                  <c:v>Hitra</c:v>
                </c:pt>
                <c:pt idx="6">
                  <c:v>Frøya</c:v>
                </c:pt>
                <c:pt idx="7">
                  <c:v>Ørland</c:v>
                </c:pt>
                <c:pt idx="8">
                  <c:v>Agdenes</c:v>
                </c:pt>
                <c:pt idx="9">
                  <c:v>Bjugn</c:v>
                </c:pt>
                <c:pt idx="10">
                  <c:v>Åfjord</c:v>
                </c:pt>
                <c:pt idx="11">
                  <c:v>Roan</c:v>
                </c:pt>
                <c:pt idx="12">
                  <c:v>Osen</c:v>
                </c:pt>
                <c:pt idx="13">
                  <c:v>Oppdal</c:v>
                </c:pt>
                <c:pt idx="14">
                  <c:v>Rennebu</c:v>
                </c:pt>
                <c:pt idx="15">
                  <c:v>Meldal</c:v>
                </c:pt>
                <c:pt idx="16">
                  <c:v>Orkdal</c:v>
                </c:pt>
                <c:pt idx="17">
                  <c:v>Røros</c:v>
                </c:pt>
                <c:pt idx="18">
                  <c:v>Holtålen</c:v>
                </c:pt>
                <c:pt idx="19">
                  <c:v>Midtre Gauldal</c:v>
                </c:pt>
                <c:pt idx="20">
                  <c:v>Melhus</c:v>
                </c:pt>
                <c:pt idx="21">
                  <c:v>Skaun</c:v>
                </c:pt>
                <c:pt idx="22">
                  <c:v>Klæbu</c:v>
                </c:pt>
                <c:pt idx="23">
                  <c:v>Malvik</c:v>
                </c:pt>
                <c:pt idx="24">
                  <c:v>Selbu</c:v>
                </c:pt>
                <c:pt idx="25">
                  <c:v>Tydal</c:v>
                </c:pt>
                <c:pt idx="26">
                  <c:v>Meråker</c:v>
                </c:pt>
                <c:pt idx="27">
                  <c:v>Stjørdal</c:v>
                </c:pt>
                <c:pt idx="28">
                  <c:v>Frosta</c:v>
                </c:pt>
                <c:pt idx="29">
                  <c:v>Levanger</c:v>
                </c:pt>
                <c:pt idx="30">
                  <c:v>Verdal</c:v>
                </c:pt>
                <c:pt idx="31">
                  <c:v>Verran</c:v>
                </c:pt>
                <c:pt idx="32">
                  <c:v>Namdalseid</c:v>
                </c:pt>
                <c:pt idx="33">
                  <c:v>Snåsa</c:v>
                </c:pt>
                <c:pt idx="34">
                  <c:v>Lierne</c:v>
                </c:pt>
                <c:pt idx="35">
                  <c:v>Røyrvik</c:v>
                </c:pt>
                <c:pt idx="36">
                  <c:v>Namsskogan</c:v>
                </c:pt>
                <c:pt idx="37">
                  <c:v>Grong</c:v>
                </c:pt>
                <c:pt idx="38">
                  <c:v>Høylandet</c:v>
                </c:pt>
                <c:pt idx="39">
                  <c:v>Overhalla</c:v>
                </c:pt>
                <c:pt idx="40">
                  <c:v>Fosnes</c:v>
                </c:pt>
                <c:pt idx="41">
                  <c:v>Flatanger</c:v>
                </c:pt>
                <c:pt idx="42">
                  <c:v>Vikna</c:v>
                </c:pt>
                <c:pt idx="43">
                  <c:v>Nærøy</c:v>
                </c:pt>
                <c:pt idx="44">
                  <c:v>Leka</c:v>
                </c:pt>
                <c:pt idx="45">
                  <c:v>Inderøy</c:v>
                </c:pt>
                <c:pt idx="46">
                  <c:v>Indre Fosen</c:v>
                </c:pt>
              </c:strCache>
            </c:strRef>
          </c:cat>
          <c:val>
            <c:numRef>
              <c:f>kommuner!$E$382:$E$428</c:f>
              <c:numCache>
                <c:formatCode>0.0\ %</c:formatCode>
                <c:ptCount val="47"/>
                <c:pt idx="0">
                  <c:v>1.006131291089063</c:v>
                </c:pt>
                <c:pt idx="1">
                  <c:v>0.7424280481013279</c:v>
                </c:pt>
                <c:pt idx="2">
                  <c:v>0.78611905048501796</c:v>
                </c:pt>
                <c:pt idx="3">
                  <c:v>0.85717401947222127</c:v>
                </c:pt>
                <c:pt idx="4">
                  <c:v>0.86553115199762953</c:v>
                </c:pt>
                <c:pt idx="5">
                  <c:v>0.78708944179339657</c:v>
                </c:pt>
                <c:pt idx="6">
                  <c:v>1.5583187548462913</c:v>
                </c:pt>
                <c:pt idx="7">
                  <c:v>0.8436893397500369</c:v>
                </c:pt>
                <c:pt idx="8">
                  <c:v>0.72166072664783576</c:v>
                </c:pt>
                <c:pt idx="9">
                  <c:v>0.7348105143998841</c:v>
                </c:pt>
                <c:pt idx="10">
                  <c:v>0.80529139431500463</c:v>
                </c:pt>
                <c:pt idx="11">
                  <c:v>0.70611419579020185</c:v>
                </c:pt>
                <c:pt idx="12">
                  <c:v>0.69912833400228935</c:v>
                </c:pt>
                <c:pt idx="13">
                  <c:v>0.80752215629831459</c:v>
                </c:pt>
                <c:pt idx="14">
                  <c:v>0.78169966502866495</c:v>
                </c:pt>
                <c:pt idx="15">
                  <c:v>0.73767876962257406</c:v>
                </c:pt>
                <c:pt idx="16">
                  <c:v>0.78369438377356038</c:v>
                </c:pt>
                <c:pt idx="17">
                  <c:v>0.84770873085481513</c:v>
                </c:pt>
                <c:pt idx="18">
                  <c:v>0.68476418834940134</c:v>
                </c:pt>
                <c:pt idx="19">
                  <c:v>0.72318339891733774</c:v>
                </c:pt>
                <c:pt idx="20">
                  <c:v>0.79476296166638893</c:v>
                </c:pt>
                <c:pt idx="21">
                  <c:v>0.77283377896038497</c:v>
                </c:pt>
                <c:pt idx="22">
                  <c:v>0.83034171567832737</c:v>
                </c:pt>
                <c:pt idx="23">
                  <c:v>0.90498490560776468</c:v>
                </c:pt>
                <c:pt idx="24">
                  <c:v>0.78128384957851715</c:v>
                </c:pt>
                <c:pt idx="25">
                  <c:v>1.49196979293917</c:v>
                </c:pt>
                <c:pt idx="26">
                  <c:v>0.73726740070042374</c:v>
                </c:pt>
                <c:pt idx="27">
                  <c:v>0.79628480067671026</c:v>
                </c:pt>
                <c:pt idx="28">
                  <c:v>0.71206223260835255</c:v>
                </c:pt>
                <c:pt idx="29">
                  <c:v>0.77833810375774926</c:v>
                </c:pt>
                <c:pt idx="30">
                  <c:v>0.72536371856147552</c:v>
                </c:pt>
                <c:pt idx="31">
                  <c:v>0.6522704895477508</c:v>
                </c:pt>
                <c:pt idx="32">
                  <c:v>0.6508305231745648</c:v>
                </c:pt>
                <c:pt idx="33">
                  <c:v>0.65852200909074032</c:v>
                </c:pt>
                <c:pt idx="34">
                  <c:v>0.73994694859815735</c:v>
                </c:pt>
                <c:pt idx="35">
                  <c:v>0.86786141975393749</c:v>
                </c:pt>
                <c:pt idx="36">
                  <c:v>0.95660421391729455</c:v>
                </c:pt>
                <c:pt idx="37">
                  <c:v>0.83988813379021143</c:v>
                </c:pt>
                <c:pt idx="38">
                  <c:v>0.70119775233255688</c:v>
                </c:pt>
                <c:pt idx="39">
                  <c:v>0.77556568437967321</c:v>
                </c:pt>
                <c:pt idx="40">
                  <c:v>0.65722127281099152</c:v>
                </c:pt>
                <c:pt idx="41">
                  <c:v>0.85091407298663568</c:v>
                </c:pt>
                <c:pt idx="42">
                  <c:v>0.89058909484230264</c:v>
                </c:pt>
                <c:pt idx="43">
                  <c:v>0.77849794224727831</c:v>
                </c:pt>
                <c:pt idx="44">
                  <c:v>0.75626896808636468</c:v>
                </c:pt>
                <c:pt idx="45">
                  <c:v>0.75426787341661883</c:v>
                </c:pt>
                <c:pt idx="46">
                  <c:v>0.71408021659936816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C4-4A85-BE76-8E8BE2D70DCE}"/>
            </c:ext>
          </c:extLst>
        </c:ser>
        <c:ser>
          <c:idx val="1"/>
          <c:order val="1"/>
          <c:tx>
            <c:v>Skatt og skatteutjevn. pr innb.</c:v>
          </c:tx>
          <c:marker>
            <c:symbol val="circle"/>
            <c:size val="7"/>
          </c:marker>
          <c:cat>
            <c:strRef>
              <c:f>kommuner!$B$382:$B$428</c:f>
              <c:strCache>
                <c:ptCount val="47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Hemne</c:v>
                </c:pt>
                <c:pt idx="4">
                  <c:v>Snillfjord</c:v>
                </c:pt>
                <c:pt idx="5">
                  <c:v>Hitra</c:v>
                </c:pt>
                <c:pt idx="6">
                  <c:v>Frøya</c:v>
                </c:pt>
                <c:pt idx="7">
                  <c:v>Ørland</c:v>
                </c:pt>
                <c:pt idx="8">
                  <c:v>Agdenes</c:v>
                </c:pt>
                <c:pt idx="9">
                  <c:v>Bjugn</c:v>
                </c:pt>
                <c:pt idx="10">
                  <c:v>Åfjord</c:v>
                </c:pt>
                <c:pt idx="11">
                  <c:v>Roan</c:v>
                </c:pt>
                <c:pt idx="12">
                  <c:v>Osen</c:v>
                </c:pt>
                <c:pt idx="13">
                  <c:v>Oppdal</c:v>
                </c:pt>
                <c:pt idx="14">
                  <c:v>Rennebu</c:v>
                </c:pt>
                <c:pt idx="15">
                  <c:v>Meldal</c:v>
                </c:pt>
                <c:pt idx="16">
                  <c:v>Orkdal</c:v>
                </c:pt>
                <c:pt idx="17">
                  <c:v>Røros</c:v>
                </c:pt>
                <c:pt idx="18">
                  <c:v>Holtålen</c:v>
                </c:pt>
                <c:pt idx="19">
                  <c:v>Midtre Gauldal</c:v>
                </c:pt>
                <c:pt idx="20">
                  <c:v>Melhus</c:v>
                </c:pt>
                <c:pt idx="21">
                  <c:v>Skaun</c:v>
                </c:pt>
                <c:pt idx="22">
                  <c:v>Klæbu</c:v>
                </c:pt>
                <c:pt idx="23">
                  <c:v>Malvik</c:v>
                </c:pt>
                <c:pt idx="24">
                  <c:v>Selbu</c:v>
                </c:pt>
                <c:pt idx="25">
                  <c:v>Tydal</c:v>
                </c:pt>
                <c:pt idx="26">
                  <c:v>Meråker</c:v>
                </c:pt>
                <c:pt idx="27">
                  <c:v>Stjørdal</c:v>
                </c:pt>
                <c:pt idx="28">
                  <c:v>Frosta</c:v>
                </c:pt>
                <c:pt idx="29">
                  <c:v>Levanger</c:v>
                </c:pt>
                <c:pt idx="30">
                  <c:v>Verdal</c:v>
                </c:pt>
                <c:pt idx="31">
                  <c:v>Verran</c:v>
                </c:pt>
                <c:pt idx="32">
                  <c:v>Namdalseid</c:v>
                </c:pt>
                <c:pt idx="33">
                  <c:v>Snåsa</c:v>
                </c:pt>
                <c:pt idx="34">
                  <c:v>Lierne</c:v>
                </c:pt>
                <c:pt idx="35">
                  <c:v>Røyrvik</c:v>
                </c:pt>
                <c:pt idx="36">
                  <c:v>Namsskogan</c:v>
                </c:pt>
                <c:pt idx="37">
                  <c:v>Grong</c:v>
                </c:pt>
                <c:pt idx="38">
                  <c:v>Høylandet</c:v>
                </c:pt>
                <c:pt idx="39">
                  <c:v>Overhalla</c:v>
                </c:pt>
                <c:pt idx="40">
                  <c:v>Fosnes</c:v>
                </c:pt>
                <c:pt idx="41">
                  <c:v>Flatanger</c:v>
                </c:pt>
                <c:pt idx="42">
                  <c:v>Vikna</c:v>
                </c:pt>
                <c:pt idx="43">
                  <c:v>Nærøy</c:v>
                </c:pt>
                <c:pt idx="44">
                  <c:v>Leka</c:v>
                </c:pt>
                <c:pt idx="45">
                  <c:v>Inderøy</c:v>
                </c:pt>
                <c:pt idx="46">
                  <c:v>Indre Fosen</c:v>
                </c:pt>
              </c:strCache>
            </c:strRef>
          </c:cat>
          <c:val>
            <c:numRef>
              <c:f>kommuner!$O$382:$O$428</c:f>
              <c:numCache>
                <c:formatCode>0.0\ %</c:formatCode>
                <c:ptCount val="47"/>
                <c:pt idx="0">
                  <c:v>0.99026502204306488</c:v>
                </c:pt>
                <c:pt idx="1">
                  <c:v>0.9399339080125062</c:v>
                </c:pt>
                <c:pt idx="2">
                  <c:v>0.94211845813169071</c:v>
                </c:pt>
                <c:pt idx="3">
                  <c:v>0.94567120658105086</c:v>
                </c:pt>
                <c:pt idx="4">
                  <c:v>0.94608906320732111</c:v>
                </c:pt>
                <c:pt idx="5">
                  <c:v>0.94216697769710955</c:v>
                </c:pt>
                <c:pt idx="6">
                  <c:v>1.2111400075459564</c:v>
                </c:pt>
                <c:pt idx="7">
                  <c:v>0.94499697259494153</c:v>
                </c:pt>
                <c:pt idx="8">
                  <c:v>0.93889554193983171</c:v>
                </c:pt>
                <c:pt idx="9">
                  <c:v>0.93955303132743384</c:v>
                </c:pt>
                <c:pt idx="10">
                  <c:v>0.94307707532319007</c:v>
                </c:pt>
                <c:pt idx="11">
                  <c:v>0.93811821539694995</c:v>
                </c:pt>
                <c:pt idx="12">
                  <c:v>0.93776892230755426</c:v>
                </c:pt>
                <c:pt idx="13">
                  <c:v>0.94318861342235538</c:v>
                </c:pt>
                <c:pt idx="14">
                  <c:v>0.94189748885887303</c:v>
                </c:pt>
                <c:pt idx="15">
                  <c:v>0.93969644408856856</c:v>
                </c:pt>
                <c:pt idx="16">
                  <c:v>0.94199722479611769</c:v>
                </c:pt>
                <c:pt idx="17">
                  <c:v>0.94519794215018049</c:v>
                </c:pt>
                <c:pt idx="18">
                  <c:v>0.93705071502490955</c:v>
                </c:pt>
                <c:pt idx="19">
                  <c:v>0.93897167555330674</c:v>
                </c:pt>
                <c:pt idx="20">
                  <c:v>0.94255065369075908</c:v>
                </c:pt>
                <c:pt idx="21">
                  <c:v>0.94145419455545898</c:v>
                </c:pt>
                <c:pt idx="22">
                  <c:v>0.94432959139135597</c:v>
                </c:pt>
                <c:pt idx="23">
                  <c:v>0.94980646785054546</c:v>
                </c:pt>
                <c:pt idx="24">
                  <c:v>0.94187669808636554</c:v>
                </c:pt>
                <c:pt idx="25">
                  <c:v>1.1846004227831075</c:v>
                </c:pt>
                <c:pt idx="26">
                  <c:v>0.93967587564246102</c:v>
                </c:pt>
                <c:pt idx="27">
                  <c:v>0.94262674564127547</c:v>
                </c:pt>
                <c:pt idx="28">
                  <c:v>0.93841561723785738</c:v>
                </c:pt>
                <c:pt idx="29">
                  <c:v>0.94172941079532724</c:v>
                </c:pt>
                <c:pt idx="30">
                  <c:v>0.93908069153551355</c:v>
                </c:pt>
                <c:pt idx="31">
                  <c:v>0.93542603008482728</c:v>
                </c:pt>
                <c:pt idx="32">
                  <c:v>0.93535403176616794</c:v>
                </c:pt>
                <c:pt idx="33">
                  <c:v>0.9357386060619769</c:v>
                </c:pt>
                <c:pt idx="34">
                  <c:v>0.93980985303734754</c:v>
                </c:pt>
                <c:pt idx="35">
                  <c:v>0.9462055765951366</c:v>
                </c:pt>
                <c:pt idx="36">
                  <c:v>0.97045419117435761</c:v>
                </c:pt>
                <c:pt idx="37">
                  <c:v>0.94480691229695035</c:v>
                </c:pt>
                <c:pt idx="38">
                  <c:v>0.93787239322406757</c:v>
                </c:pt>
                <c:pt idx="39">
                  <c:v>0.94159078982642352</c:v>
                </c:pt>
                <c:pt idx="40">
                  <c:v>0.93567356924798939</c:v>
                </c:pt>
                <c:pt idx="41">
                  <c:v>0.9453582092567715</c:v>
                </c:pt>
                <c:pt idx="42">
                  <c:v>0.94734196034955487</c:v>
                </c:pt>
                <c:pt idx="43">
                  <c:v>0.94173740271980366</c:v>
                </c:pt>
                <c:pt idx="44">
                  <c:v>0.94062595401175786</c:v>
                </c:pt>
                <c:pt idx="45">
                  <c:v>0.94052589927827068</c:v>
                </c:pt>
                <c:pt idx="46">
                  <c:v>0.93851651643740819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C4-4A85-BE76-8E8BE2D70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60640"/>
        <c:axId val="98562432"/>
      </c:lineChart>
      <c:catAx>
        <c:axId val="9856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8562432"/>
        <c:crosses val="autoZero"/>
        <c:auto val="1"/>
        <c:lblAlgn val="ctr"/>
        <c:lblOffset val="100"/>
        <c:noMultiLvlLbl val="0"/>
      </c:catAx>
      <c:valAx>
        <c:axId val="98562432"/>
        <c:scaling>
          <c:orientation val="minMax"/>
          <c:max val="1.8"/>
          <c:min val="0.6000000000000000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98560640"/>
        <c:crosses val="autoZero"/>
        <c:crossBetween val="between"/>
        <c:majorUnit val="0.2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/>
              <a:t>Skatt og skatteutjevning januar-oktober</a:t>
            </a:r>
            <a:r>
              <a:rPr lang="en-US" sz="1200" b="0" baseline="0"/>
              <a:t> 2018</a:t>
            </a:r>
            <a:endParaRPr lang="en-US" sz="1200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</c:v>
          </c:tx>
          <c:cat>
            <c:strRef>
              <c:f>fylker!$B$7:$B$24</c:f>
              <c:strCache>
                <c:ptCount val="18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NORDLAND</c:v>
                </c:pt>
                <c:pt idx="15">
                  <c:v>TROMS</c:v>
                </c:pt>
                <c:pt idx="16">
                  <c:v>FINNMARK</c:v>
                </c:pt>
                <c:pt idx="17">
                  <c:v>TRØNDELAG</c:v>
                </c:pt>
              </c:strCache>
            </c:strRef>
          </c:cat>
          <c:val>
            <c:numRef>
              <c:f>fylker!$E$7:$E$24</c:f>
              <c:numCache>
                <c:formatCode>0.0\ %</c:formatCode>
                <c:ptCount val="18"/>
                <c:pt idx="0">
                  <c:v>0.85432571145063829</c:v>
                </c:pt>
                <c:pt idx="1">
                  <c:v>1.1764630036698862</c:v>
                </c:pt>
                <c:pt idx="2">
                  <c:v>1.2884715910468518</c:v>
                </c:pt>
                <c:pt idx="3">
                  <c:v>0.8176067462260258</c:v>
                </c:pt>
                <c:pt idx="4">
                  <c:v>0.85242772902727559</c:v>
                </c:pt>
                <c:pt idx="5">
                  <c:v>0.97813166381412442</c:v>
                </c:pt>
                <c:pt idx="6">
                  <c:v>0.9048871444866915</c:v>
                </c:pt>
                <c:pt idx="7">
                  <c:v>0.88908964128863521</c:v>
                </c:pt>
                <c:pt idx="8">
                  <c:v>0.85744968310355296</c:v>
                </c:pt>
                <c:pt idx="9">
                  <c:v>0.86556024787776609</c:v>
                </c:pt>
                <c:pt idx="10">
                  <c:v>1.0625913520171297</c:v>
                </c:pt>
                <c:pt idx="11">
                  <c:v>0.98681315668792446</c:v>
                </c:pt>
                <c:pt idx="12">
                  <c:v>0.93121320813060704</c:v>
                </c:pt>
                <c:pt idx="13">
                  <c:v>0.91056925401081312</c:v>
                </c:pt>
                <c:pt idx="14">
                  <c:v>0.8931053038417347</c:v>
                </c:pt>
                <c:pt idx="15">
                  <c:v>0.92044656514646783</c:v>
                </c:pt>
                <c:pt idx="16">
                  <c:v>0.86321442229557432</c:v>
                </c:pt>
                <c:pt idx="17">
                  <c:v>0.89884086679316999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06-4957-8C68-6CE7435EBB69}"/>
            </c:ext>
          </c:extLst>
        </c:ser>
        <c:ser>
          <c:idx val="1"/>
          <c:order val="1"/>
          <c:tx>
            <c:v>skatt + skatteutjevning</c:v>
          </c:tx>
          <c:cat>
            <c:strRef>
              <c:f>fylker!$B$7:$B$24</c:f>
              <c:strCache>
                <c:ptCount val="18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NORDLAND</c:v>
                </c:pt>
                <c:pt idx="15">
                  <c:v>TROMS</c:v>
                </c:pt>
                <c:pt idx="16">
                  <c:v>FINNMARK</c:v>
                </c:pt>
                <c:pt idx="17">
                  <c:v>TRØNDELAG</c:v>
                </c:pt>
              </c:strCache>
            </c:strRef>
          </c:cat>
          <c:val>
            <c:numRef>
              <c:f>fylker!$K$7:$K$24</c:f>
              <c:numCache>
                <c:formatCode>0.0\ %</c:formatCode>
                <c:ptCount val="18"/>
                <c:pt idx="0">
                  <c:v>0.98179071393132988</c:v>
                </c:pt>
                <c:pt idx="1">
                  <c:v>1.0220578754587362</c:v>
                </c:pt>
                <c:pt idx="2">
                  <c:v>1.0360589488808565</c:v>
                </c:pt>
                <c:pt idx="3">
                  <c:v>0.97720084327825329</c:v>
                </c:pt>
                <c:pt idx="4">
                  <c:v>0.98155346612840966</c:v>
                </c:pt>
                <c:pt idx="5">
                  <c:v>0.99726645797676583</c:v>
                </c:pt>
                <c:pt idx="6">
                  <c:v>0.98811089306083666</c:v>
                </c:pt>
                <c:pt idx="7">
                  <c:v>0.98613620516107947</c:v>
                </c:pt>
                <c:pt idx="8">
                  <c:v>0.98218121038794404</c:v>
                </c:pt>
                <c:pt idx="9">
                  <c:v>0.98319503098472094</c:v>
                </c:pt>
                <c:pt idx="10">
                  <c:v>1.0078239190021414</c:v>
                </c:pt>
                <c:pt idx="11">
                  <c:v>0.99835164458599057</c:v>
                </c:pt>
                <c:pt idx="12">
                  <c:v>0.99140165101632616</c:v>
                </c:pt>
                <c:pt idx="13">
                  <c:v>0.98882115675135185</c:v>
                </c:pt>
                <c:pt idx="14">
                  <c:v>0.98663816298021711</c:v>
                </c:pt>
                <c:pt idx="15">
                  <c:v>0.99005582064330855</c:v>
                </c:pt>
                <c:pt idx="16">
                  <c:v>0.98290180278694694</c:v>
                </c:pt>
                <c:pt idx="17">
                  <c:v>0.9873551083491463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06-4957-8C68-6CE7435EB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08096"/>
        <c:axId val="98713984"/>
      </c:lineChart>
      <c:catAx>
        <c:axId val="98708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nb-NO"/>
          </a:p>
        </c:txPr>
        <c:crossAx val="98713984"/>
        <c:crosses val="autoZero"/>
        <c:auto val="1"/>
        <c:lblAlgn val="ctr"/>
        <c:lblOffset val="100"/>
        <c:noMultiLvlLbl val="0"/>
      </c:catAx>
      <c:valAx>
        <c:axId val="98713984"/>
        <c:scaling>
          <c:orientation val="minMax"/>
          <c:max val="1.3"/>
          <c:min val="0.8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98708096"/>
        <c:crosses val="autoZero"/>
        <c:crossBetween val="between"/>
        <c:majorUnit val="0.1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'fylker gml'!$B$32</c:f>
          <c:strCache>
            <c:ptCount val="1"/>
            <c:pt idx="0">
              <c:v>Skatt og inntektsutjevning  - pst av landsgjennomsnittet (januar 2015)</c:v>
            </c:pt>
          </c:strCache>
        </c:strRef>
      </c:tx>
      <c:layout>
        <c:manualLayout>
          <c:xMode val="edge"/>
          <c:yMode val="edge"/>
          <c:x val="0.17303833499685778"/>
          <c:y val="2.85132382892057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9.4567450880797918E-2"/>
          <c:y val="0.11608961303462322"/>
          <c:w val="0.85211309463867901"/>
          <c:h val="0.61303462321792257"/>
        </c:manualLayout>
      </c:layout>
      <c:lineChart>
        <c:grouping val="standard"/>
        <c:varyColors val="0"/>
        <c:ser>
          <c:idx val="0"/>
          <c:order val="0"/>
          <c:tx>
            <c:strRef>
              <c:f>'fylker gml'!$B$33</c:f>
              <c:strCache>
                <c:ptCount val="1"/>
                <c:pt idx="0">
                  <c:v>Skatt januar 2015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'fylker gml'!$B$7:$B$25</c:f>
              <c:strCache>
                <c:ptCount val="19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SØR-TRØNDELAG</c:v>
                </c:pt>
                <c:pt idx="15">
                  <c:v>NORD-TRØNDELAG</c:v>
                </c:pt>
                <c:pt idx="16">
                  <c:v>NORDLAND</c:v>
                </c:pt>
                <c:pt idx="17">
                  <c:v>TROMS</c:v>
                </c:pt>
                <c:pt idx="18">
                  <c:v>FINNMARK</c:v>
                </c:pt>
              </c:strCache>
            </c:strRef>
          </c:cat>
          <c:val>
            <c:numRef>
              <c:f>'fylker gml'!$E$7:$E$25</c:f>
              <c:numCache>
                <c:formatCode>0.0\ %</c:formatCode>
                <c:ptCount val="19"/>
                <c:pt idx="0">
                  <c:v>0.82670302020816766</c:v>
                </c:pt>
                <c:pt idx="1">
                  <c:v>1.1322920696035814</c:v>
                </c:pt>
                <c:pt idx="2">
                  <c:v>1.2021668216502228</c:v>
                </c:pt>
                <c:pt idx="3">
                  <c:v>0.7953932344879695</c:v>
                </c:pt>
                <c:pt idx="4">
                  <c:v>0.80892164957880042</c:v>
                </c:pt>
                <c:pt idx="5">
                  <c:v>0.96634509735664254</c:v>
                </c:pt>
                <c:pt idx="6">
                  <c:v>0.88728290369523954</c:v>
                </c:pt>
                <c:pt idx="7">
                  <c:v>0.86756615130423409</c:v>
                </c:pt>
                <c:pt idx="8">
                  <c:v>0.85923092399283874</c:v>
                </c:pt>
                <c:pt idx="9">
                  <c:v>0.88600833785783806</c:v>
                </c:pt>
                <c:pt idx="10">
                  <c:v>1.1568870526357697</c:v>
                </c:pt>
                <c:pt idx="11">
                  <c:v>1.0427411341171327</c:v>
                </c:pt>
                <c:pt idx="12">
                  <c:v>0.91865659246538978</c:v>
                </c:pt>
                <c:pt idx="13">
                  <c:v>0.98495368478415601</c:v>
                </c:pt>
                <c:pt idx="14">
                  <c:v>0.97156111802689105</c:v>
                </c:pt>
                <c:pt idx="15">
                  <c:v>0.81314560729279406</c:v>
                </c:pt>
                <c:pt idx="16">
                  <c:v>0.90470300941205994</c:v>
                </c:pt>
                <c:pt idx="17">
                  <c:v>0.95481708308979252</c:v>
                </c:pt>
                <c:pt idx="18">
                  <c:v>0.94760841606626922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E7C-4902-B853-7B92DC68C144}"/>
            </c:ext>
          </c:extLst>
        </c:ser>
        <c:ser>
          <c:idx val="1"/>
          <c:order val="1"/>
          <c:tx>
            <c:v>Skatt og netto utjevning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'fylker gml'!$B$7:$B$25</c:f>
              <c:strCache>
                <c:ptCount val="19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SØR-TRØNDELAG</c:v>
                </c:pt>
                <c:pt idx="15">
                  <c:v>NORD-TRØNDELAG</c:v>
                </c:pt>
                <c:pt idx="16">
                  <c:v>NORDLAND</c:v>
                </c:pt>
                <c:pt idx="17">
                  <c:v>TROMS</c:v>
                </c:pt>
                <c:pt idx="18">
                  <c:v>FINNMARK</c:v>
                </c:pt>
              </c:strCache>
            </c:strRef>
          </c:cat>
          <c:val>
            <c:numRef>
              <c:f>'fylker gml'!$M$7:$M$25</c:f>
              <c:numCache>
                <c:formatCode>0.0\ %</c:formatCode>
                <c:ptCount val="19"/>
                <c:pt idx="0">
                  <c:v>0.98242579815845088</c:v>
                </c:pt>
                <c:pt idx="1">
                  <c:v>1.0129847030979924</c:v>
                </c:pt>
                <c:pt idx="2">
                  <c:v>1.0219223177878571</c:v>
                </c:pt>
                <c:pt idx="3">
                  <c:v>0.97929481958643128</c:v>
                </c:pt>
                <c:pt idx="4">
                  <c:v>0.98064766109551438</c:v>
                </c:pt>
                <c:pt idx="5">
                  <c:v>0.99639000587329851</c:v>
                </c:pt>
                <c:pt idx="6">
                  <c:v>0.98848378650715818</c:v>
                </c:pt>
                <c:pt idx="7">
                  <c:v>0.9865121112680576</c:v>
                </c:pt>
                <c:pt idx="8">
                  <c:v>0.98567858853691814</c:v>
                </c:pt>
                <c:pt idx="9">
                  <c:v>0.98835632992341804</c:v>
                </c:pt>
                <c:pt idx="10">
                  <c:v>1.0154442014012113</c:v>
                </c:pt>
                <c:pt idx="11">
                  <c:v>1.0040296095493475</c:v>
                </c:pt>
                <c:pt idx="12">
                  <c:v>0.99162115538417328</c:v>
                </c:pt>
                <c:pt idx="13">
                  <c:v>0.99825086461604973</c:v>
                </c:pt>
                <c:pt idx="14">
                  <c:v>0.99691160794032352</c:v>
                </c:pt>
                <c:pt idx="15">
                  <c:v>0.98107005686691373</c:v>
                </c:pt>
                <c:pt idx="16">
                  <c:v>0.99022579707884029</c:v>
                </c:pt>
                <c:pt idx="17">
                  <c:v>0.99523720444661368</c:v>
                </c:pt>
                <c:pt idx="18">
                  <c:v>0.99451633774426118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7C-4902-B853-7B92DC68C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84896"/>
        <c:axId val="99986816"/>
      </c:lineChart>
      <c:catAx>
        <c:axId val="9998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9998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986816"/>
        <c:scaling>
          <c:orientation val="minMax"/>
          <c:max val="1.4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99984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</c:legendEntry>
      <c:layout>
        <c:manualLayout>
          <c:xMode val="edge"/>
          <c:yMode val="edge"/>
          <c:x val="0.84607688123491609"/>
          <c:y val="0.10590631364562118"/>
          <c:w val="0.10865201708941308"/>
          <c:h val="0.203665987780040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(januar-oktober 2018)</c:v>
            </c:pt>
          </c:strCache>
        </c:strRef>
      </c:tx>
      <c:layout>
        <c:manualLayout>
          <c:xMode val="edge"/>
          <c:yMode val="edge"/>
          <c:x val="0.20332376341520358"/>
          <c:y val="3.3096926713947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6246407096170019E-2"/>
          <c:y val="0.11583951093267705"/>
          <c:w val="0.84262055021664817"/>
          <c:h val="0.6572119191690657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januar-oktober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kommuner!$B$25:$B$47</c:f>
              <c:strCache>
                <c:ptCount val="23"/>
                <c:pt idx="0">
                  <c:v>Vestby</c:v>
                </c:pt>
                <c:pt idx="1">
                  <c:v>Ski</c:v>
                </c:pt>
                <c:pt idx="2">
                  <c:v>Ås</c:v>
                </c:pt>
                <c:pt idx="3">
                  <c:v>Frogn</c:v>
                </c:pt>
                <c:pt idx="4">
                  <c:v>Nesodden</c:v>
                </c:pt>
                <c:pt idx="5">
                  <c:v>Oppegård</c:v>
                </c:pt>
                <c:pt idx="6">
                  <c:v>Bærum</c:v>
                </c:pt>
                <c:pt idx="7">
                  <c:v>Asker</c:v>
                </c:pt>
                <c:pt idx="8">
                  <c:v>Aurskog-Høland</c:v>
                </c:pt>
                <c:pt idx="9">
                  <c:v>Sørum</c:v>
                </c:pt>
                <c:pt idx="10">
                  <c:v>Fet</c:v>
                </c:pt>
                <c:pt idx="11">
                  <c:v>Rælingen</c:v>
                </c:pt>
                <c:pt idx="12">
                  <c:v>Enebakk</c:v>
                </c:pt>
                <c:pt idx="13">
                  <c:v>Lørenskog</c:v>
                </c:pt>
                <c:pt idx="14">
                  <c:v>Skedsmo</c:v>
                </c:pt>
                <c:pt idx="15">
                  <c:v>Nittedal</c:v>
                </c:pt>
                <c:pt idx="16">
                  <c:v>Gjerdrum</c:v>
                </c:pt>
                <c:pt idx="17">
                  <c:v>Ullensaker</c:v>
                </c:pt>
                <c:pt idx="18">
                  <c:v>Nes</c:v>
                </c:pt>
                <c:pt idx="19">
                  <c:v>Eidsvoll</c:v>
                </c:pt>
                <c:pt idx="20">
                  <c:v>Nannestad</c:v>
                </c:pt>
                <c:pt idx="21">
                  <c:v>Hurdal</c:v>
                </c:pt>
                <c:pt idx="22">
                  <c:v>Oslo</c:v>
                </c:pt>
              </c:strCache>
            </c:strRef>
          </c:cat>
          <c:val>
            <c:numRef>
              <c:f>kommuner!$E$25:$E$47</c:f>
              <c:numCache>
                <c:formatCode>0.0\ %</c:formatCode>
                <c:ptCount val="23"/>
                <c:pt idx="0">
                  <c:v>1.0079333866752531</c:v>
                </c:pt>
                <c:pt idx="1">
                  <c:v>1.0484317878489764</c:v>
                </c:pt>
                <c:pt idx="2">
                  <c:v>0.93296132757949735</c:v>
                </c:pt>
                <c:pt idx="3">
                  <c:v>1.2269930330096515</c:v>
                </c:pt>
                <c:pt idx="4">
                  <c:v>1.0368619272567536</c:v>
                </c:pt>
                <c:pt idx="5">
                  <c:v>1.217961427878919</c:v>
                </c:pt>
                <c:pt idx="6">
                  <c:v>1.6263390532815805</c:v>
                </c:pt>
                <c:pt idx="7">
                  <c:v>1.541001437512745</c:v>
                </c:pt>
                <c:pt idx="8">
                  <c:v>0.80185104388601147</c:v>
                </c:pt>
                <c:pt idx="9">
                  <c:v>0.98374726299950488</c:v>
                </c:pt>
                <c:pt idx="10">
                  <c:v>1.0011486236020968</c:v>
                </c:pt>
                <c:pt idx="11">
                  <c:v>0.98563972129778299</c:v>
                </c:pt>
                <c:pt idx="12">
                  <c:v>0.88706068255699633</c:v>
                </c:pt>
                <c:pt idx="13">
                  <c:v>1.0539982543589279</c:v>
                </c:pt>
                <c:pt idx="14">
                  <c:v>1.028982335997821</c:v>
                </c:pt>
                <c:pt idx="15">
                  <c:v>1.0692833692812165</c:v>
                </c:pt>
                <c:pt idx="16">
                  <c:v>1.1182569100374753</c:v>
                </c:pt>
                <c:pt idx="17">
                  <c:v>0.95011505313749478</c:v>
                </c:pt>
                <c:pt idx="18">
                  <c:v>0.83707095287629152</c:v>
                </c:pt>
                <c:pt idx="19">
                  <c:v>0.81726322510579663</c:v>
                </c:pt>
                <c:pt idx="20">
                  <c:v>0.86361847450585139</c:v>
                </c:pt>
                <c:pt idx="21">
                  <c:v>0.7362887325629649</c:v>
                </c:pt>
                <c:pt idx="22">
                  <c:v>1.3660936953856728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3F6-4818-A7E2-ED01121732DB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kommuner!$B$25:$B$47</c:f>
              <c:strCache>
                <c:ptCount val="23"/>
                <c:pt idx="0">
                  <c:v>Vestby</c:v>
                </c:pt>
                <c:pt idx="1">
                  <c:v>Ski</c:v>
                </c:pt>
                <c:pt idx="2">
                  <c:v>Ås</c:v>
                </c:pt>
                <c:pt idx="3">
                  <c:v>Frogn</c:v>
                </c:pt>
                <c:pt idx="4">
                  <c:v>Nesodden</c:v>
                </c:pt>
                <c:pt idx="5">
                  <c:v>Oppegård</c:v>
                </c:pt>
                <c:pt idx="6">
                  <c:v>Bærum</c:v>
                </c:pt>
                <c:pt idx="7">
                  <c:v>Asker</c:v>
                </c:pt>
                <c:pt idx="8">
                  <c:v>Aurskog-Høland</c:v>
                </c:pt>
                <c:pt idx="9">
                  <c:v>Sørum</c:v>
                </c:pt>
                <c:pt idx="10">
                  <c:v>Fet</c:v>
                </c:pt>
                <c:pt idx="11">
                  <c:v>Rælingen</c:v>
                </c:pt>
                <c:pt idx="12">
                  <c:v>Enebakk</c:v>
                </c:pt>
                <c:pt idx="13">
                  <c:v>Lørenskog</c:v>
                </c:pt>
                <c:pt idx="14">
                  <c:v>Skedsmo</c:v>
                </c:pt>
                <c:pt idx="15">
                  <c:v>Nittedal</c:v>
                </c:pt>
                <c:pt idx="16">
                  <c:v>Gjerdrum</c:v>
                </c:pt>
                <c:pt idx="17">
                  <c:v>Ullensaker</c:v>
                </c:pt>
                <c:pt idx="18">
                  <c:v>Nes</c:v>
                </c:pt>
                <c:pt idx="19">
                  <c:v>Eidsvoll</c:v>
                </c:pt>
                <c:pt idx="20">
                  <c:v>Nannestad</c:v>
                </c:pt>
                <c:pt idx="21">
                  <c:v>Hurdal</c:v>
                </c:pt>
                <c:pt idx="22">
                  <c:v>Oslo</c:v>
                </c:pt>
              </c:strCache>
            </c:strRef>
          </c:cat>
          <c:val>
            <c:numRef>
              <c:f>kommuner!$O$25:$O$47</c:f>
              <c:numCache>
                <c:formatCode>0.0\ %</c:formatCode>
                <c:ptCount val="23"/>
                <c:pt idx="0">
                  <c:v>0.99098586027754099</c:v>
                </c:pt>
                <c:pt idx="1">
                  <c:v>1.0071852207470304</c:v>
                </c:pt>
                <c:pt idx="2">
                  <c:v>0.96099703663923863</c:v>
                </c:pt>
                <c:pt idx="3">
                  <c:v>1.0786097188113004</c:v>
                </c:pt>
                <c:pt idx="4">
                  <c:v>1.0025572765101411</c:v>
                </c:pt>
                <c:pt idx="5">
                  <c:v>1.0749970767590076</c:v>
                </c:pt>
                <c:pt idx="6">
                  <c:v>1.238348126920072</c:v>
                </c:pt>
                <c:pt idx="7">
                  <c:v>1.2042130806125377</c:v>
                </c:pt>
                <c:pt idx="8">
                  <c:v>0.94290505780174028</c:v>
                </c:pt>
                <c:pt idx="9">
                  <c:v>0.9813114108072416</c:v>
                </c:pt>
                <c:pt idx="10">
                  <c:v>0.98827195504827825</c:v>
                </c:pt>
                <c:pt idx="11">
                  <c:v>0.982068394126553</c:v>
                </c:pt>
                <c:pt idx="12">
                  <c:v>0.9471655397352895</c:v>
                </c:pt>
                <c:pt idx="13">
                  <c:v>1.009411807351011</c:v>
                </c:pt>
                <c:pt idx="14">
                  <c:v>0.99940544000656806</c:v>
                </c:pt>
                <c:pt idx="15">
                  <c:v>1.0155258533199265</c:v>
                </c:pt>
                <c:pt idx="16">
                  <c:v>1.0351152696224297</c:v>
                </c:pt>
                <c:pt idx="17">
                  <c:v>0.96785852686243767</c:v>
                </c:pt>
                <c:pt idx="18">
                  <c:v>0.94466605325125441</c:v>
                </c:pt>
                <c:pt idx="19">
                  <c:v>0.94367566686272941</c:v>
                </c:pt>
                <c:pt idx="20">
                  <c:v>0.94599342933273223</c:v>
                </c:pt>
                <c:pt idx="21">
                  <c:v>0.93962694223558807</c:v>
                </c:pt>
                <c:pt idx="22">
                  <c:v>1.1342499837617088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F6-4818-A7E2-ED0112173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92832"/>
        <c:axId val="114085888"/>
      </c:lineChart>
      <c:catAx>
        <c:axId val="11399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1408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085888"/>
        <c:scaling>
          <c:orientation val="minMax"/>
          <c:max val="1.5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1399283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313854829729852"/>
          <c:y val="6.3830035429968415E-2"/>
          <c:w val="0.17106569889907453"/>
          <c:h val="0.170213262349298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Skatteinngang, akkumulert - kommunene - pst-endring fra året før
</a:t>
            </a:r>
          </a:p>
        </c:rich>
      </c:tx>
      <c:layout>
        <c:manualLayout>
          <c:xMode val="edge"/>
          <c:yMode val="edge"/>
          <c:x val="0.15930113185563799"/>
          <c:y val="2.43055846411533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656493719326497E-2"/>
          <c:y val="0.13045875916683486"/>
          <c:w val="0.84358995786836943"/>
          <c:h val="0.67887018526449638"/>
        </c:manualLayout>
      </c:layout>
      <c:barChart>
        <c:barDir val="col"/>
        <c:grouping val="clustered"/>
        <c:varyColors val="0"/>
        <c:ser>
          <c:idx val="0"/>
          <c:order val="0"/>
          <c:tx>
            <c:v>2016-2017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tabellalle!$A$23:$A$38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NB2018</c:v>
                </c:pt>
                <c:pt idx="13">
                  <c:v>Anslag RNB2018</c:v>
                </c:pt>
                <c:pt idx="14">
                  <c:v>Anslag NB2019</c:v>
                </c:pt>
              </c:strCache>
            </c:strRef>
          </c:cat>
          <c:val>
            <c:numRef>
              <c:f>tabellalle!$C$23:$C$38</c:f>
              <c:numCache>
                <c:formatCode>0.0\ %</c:formatCode>
                <c:ptCount val="16"/>
                <c:pt idx="0">
                  <c:v>9.5845794497390446E-2</c:v>
                </c:pt>
                <c:pt idx="1">
                  <c:v>9.7699820708361793E-2</c:v>
                </c:pt>
                <c:pt idx="2">
                  <c:v>6.9409710057340562E-2</c:v>
                </c:pt>
                <c:pt idx="3">
                  <c:v>6.4231993388438754E-2</c:v>
                </c:pt>
                <c:pt idx="4">
                  <c:v>3.913011977468047E-2</c:v>
                </c:pt>
                <c:pt idx="5">
                  <c:v>3.6579431361261808E-2</c:v>
                </c:pt>
                <c:pt idx="6">
                  <c:v>3.9094843542162229E-2</c:v>
                </c:pt>
                <c:pt idx="7">
                  <c:v>3.9478401177084552E-2</c:v>
                </c:pt>
                <c:pt idx="8">
                  <c:v>4.0183944969622978E-2</c:v>
                </c:pt>
                <c:pt idx="9">
                  <c:v>3.9988359010351575E-2</c:v>
                </c:pt>
                <c:pt idx="10">
                  <c:v>4.4299100249288223E-2</c:v>
                </c:pt>
                <c:pt idx="11">
                  <c:v>4.5197597110795705E-2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91-49B0-A819-EB40D641AE5F}"/>
            </c:ext>
          </c:extLst>
        </c:ser>
        <c:ser>
          <c:idx val="1"/>
          <c:order val="1"/>
          <c:tx>
            <c:v>2017-2018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E91-49B0-A819-EB40D641AE5F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E91-49B0-A819-EB40D641AE5F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E91-49B0-A819-EB40D641AE5F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E91-49B0-A819-EB40D641AE5F}"/>
              </c:ext>
            </c:extLst>
          </c:dPt>
          <c:dLbls>
            <c:dLbl>
              <c:idx val="0"/>
              <c:layout>
                <c:manualLayout>
                  <c:x val="9.6483821323684223E-3"/>
                  <c:y val="-1.5824683159226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E91-49B0-A819-EB40D641AE5F}"/>
                </c:ext>
              </c:extLst>
            </c:dLbl>
            <c:dLbl>
              <c:idx val="12"/>
              <c:layout>
                <c:manualLayout>
                  <c:x val="2.7566806092481208E-3"/>
                  <c:y val="2.2606690227466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91-49B0-A819-EB40D641AE5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tabellalle!$A$23:$A$38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NB2018</c:v>
                </c:pt>
                <c:pt idx="13">
                  <c:v>Anslag RNB2018</c:v>
                </c:pt>
                <c:pt idx="14">
                  <c:v>Anslag NB2019</c:v>
                </c:pt>
              </c:strCache>
            </c:strRef>
          </c:cat>
          <c:val>
            <c:numRef>
              <c:f>tabellalle!$D$23:$D$38</c:f>
              <c:numCache>
                <c:formatCode>0.0\ %</c:formatCode>
                <c:ptCount val="16"/>
                <c:pt idx="0">
                  <c:v>4.9103484239644855E-2</c:v>
                </c:pt>
                <c:pt idx="1">
                  <c:v>4.5865236941296537E-2</c:v>
                </c:pt>
                <c:pt idx="2">
                  <c:v>3.9248145295024808E-2</c:v>
                </c:pt>
                <c:pt idx="3">
                  <c:v>4.6107293275969206E-2</c:v>
                </c:pt>
                <c:pt idx="4">
                  <c:v>3.9351978070671333E-2</c:v>
                </c:pt>
                <c:pt idx="5">
                  <c:v>3.7824573782937063E-2</c:v>
                </c:pt>
                <c:pt idx="6">
                  <c:v>4.0255859949535996E-2</c:v>
                </c:pt>
                <c:pt idx="7">
                  <c:v>3.2705689682058718E-2</c:v>
                </c:pt>
                <c:pt idx="8">
                  <c:v>3.8289238094520478E-2</c:v>
                </c:pt>
                <c:pt idx="9">
                  <c:v>4.5742049579744731E-2</c:v>
                </c:pt>
                <c:pt idx="12">
                  <c:v>1.2503006829239766E-2</c:v>
                </c:pt>
                <c:pt idx="13">
                  <c:v>1.0312506262564485E-2</c:v>
                </c:pt>
                <c:pt idx="14">
                  <c:v>2.3915323192648316E-2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E91-49B0-A819-EB40D641A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92640"/>
        <c:axId val="168202624"/>
      </c:barChart>
      <c:catAx>
        <c:axId val="16819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6820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202624"/>
        <c:scaling>
          <c:orientation val="minMax"/>
          <c:max val="0.1100000000000000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68192640"/>
        <c:crossesAt val="1"/>
        <c:crossBetween val="between"/>
        <c:majorUnit val="1.0000000000000002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176618573081336"/>
          <c:y val="0.27408440234497239"/>
          <c:w val="0.15930113185563799"/>
          <c:h val="0.105902735413972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Skatteinngang, akkumulert - fylkeskommunene - pst-vis endring </a:t>
            </a:r>
          </a:p>
        </c:rich>
      </c:tx>
      <c:layout>
        <c:manualLayout>
          <c:xMode val="edge"/>
          <c:yMode val="edge"/>
          <c:x val="0.16443987456190648"/>
          <c:y val="2.0833280220502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48201438848921E-2"/>
          <c:y val="0.14409722222222221"/>
          <c:w val="0.92805755395683454"/>
          <c:h val="0.67881944444444442"/>
        </c:manualLayout>
      </c:layout>
      <c:barChart>
        <c:barDir val="col"/>
        <c:grouping val="clustered"/>
        <c:varyColors val="0"/>
        <c:ser>
          <c:idx val="0"/>
          <c:order val="0"/>
          <c:tx>
            <c:v>2016-2017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tabellalle!$A$23:$A$38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NB2018</c:v>
                </c:pt>
                <c:pt idx="13">
                  <c:v>Anslag RNB2018</c:v>
                </c:pt>
                <c:pt idx="14">
                  <c:v>Anslag NB2019</c:v>
                </c:pt>
              </c:strCache>
            </c:strRef>
          </c:cat>
          <c:val>
            <c:numRef>
              <c:f>tabellalle!$G$23:$G$38</c:f>
              <c:numCache>
                <c:formatCode>0.0\ %</c:formatCode>
                <c:ptCount val="16"/>
                <c:pt idx="0">
                  <c:v>7.6452359286221586E-2</c:v>
                </c:pt>
                <c:pt idx="1">
                  <c:v>7.9185328494401644E-2</c:v>
                </c:pt>
                <c:pt idx="2">
                  <c:v>5.7089003430083073E-2</c:v>
                </c:pt>
                <c:pt idx="3">
                  <c:v>5.2098833900468655E-2</c:v>
                </c:pt>
                <c:pt idx="4">
                  <c:v>2.8736868187421119E-2</c:v>
                </c:pt>
                <c:pt idx="5">
                  <c:v>2.6385738150381016E-2</c:v>
                </c:pt>
                <c:pt idx="6">
                  <c:v>2.9303979928716209E-2</c:v>
                </c:pt>
                <c:pt idx="7">
                  <c:v>2.949610077372242E-2</c:v>
                </c:pt>
                <c:pt idx="8">
                  <c:v>3.0452894109078248E-2</c:v>
                </c:pt>
                <c:pt idx="9">
                  <c:v>3.0189509368364332E-2</c:v>
                </c:pt>
                <c:pt idx="10">
                  <c:v>2.9815658446726075E-2</c:v>
                </c:pt>
                <c:pt idx="11">
                  <c:v>3.0674377872225992E-2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21-46FC-B74D-AA9608428D96}"/>
            </c:ext>
          </c:extLst>
        </c:ser>
        <c:ser>
          <c:idx val="1"/>
          <c:order val="1"/>
          <c:tx>
            <c:v>2017-2018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F21-46FC-B74D-AA9608428D96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BF21-46FC-B74D-AA9608428D9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BF21-46FC-B74D-AA9608428D96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BF21-46FC-B74D-AA9608428D96}"/>
              </c:ext>
            </c:extLst>
          </c:dPt>
          <c:dLbls>
            <c:dLbl>
              <c:idx val="0"/>
              <c:layout>
                <c:manualLayout>
                  <c:x val="9.6483821323684223E-3"/>
                  <c:y val="-1.5824683159226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21-46FC-B74D-AA9608428D96}"/>
                </c:ext>
              </c:extLst>
            </c:dLbl>
            <c:dLbl>
              <c:idx val="2"/>
              <c:layout>
                <c:manualLayout>
                  <c:x val="0"/>
                  <c:y val="-2.034602120471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21-46FC-B74D-AA9608428D96}"/>
                </c:ext>
              </c:extLst>
            </c:dLbl>
            <c:dLbl>
              <c:idx val="12"/>
              <c:layout>
                <c:manualLayout>
                  <c:x val="5.5133612184962415E-3"/>
                  <c:y val="1.1303345113733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21-46FC-B74D-AA9608428D9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tabellalle!$A$23:$A$38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NB2018</c:v>
                </c:pt>
                <c:pt idx="13">
                  <c:v>Anslag RNB2018</c:v>
                </c:pt>
                <c:pt idx="14">
                  <c:v>Anslag NB2019</c:v>
                </c:pt>
              </c:strCache>
            </c:strRef>
          </c:cat>
          <c:val>
            <c:numRef>
              <c:f>tabellalle!$H$23:$H$38</c:f>
              <c:numCache>
                <c:formatCode>0.0\ %</c:formatCode>
                <c:ptCount val="16"/>
                <c:pt idx="0">
                  <c:v>4.1320075431998185E-2</c:v>
                </c:pt>
                <c:pt idx="1">
                  <c:v>3.8524943327311094E-2</c:v>
                </c:pt>
                <c:pt idx="2">
                  <c:v>3.3206358460956799E-2</c:v>
                </c:pt>
                <c:pt idx="3">
                  <c:v>4.012973357675334E-2</c:v>
                </c:pt>
                <c:pt idx="4">
                  <c:v>3.339628059778383E-2</c:v>
                </c:pt>
                <c:pt idx="5">
                  <c:v>3.1675999172740228E-2</c:v>
                </c:pt>
                <c:pt idx="6">
                  <c:v>3.4325777095012035E-2</c:v>
                </c:pt>
                <c:pt idx="7">
                  <c:v>2.679858750973331E-2</c:v>
                </c:pt>
                <c:pt idx="8">
                  <c:v>3.239649424523465E-2</c:v>
                </c:pt>
                <c:pt idx="9">
                  <c:v>3.9742970451783502E-2</c:v>
                </c:pt>
                <c:pt idx="12">
                  <c:v>2.6668844000000001E-2</c:v>
                </c:pt>
                <c:pt idx="13">
                  <c:v>2.3268254502828579E-2</c:v>
                </c:pt>
                <c:pt idx="14">
                  <c:v>3.2542589135784727E-2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BF21-46FC-B74D-AA9608428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266752"/>
        <c:axId val="168268544"/>
      </c:barChart>
      <c:catAx>
        <c:axId val="16826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6826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268544"/>
        <c:scaling>
          <c:orientation val="minMax"/>
          <c:max val="0.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68266752"/>
        <c:crosses val="autoZero"/>
        <c:crossBetween val="between"/>
        <c:majorUnit val="1.0000000000000002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69140371478991"/>
          <c:y val="0.19692029237036665"/>
          <c:w val="0.17574515170022342"/>
          <c:h val="0.126736197735608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(januar-oktober 2018)</c:v>
            </c:pt>
          </c:strCache>
        </c:strRef>
      </c:tx>
      <c:layout>
        <c:manualLayout>
          <c:xMode val="edge"/>
          <c:yMode val="edge"/>
          <c:x val="0.20078740157480315"/>
          <c:y val="3.34128878281622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3818897637795269E-2"/>
          <c:y val="0.11694510739856802"/>
          <c:w val="0.82086614173228345"/>
          <c:h val="0.61575178997613367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januar-oktober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kommuner!$B$48:$B$69</c:f>
              <c:strCache>
                <c:ptCount val="22"/>
                <c:pt idx="0">
                  <c:v>Kongsvinger</c:v>
                </c:pt>
                <c:pt idx="1">
                  <c:v>Hamar</c:v>
                </c:pt>
                <c:pt idx="2">
                  <c:v>Ringsaker</c:v>
                </c:pt>
                <c:pt idx="3">
                  <c:v>Løten</c:v>
                </c:pt>
                <c:pt idx="4">
                  <c:v>Stange</c:v>
                </c:pt>
                <c:pt idx="5">
                  <c:v>Nord-Odal</c:v>
                </c:pt>
                <c:pt idx="6">
                  <c:v>Sør-Odal</c:v>
                </c:pt>
                <c:pt idx="7">
                  <c:v>Eidskog</c:v>
                </c:pt>
                <c:pt idx="8">
                  <c:v>Grue</c:v>
                </c:pt>
                <c:pt idx="9">
                  <c:v>Åsnes</c:v>
                </c:pt>
                <c:pt idx="10">
                  <c:v>Våler</c:v>
                </c:pt>
                <c:pt idx="11">
                  <c:v>Elverum</c:v>
                </c:pt>
                <c:pt idx="12">
                  <c:v>Trysil</c:v>
                </c:pt>
                <c:pt idx="13">
                  <c:v>Åmot</c:v>
                </c:pt>
                <c:pt idx="14">
                  <c:v>Stor-Elvdal</c:v>
                </c:pt>
                <c:pt idx="15">
                  <c:v>Rendalen</c:v>
                </c:pt>
                <c:pt idx="16">
                  <c:v>Engerdal</c:v>
                </c:pt>
                <c:pt idx="17">
                  <c:v>Tolga</c:v>
                </c:pt>
                <c:pt idx="18">
                  <c:v>Tynset</c:v>
                </c:pt>
                <c:pt idx="19">
                  <c:v>Alvdal</c:v>
                </c:pt>
                <c:pt idx="20">
                  <c:v>Folldal</c:v>
                </c:pt>
                <c:pt idx="21">
                  <c:v>Os</c:v>
                </c:pt>
              </c:strCache>
            </c:strRef>
          </c:cat>
          <c:val>
            <c:numRef>
              <c:f>kommuner!$E$48:$E$69</c:f>
              <c:numCache>
                <c:formatCode>0.0\ %</c:formatCode>
                <c:ptCount val="22"/>
                <c:pt idx="0">
                  <c:v>0.82974318867120389</c:v>
                </c:pt>
                <c:pt idx="1">
                  <c:v>0.92447868313395165</c:v>
                </c:pt>
                <c:pt idx="2">
                  <c:v>0.7831535654014663</c:v>
                </c:pt>
                <c:pt idx="3">
                  <c:v>0.71907252512696596</c:v>
                </c:pt>
                <c:pt idx="4">
                  <c:v>0.78524648106949302</c:v>
                </c:pt>
                <c:pt idx="5">
                  <c:v>0.68586650622665357</c:v>
                </c:pt>
                <c:pt idx="6">
                  <c:v>0.80268777414688952</c:v>
                </c:pt>
                <c:pt idx="7">
                  <c:v>0.68471810457284554</c:v>
                </c:pt>
                <c:pt idx="8">
                  <c:v>0.7397362912856692</c:v>
                </c:pt>
                <c:pt idx="9">
                  <c:v>0.71840907102195928</c:v>
                </c:pt>
                <c:pt idx="10">
                  <c:v>0.72510124223612493</c:v>
                </c:pt>
                <c:pt idx="11">
                  <c:v>0.77994872845077945</c:v>
                </c:pt>
                <c:pt idx="12">
                  <c:v>0.82933819913521245</c:v>
                </c:pt>
                <c:pt idx="13">
                  <c:v>0.74536296965245086</c:v>
                </c:pt>
                <c:pt idx="14">
                  <c:v>0.67880484063253244</c:v>
                </c:pt>
                <c:pt idx="15">
                  <c:v>0.74993071479521423</c:v>
                </c:pt>
                <c:pt idx="16">
                  <c:v>0.67479353010917731</c:v>
                </c:pt>
                <c:pt idx="17">
                  <c:v>0.63623169133255153</c:v>
                </c:pt>
                <c:pt idx="18">
                  <c:v>0.79440262175828591</c:v>
                </c:pt>
                <c:pt idx="19">
                  <c:v>0.80831105659057256</c:v>
                </c:pt>
                <c:pt idx="20">
                  <c:v>0.67521579978531621</c:v>
                </c:pt>
                <c:pt idx="21">
                  <c:v>0.71755661586746622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6C2-49EA-97C7-EE13011D5043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kommuner!$B$48:$B$69</c:f>
              <c:strCache>
                <c:ptCount val="22"/>
                <c:pt idx="0">
                  <c:v>Kongsvinger</c:v>
                </c:pt>
                <c:pt idx="1">
                  <c:v>Hamar</c:v>
                </c:pt>
                <c:pt idx="2">
                  <c:v>Ringsaker</c:v>
                </c:pt>
                <c:pt idx="3">
                  <c:v>Løten</c:v>
                </c:pt>
                <c:pt idx="4">
                  <c:v>Stange</c:v>
                </c:pt>
                <c:pt idx="5">
                  <c:v>Nord-Odal</c:v>
                </c:pt>
                <c:pt idx="6">
                  <c:v>Sør-Odal</c:v>
                </c:pt>
                <c:pt idx="7">
                  <c:v>Eidskog</c:v>
                </c:pt>
                <c:pt idx="8">
                  <c:v>Grue</c:v>
                </c:pt>
                <c:pt idx="9">
                  <c:v>Åsnes</c:v>
                </c:pt>
                <c:pt idx="10">
                  <c:v>Våler</c:v>
                </c:pt>
                <c:pt idx="11">
                  <c:v>Elverum</c:v>
                </c:pt>
                <c:pt idx="12">
                  <c:v>Trysil</c:v>
                </c:pt>
                <c:pt idx="13">
                  <c:v>Åmot</c:v>
                </c:pt>
                <c:pt idx="14">
                  <c:v>Stor-Elvdal</c:v>
                </c:pt>
                <c:pt idx="15">
                  <c:v>Rendalen</c:v>
                </c:pt>
                <c:pt idx="16">
                  <c:v>Engerdal</c:v>
                </c:pt>
                <c:pt idx="17">
                  <c:v>Tolga</c:v>
                </c:pt>
                <c:pt idx="18">
                  <c:v>Tynset</c:v>
                </c:pt>
                <c:pt idx="19">
                  <c:v>Alvdal</c:v>
                </c:pt>
                <c:pt idx="20">
                  <c:v>Folldal</c:v>
                </c:pt>
                <c:pt idx="21">
                  <c:v>Os</c:v>
                </c:pt>
              </c:strCache>
            </c:strRef>
          </c:cat>
          <c:val>
            <c:numRef>
              <c:f>kommuner!$O$48:$O$69</c:f>
              <c:numCache>
                <c:formatCode>0.0\ %</c:formatCode>
                <c:ptCount val="22"/>
                <c:pt idx="0">
                  <c:v>0.94429966504100005</c:v>
                </c:pt>
                <c:pt idx="1">
                  <c:v>0.95760397886102044</c:v>
                </c:pt>
                <c:pt idx="2">
                  <c:v>0.94197018387751319</c:v>
                </c:pt>
                <c:pt idx="3">
                  <c:v>0.93876613186378799</c:v>
                </c:pt>
                <c:pt idx="4">
                  <c:v>0.94207482966091438</c:v>
                </c:pt>
                <c:pt idx="5">
                  <c:v>0.93710583091877242</c:v>
                </c:pt>
                <c:pt idx="6">
                  <c:v>0.94294689431478407</c:v>
                </c:pt>
                <c:pt idx="7">
                  <c:v>0.93704841083608192</c:v>
                </c:pt>
                <c:pt idx="8">
                  <c:v>0.93979932017172307</c:v>
                </c:pt>
                <c:pt idx="9">
                  <c:v>0.93873295915853772</c:v>
                </c:pt>
                <c:pt idx="10">
                  <c:v>0.93906756771924604</c:v>
                </c:pt>
                <c:pt idx="11">
                  <c:v>0.94180994202997859</c:v>
                </c:pt>
                <c:pt idx="12">
                  <c:v>0.94427941556420047</c:v>
                </c:pt>
                <c:pt idx="13">
                  <c:v>0.94008065409006247</c:v>
                </c:pt>
                <c:pt idx="14">
                  <c:v>0.93675274763906646</c:v>
                </c:pt>
                <c:pt idx="15">
                  <c:v>0.94030904134720039</c:v>
                </c:pt>
                <c:pt idx="16">
                  <c:v>0.93655218211289859</c:v>
                </c:pt>
                <c:pt idx="17">
                  <c:v>0.93462409017406756</c:v>
                </c:pt>
                <c:pt idx="18">
                  <c:v>0.94253263669535403</c:v>
                </c:pt>
                <c:pt idx="19">
                  <c:v>0.94322805843696833</c:v>
                </c:pt>
                <c:pt idx="20">
                  <c:v>0.93657329559670544</c:v>
                </c:pt>
                <c:pt idx="21">
                  <c:v>0.93869033640081301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C2-49EA-97C7-EE13011D5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00960"/>
        <c:axId val="188168448"/>
      </c:lineChart>
      <c:catAx>
        <c:axId val="17820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816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8168448"/>
        <c:scaling>
          <c:orientation val="minMax"/>
          <c:max val="1.1000000000000001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7820096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504790596827573"/>
          <c:y val="6.3724110435562684E-2"/>
          <c:w val="0.11318897637795278"/>
          <c:h val="0.152744630071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(januar-oktober 2018)</c:v>
            </c:pt>
          </c:strCache>
        </c:strRef>
      </c:tx>
      <c:layout>
        <c:manualLayout>
          <c:xMode val="edge"/>
          <c:yMode val="edge"/>
          <c:x val="0.20137534871009494"/>
          <c:y val="3.29411764705882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6620861898359746E-2"/>
          <c:y val="0.16705882352941176"/>
          <c:w val="0.79273122502533744"/>
          <c:h val="0.57411764705882351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januar-oktober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kommuner!$B$96:$B$116</c:f>
              <c:strCache>
                <c:ptCount val="21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Flå</c:v>
                </c:pt>
                <c:pt idx="5">
                  <c:v>Nes</c:v>
                </c:pt>
                <c:pt idx="6">
                  <c:v>Gol</c:v>
                </c:pt>
                <c:pt idx="7">
                  <c:v>Hemsedal</c:v>
                </c:pt>
                <c:pt idx="8">
                  <c:v>Ål</c:v>
                </c:pt>
                <c:pt idx="9">
                  <c:v>Hol</c:v>
                </c:pt>
                <c:pt idx="10">
                  <c:v>Sigdal</c:v>
                </c:pt>
                <c:pt idx="11">
                  <c:v>Krødsherad</c:v>
                </c:pt>
                <c:pt idx="12">
                  <c:v>Modum</c:v>
                </c:pt>
                <c:pt idx="13">
                  <c:v>Øvre Eiker</c:v>
                </c:pt>
                <c:pt idx="14">
                  <c:v>Nedre Eiker</c:v>
                </c:pt>
                <c:pt idx="15">
                  <c:v>Lier</c:v>
                </c:pt>
                <c:pt idx="16">
                  <c:v>Røyken</c:v>
                </c:pt>
                <c:pt idx="17">
                  <c:v>Hurum</c:v>
                </c:pt>
                <c:pt idx="18">
                  <c:v>Flesberg</c:v>
                </c:pt>
                <c:pt idx="19">
                  <c:v>Rollag</c:v>
                </c:pt>
                <c:pt idx="20">
                  <c:v>Nore og Uvdal</c:v>
                </c:pt>
              </c:strCache>
            </c:strRef>
          </c:cat>
          <c:val>
            <c:numRef>
              <c:f>kommuner!$E$96:$E$116</c:f>
              <c:numCache>
                <c:formatCode>0.0\ %</c:formatCode>
                <c:ptCount val="21"/>
                <c:pt idx="0">
                  <c:v>0.96998191951278045</c:v>
                </c:pt>
                <c:pt idx="1">
                  <c:v>1.0347480849125026</c:v>
                </c:pt>
                <c:pt idx="2">
                  <c:v>0.86101159351708545</c:v>
                </c:pt>
                <c:pt idx="3">
                  <c:v>1.0900892770788315</c:v>
                </c:pt>
                <c:pt idx="4">
                  <c:v>0.94288780755166057</c:v>
                </c:pt>
                <c:pt idx="5">
                  <c:v>0.96533816985086907</c:v>
                </c:pt>
                <c:pt idx="6">
                  <c:v>0.98751019755013492</c:v>
                </c:pt>
                <c:pt idx="7">
                  <c:v>1.1379161365080153</c:v>
                </c:pt>
                <c:pt idx="8">
                  <c:v>1.0047918206461437</c:v>
                </c:pt>
                <c:pt idx="9">
                  <c:v>1.2960348336656857</c:v>
                </c:pt>
                <c:pt idx="10">
                  <c:v>0.94792964201734786</c:v>
                </c:pt>
                <c:pt idx="11">
                  <c:v>1.0496008423260499</c:v>
                </c:pt>
                <c:pt idx="12">
                  <c:v>0.8872077139669351</c:v>
                </c:pt>
                <c:pt idx="13">
                  <c:v>0.90829912950445912</c:v>
                </c:pt>
                <c:pt idx="14">
                  <c:v>0.82563145546434913</c:v>
                </c:pt>
                <c:pt idx="15">
                  <c:v>1.1173231070376184</c:v>
                </c:pt>
                <c:pt idx="16">
                  <c:v>1.0011120403588059</c:v>
                </c:pt>
                <c:pt idx="17">
                  <c:v>0.8932745909696217</c:v>
                </c:pt>
                <c:pt idx="18">
                  <c:v>0.92116240068970623</c:v>
                </c:pt>
                <c:pt idx="19">
                  <c:v>0.96264594827800043</c:v>
                </c:pt>
                <c:pt idx="20">
                  <c:v>1.2379631883565887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71-428C-9941-9436E1949558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kommuner!$B$96:$B$116</c:f>
              <c:strCache>
                <c:ptCount val="21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Flå</c:v>
                </c:pt>
                <c:pt idx="5">
                  <c:v>Nes</c:v>
                </c:pt>
                <c:pt idx="6">
                  <c:v>Gol</c:v>
                </c:pt>
                <c:pt idx="7">
                  <c:v>Hemsedal</c:v>
                </c:pt>
                <c:pt idx="8">
                  <c:v>Ål</c:v>
                </c:pt>
                <c:pt idx="9">
                  <c:v>Hol</c:v>
                </c:pt>
                <c:pt idx="10">
                  <c:v>Sigdal</c:v>
                </c:pt>
                <c:pt idx="11">
                  <c:v>Krødsherad</c:v>
                </c:pt>
                <c:pt idx="12">
                  <c:v>Modum</c:v>
                </c:pt>
                <c:pt idx="13">
                  <c:v>Øvre Eiker</c:v>
                </c:pt>
                <c:pt idx="14">
                  <c:v>Nedre Eiker</c:v>
                </c:pt>
                <c:pt idx="15">
                  <c:v>Lier</c:v>
                </c:pt>
                <c:pt idx="16">
                  <c:v>Røyken</c:v>
                </c:pt>
                <c:pt idx="17">
                  <c:v>Hurum</c:v>
                </c:pt>
                <c:pt idx="18">
                  <c:v>Flesberg</c:v>
                </c:pt>
                <c:pt idx="19">
                  <c:v>Rollag</c:v>
                </c:pt>
                <c:pt idx="20">
                  <c:v>Nore og Uvdal</c:v>
                </c:pt>
              </c:strCache>
            </c:strRef>
          </c:cat>
          <c:val>
            <c:numRef>
              <c:f>kommuner!$O$96:$O$116</c:f>
              <c:numCache>
                <c:formatCode>0.0\ %</c:formatCode>
                <c:ptCount val="21"/>
                <c:pt idx="0">
                  <c:v>0.97580527341255197</c:v>
                </c:pt>
                <c:pt idx="1">
                  <c:v>1.0017117395724409</c:v>
                </c:pt>
                <c:pt idx="2">
                  <c:v>0.9458630852832941</c:v>
                </c:pt>
                <c:pt idx="3">
                  <c:v>1.0238482164389724</c:v>
                </c:pt>
                <c:pt idx="4">
                  <c:v>0.96496762862810392</c:v>
                </c:pt>
                <c:pt idx="5">
                  <c:v>0.97394777354778728</c:v>
                </c:pt>
                <c:pt idx="6">
                  <c:v>0.98281658462749377</c:v>
                </c:pt>
                <c:pt idx="7">
                  <c:v>1.0429789602106461</c:v>
                </c:pt>
                <c:pt idx="8">
                  <c:v>0.98972923386589728</c:v>
                </c:pt>
                <c:pt idx="9">
                  <c:v>1.106226439073714</c:v>
                </c:pt>
                <c:pt idx="10">
                  <c:v>0.96698436241437891</c:v>
                </c:pt>
                <c:pt idx="11">
                  <c:v>1.0076528425378597</c:v>
                </c:pt>
                <c:pt idx="12">
                  <c:v>0.94717289130578652</c:v>
                </c:pt>
                <c:pt idx="13">
                  <c:v>0.95113215740922341</c:v>
                </c:pt>
                <c:pt idx="14">
                  <c:v>0.94409407838065706</c:v>
                </c:pt>
                <c:pt idx="15">
                  <c:v>1.034741748422487</c:v>
                </c:pt>
                <c:pt idx="16">
                  <c:v>0.98825732175096204</c:v>
                </c:pt>
                <c:pt idx="17">
                  <c:v>0.94747623515592083</c:v>
                </c:pt>
                <c:pt idx="18">
                  <c:v>0.9562774658833223</c:v>
                </c:pt>
                <c:pt idx="19">
                  <c:v>0.97287088491863993</c:v>
                </c:pt>
                <c:pt idx="20">
                  <c:v>1.082997780950075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71-428C-9941-9436E1949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056704"/>
        <c:axId val="190374656"/>
      </c:lineChart>
      <c:catAx>
        <c:axId val="19005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9037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0374656"/>
        <c:scaling>
          <c:orientation val="minMax"/>
          <c:max val="1.6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90056704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665805553833331"/>
          <c:y val="8.8235170603674556E-2"/>
          <c:w val="0.11296670430930911"/>
          <c:h val="0.150588235294117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(januar-oktober 2018)</c:v>
            </c:pt>
          </c:strCache>
        </c:strRef>
      </c:tx>
      <c:layout>
        <c:manualLayout>
          <c:xMode val="edge"/>
          <c:yMode val="edge"/>
          <c:x val="0.20332376341520358"/>
          <c:y val="3.3254156769596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2336334937392069E-2"/>
          <c:y val="0.11401438401683123"/>
          <c:w val="0.82991281570061981"/>
          <c:h val="0.62707911209257172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januar-oktober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kommuner!$B$70:$B$95</c:f>
              <c:strCache>
                <c:ptCount val="26"/>
                <c:pt idx="0">
                  <c:v>Lillehammer</c:v>
                </c:pt>
                <c:pt idx="1">
                  <c:v>Gjøvik</c:v>
                </c:pt>
                <c:pt idx="2">
                  <c:v>Dovre</c:v>
                </c:pt>
                <c:pt idx="3">
                  <c:v>Lesja</c:v>
                </c:pt>
                <c:pt idx="4">
                  <c:v>Skjåk</c:v>
                </c:pt>
                <c:pt idx="5">
                  <c:v>Lom</c:v>
                </c:pt>
                <c:pt idx="6">
                  <c:v>Vågå</c:v>
                </c:pt>
                <c:pt idx="7">
                  <c:v>Nord-Fron</c:v>
                </c:pt>
                <c:pt idx="8">
                  <c:v>Sel</c:v>
                </c:pt>
                <c:pt idx="9">
                  <c:v>Sør-Fron</c:v>
                </c:pt>
                <c:pt idx="10">
                  <c:v>Ringebu</c:v>
                </c:pt>
                <c:pt idx="11">
                  <c:v>Øyer</c:v>
                </c:pt>
                <c:pt idx="12">
                  <c:v>Gausdal</c:v>
                </c:pt>
                <c:pt idx="13">
                  <c:v>Østre Toten</c:v>
                </c:pt>
                <c:pt idx="14">
                  <c:v>Vestre Toten</c:v>
                </c:pt>
                <c:pt idx="15">
                  <c:v>Jevnaker</c:v>
                </c:pt>
                <c:pt idx="16">
                  <c:v>Lunner</c:v>
                </c:pt>
                <c:pt idx="17">
                  <c:v>Gran</c:v>
                </c:pt>
                <c:pt idx="18">
                  <c:v>Søndre Land</c:v>
                </c:pt>
                <c:pt idx="19">
                  <c:v>Nordre Land</c:v>
                </c:pt>
                <c:pt idx="20">
                  <c:v>Sør-Aurdal</c:v>
                </c:pt>
                <c:pt idx="21">
                  <c:v>Etnedal</c:v>
                </c:pt>
                <c:pt idx="22">
                  <c:v>Nord-Aurdal</c:v>
                </c:pt>
                <c:pt idx="23">
                  <c:v>Vestre Slidre</c:v>
                </c:pt>
                <c:pt idx="24">
                  <c:v>Øystre Slidre</c:v>
                </c:pt>
                <c:pt idx="25">
                  <c:v>Vang</c:v>
                </c:pt>
              </c:strCache>
            </c:strRef>
          </c:cat>
          <c:val>
            <c:numRef>
              <c:f>kommuner!$E$70:$E$95</c:f>
              <c:numCache>
                <c:formatCode>0.0\ %</c:formatCode>
                <c:ptCount val="26"/>
                <c:pt idx="0">
                  <c:v>0.93677360426099421</c:v>
                </c:pt>
                <c:pt idx="1">
                  <c:v>0.8396987866033998</c:v>
                </c:pt>
                <c:pt idx="2">
                  <c:v>0.75730958389704539</c:v>
                </c:pt>
                <c:pt idx="3">
                  <c:v>0.79045680658259543</c:v>
                </c:pt>
                <c:pt idx="4">
                  <c:v>0.89667639503153929</c:v>
                </c:pt>
                <c:pt idx="5">
                  <c:v>0.73700098894027233</c:v>
                </c:pt>
                <c:pt idx="6">
                  <c:v>0.74468042667712442</c:v>
                </c:pt>
                <c:pt idx="7">
                  <c:v>0.9325105136199352</c:v>
                </c:pt>
                <c:pt idx="8">
                  <c:v>0.67036375977923013</c:v>
                </c:pt>
                <c:pt idx="9">
                  <c:v>0.88044588952052172</c:v>
                </c:pt>
                <c:pt idx="10">
                  <c:v>0.80701499172853663</c:v>
                </c:pt>
                <c:pt idx="11">
                  <c:v>0.92305770878756976</c:v>
                </c:pt>
                <c:pt idx="12">
                  <c:v>0.8130638570864952</c:v>
                </c:pt>
                <c:pt idx="13">
                  <c:v>0.81337399189486415</c:v>
                </c:pt>
                <c:pt idx="14">
                  <c:v>0.77674325263339428</c:v>
                </c:pt>
                <c:pt idx="15">
                  <c:v>0.81303325010802641</c:v>
                </c:pt>
                <c:pt idx="16">
                  <c:v>0.89665459771366551</c:v>
                </c:pt>
                <c:pt idx="17">
                  <c:v>0.85324364709318912</c:v>
                </c:pt>
                <c:pt idx="18">
                  <c:v>0.6830400375288469</c:v>
                </c:pt>
                <c:pt idx="19">
                  <c:v>0.71967611449758928</c:v>
                </c:pt>
                <c:pt idx="20">
                  <c:v>0.78328920657452938</c:v>
                </c:pt>
                <c:pt idx="21">
                  <c:v>0.74609428302899716</c:v>
                </c:pt>
                <c:pt idx="22">
                  <c:v>0.88773156173463208</c:v>
                </c:pt>
                <c:pt idx="23">
                  <c:v>0.90550021896175237</c:v>
                </c:pt>
                <c:pt idx="24">
                  <c:v>0.95745631234548978</c:v>
                </c:pt>
                <c:pt idx="25">
                  <c:v>0.9307499470647943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A2-4A63-BBDD-AAD200644A99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kommuner!$B$70:$B$95</c:f>
              <c:strCache>
                <c:ptCount val="26"/>
                <c:pt idx="0">
                  <c:v>Lillehammer</c:v>
                </c:pt>
                <c:pt idx="1">
                  <c:v>Gjøvik</c:v>
                </c:pt>
                <c:pt idx="2">
                  <c:v>Dovre</c:v>
                </c:pt>
                <c:pt idx="3">
                  <c:v>Lesja</c:v>
                </c:pt>
                <c:pt idx="4">
                  <c:v>Skjåk</c:v>
                </c:pt>
                <c:pt idx="5">
                  <c:v>Lom</c:v>
                </c:pt>
                <c:pt idx="6">
                  <c:v>Vågå</c:v>
                </c:pt>
                <c:pt idx="7">
                  <c:v>Nord-Fron</c:v>
                </c:pt>
                <c:pt idx="8">
                  <c:v>Sel</c:v>
                </c:pt>
                <c:pt idx="9">
                  <c:v>Sør-Fron</c:v>
                </c:pt>
                <c:pt idx="10">
                  <c:v>Ringebu</c:v>
                </c:pt>
                <c:pt idx="11">
                  <c:v>Øyer</c:v>
                </c:pt>
                <c:pt idx="12">
                  <c:v>Gausdal</c:v>
                </c:pt>
                <c:pt idx="13">
                  <c:v>Østre Toten</c:v>
                </c:pt>
                <c:pt idx="14">
                  <c:v>Vestre Toten</c:v>
                </c:pt>
                <c:pt idx="15">
                  <c:v>Jevnaker</c:v>
                </c:pt>
                <c:pt idx="16">
                  <c:v>Lunner</c:v>
                </c:pt>
                <c:pt idx="17">
                  <c:v>Gran</c:v>
                </c:pt>
                <c:pt idx="18">
                  <c:v>Søndre Land</c:v>
                </c:pt>
                <c:pt idx="19">
                  <c:v>Nordre Land</c:v>
                </c:pt>
                <c:pt idx="20">
                  <c:v>Sør-Aurdal</c:v>
                </c:pt>
                <c:pt idx="21">
                  <c:v>Etnedal</c:v>
                </c:pt>
                <c:pt idx="22">
                  <c:v>Nord-Aurdal</c:v>
                </c:pt>
                <c:pt idx="23">
                  <c:v>Vestre Slidre</c:v>
                </c:pt>
                <c:pt idx="24">
                  <c:v>Øystre Slidre</c:v>
                </c:pt>
                <c:pt idx="25">
                  <c:v>Vang</c:v>
                </c:pt>
              </c:strCache>
            </c:strRef>
          </c:cat>
          <c:val>
            <c:numRef>
              <c:f>kommuner!$O$70:$O$95</c:f>
              <c:numCache>
                <c:formatCode>0.0\ %</c:formatCode>
                <c:ptCount val="26"/>
                <c:pt idx="0">
                  <c:v>0.96252194731183738</c:v>
                </c:pt>
                <c:pt idx="1">
                  <c:v>0.94479744493760964</c:v>
                </c:pt>
                <c:pt idx="2">
                  <c:v>0.94067798480229203</c:v>
                </c:pt>
                <c:pt idx="3">
                  <c:v>0.94233534593656942</c:v>
                </c:pt>
                <c:pt idx="4">
                  <c:v>0.94764632535901661</c:v>
                </c:pt>
                <c:pt idx="5">
                  <c:v>0.9396625550544534</c:v>
                </c:pt>
                <c:pt idx="6">
                  <c:v>0.94004652694129587</c:v>
                </c:pt>
                <c:pt idx="7">
                  <c:v>0.960816711055414</c:v>
                </c:pt>
                <c:pt idx="8">
                  <c:v>0.93633069359640131</c:v>
                </c:pt>
                <c:pt idx="9">
                  <c:v>0.94683480008346588</c:v>
                </c:pt>
                <c:pt idx="10">
                  <c:v>0.94316325519386668</c:v>
                </c:pt>
                <c:pt idx="11">
                  <c:v>0.95703558912246767</c:v>
                </c:pt>
                <c:pt idx="12">
                  <c:v>0.94346569846176465</c:v>
                </c:pt>
                <c:pt idx="13">
                  <c:v>0.94348120520218293</c:v>
                </c:pt>
                <c:pt idx="14">
                  <c:v>0.94164966823910956</c:v>
                </c:pt>
                <c:pt idx="15">
                  <c:v>0.94346416811284117</c:v>
                </c:pt>
                <c:pt idx="16">
                  <c:v>0.94764523549312329</c:v>
                </c:pt>
                <c:pt idx="17">
                  <c:v>0.9454746879620991</c:v>
                </c:pt>
                <c:pt idx="18">
                  <c:v>0.93696450748388216</c:v>
                </c:pt>
                <c:pt idx="19">
                  <c:v>0.93879631133231922</c:v>
                </c:pt>
                <c:pt idx="20">
                  <c:v>0.9419769659361662</c:v>
                </c:pt>
                <c:pt idx="21">
                  <c:v>0.94011721975888951</c:v>
                </c:pt>
                <c:pt idx="22">
                  <c:v>0.94719908369417127</c:v>
                </c:pt>
                <c:pt idx="23">
                  <c:v>0.95001259319214071</c:v>
                </c:pt>
                <c:pt idx="24">
                  <c:v>0.97079503054563576</c:v>
                </c:pt>
                <c:pt idx="25">
                  <c:v>0.9601124844333575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A2-4A63-BBDD-AAD200644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406848"/>
        <c:axId val="191408768"/>
      </c:lineChart>
      <c:catAx>
        <c:axId val="19140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91408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1408768"/>
        <c:scaling>
          <c:orientation val="minMax"/>
          <c:max val="1.2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9140684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67627827009432"/>
          <c:y val="5.1603297698618905E-2"/>
          <c:w val="0.11241456987964482"/>
          <c:h val="0.152019251750300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(januar-oktober 2018)</c:v>
            </c:pt>
          </c:strCache>
        </c:strRef>
      </c:tx>
      <c:layout>
        <c:manualLayout>
          <c:xMode val="edge"/>
          <c:yMode val="edge"/>
          <c:x val="0.20332376341520358"/>
          <c:y val="3.3096926713947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4066551413725918E-2"/>
          <c:y val="0.16312094396642279"/>
          <c:w val="0.77908187763650649"/>
          <c:h val="0.57919755466338529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januar-oktober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kommuner!$B$117:$B$125</c:f>
              <c:strCache>
                <c:ptCount val="9"/>
                <c:pt idx="0">
                  <c:v>Horten</c:v>
                </c:pt>
                <c:pt idx="1">
                  <c:v>Tønsberg</c:v>
                </c:pt>
                <c:pt idx="2">
                  <c:v>Sandefjord</c:v>
                </c:pt>
                <c:pt idx="3">
                  <c:v>Svelvik</c:v>
                </c:pt>
                <c:pt idx="4">
                  <c:v>Larvik</c:v>
                </c:pt>
                <c:pt idx="5">
                  <c:v>Sande</c:v>
                </c:pt>
                <c:pt idx="6">
                  <c:v>Holmestrand</c:v>
                </c:pt>
                <c:pt idx="7">
                  <c:v>Re</c:v>
                </c:pt>
                <c:pt idx="8">
                  <c:v>Færder</c:v>
                </c:pt>
              </c:strCache>
            </c:strRef>
          </c:cat>
          <c:val>
            <c:numRef>
              <c:f>kommuner!$E$117:$E$125</c:f>
              <c:numCache>
                <c:formatCode>0.0\ %</c:formatCode>
                <c:ptCount val="9"/>
                <c:pt idx="0">
                  <c:v>0.80033322772464055</c:v>
                </c:pt>
                <c:pt idx="1">
                  <c:v>0.96371302385542357</c:v>
                </c:pt>
                <c:pt idx="2">
                  <c:v>0.86220101379886116</c:v>
                </c:pt>
                <c:pt idx="3">
                  <c:v>0.83517503397057968</c:v>
                </c:pt>
                <c:pt idx="4">
                  <c:v>0.87249862450679849</c:v>
                </c:pt>
                <c:pt idx="5">
                  <c:v>0.89738915387236229</c:v>
                </c:pt>
                <c:pt idx="6">
                  <c:v>0.85114427403272364</c:v>
                </c:pt>
                <c:pt idx="7">
                  <c:v>0.84526347233761423</c:v>
                </c:pt>
                <c:pt idx="8">
                  <c:v>1.0233666935733241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06-4A49-B958-EA9C63A3A110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kommuner!$B$117:$B$125</c:f>
              <c:strCache>
                <c:ptCount val="9"/>
                <c:pt idx="0">
                  <c:v>Horten</c:v>
                </c:pt>
                <c:pt idx="1">
                  <c:v>Tønsberg</c:v>
                </c:pt>
                <c:pt idx="2">
                  <c:v>Sandefjord</c:v>
                </c:pt>
                <c:pt idx="3">
                  <c:v>Svelvik</c:v>
                </c:pt>
                <c:pt idx="4">
                  <c:v>Larvik</c:v>
                </c:pt>
                <c:pt idx="5">
                  <c:v>Sande</c:v>
                </c:pt>
                <c:pt idx="6">
                  <c:v>Holmestrand</c:v>
                </c:pt>
                <c:pt idx="7">
                  <c:v>Re</c:v>
                </c:pt>
                <c:pt idx="8">
                  <c:v>Færder</c:v>
                </c:pt>
              </c:strCache>
            </c:strRef>
          </c:cat>
          <c:val>
            <c:numRef>
              <c:f>kommuner!$O$117:$O$125</c:f>
              <c:numCache>
                <c:formatCode>0.0\ %</c:formatCode>
                <c:ptCount val="9"/>
                <c:pt idx="0">
                  <c:v>0.94282916699367192</c:v>
                </c:pt>
                <c:pt idx="1">
                  <c:v>0.97329771514960928</c:v>
                </c:pt>
                <c:pt idx="2">
                  <c:v>0.94592255629738298</c:v>
                </c:pt>
                <c:pt idx="3">
                  <c:v>0.94457125730596869</c:v>
                </c:pt>
                <c:pt idx="4">
                  <c:v>0.94643743683277959</c:v>
                </c:pt>
                <c:pt idx="5">
                  <c:v>0.94768196330105792</c:v>
                </c:pt>
                <c:pt idx="6">
                  <c:v>0.94536971930907587</c:v>
                </c:pt>
                <c:pt idx="7">
                  <c:v>0.94507567922432045</c:v>
                </c:pt>
                <c:pt idx="8">
                  <c:v>0.99715918303676943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06-4A49-B958-EA9C63A3A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351040"/>
        <c:axId val="53421184"/>
      </c:lineChart>
      <c:catAx>
        <c:axId val="19335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3421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421184"/>
        <c:scaling>
          <c:orientation val="minMax"/>
          <c:max val="1.1000000000000001"/>
          <c:min val="0.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9335104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368999606756469"/>
          <c:y val="0.10990389359224838"/>
          <c:w val="0.11241456987964482"/>
          <c:h val="0.15130048460254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(januar-oktober 2018)</c:v>
            </c:pt>
          </c:strCache>
        </c:strRef>
      </c:tx>
      <c:layout>
        <c:manualLayout>
          <c:xMode val="edge"/>
          <c:yMode val="edge"/>
          <c:x val="0.20332376341520358"/>
          <c:y val="3.29411764705882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5044069453420412E-2"/>
          <c:y val="0.1976470588235294"/>
          <c:w val="0.80156479254947965"/>
          <c:h val="0.5364705882352941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januar-oktober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kommuner!$B$126:$B$143</c:f>
              <c:strCache>
                <c:ptCount val="18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Bø</c:v>
                </c:pt>
                <c:pt idx="9">
                  <c:v>Sauherad</c:v>
                </c:pt>
                <c:pt idx="10">
                  <c:v>Tinn</c:v>
                </c:pt>
                <c:pt idx="11">
                  <c:v>Hjartdal</c:v>
                </c:pt>
                <c:pt idx="12">
                  <c:v>Seljord</c:v>
                </c:pt>
                <c:pt idx="13">
                  <c:v>Kviteseid</c:v>
                </c:pt>
                <c:pt idx="14">
                  <c:v>Nissedal</c:v>
                </c:pt>
                <c:pt idx="15">
                  <c:v>Fyresdal</c:v>
                </c:pt>
                <c:pt idx="16">
                  <c:v>Tokke</c:v>
                </c:pt>
                <c:pt idx="17">
                  <c:v>Vinje</c:v>
                </c:pt>
              </c:strCache>
            </c:strRef>
          </c:cat>
          <c:val>
            <c:numRef>
              <c:f>kommuner!$E$126:$E$143</c:f>
              <c:numCache>
                <c:formatCode>0.0\ %</c:formatCode>
                <c:ptCount val="18"/>
                <c:pt idx="0">
                  <c:v>0.89597146679692596</c:v>
                </c:pt>
                <c:pt idx="1">
                  <c:v>0.83641157201075644</c:v>
                </c:pt>
                <c:pt idx="2">
                  <c:v>0.81309255594998819</c:v>
                </c:pt>
                <c:pt idx="3">
                  <c:v>0.81693059271156787</c:v>
                </c:pt>
                <c:pt idx="4">
                  <c:v>0.87440772509914499</c:v>
                </c:pt>
                <c:pt idx="5">
                  <c:v>0.8073536164131373</c:v>
                </c:pt>
                <c:pt idx="6">
                  <c:v>0.70801341773913462</c:v>
                </c:pt>
                <c:pt idx="7">
                  <c:v>0.75243164171941468</c:v>
                </c:pt>
                <c:pt idx="8">
                  <c:v>0.74409211820667509</c:v>
                </c:pt>
                <c:pt idx="9">
                  <c:v>0.78233677483518405</c:v>
                </c:pt>
                <c:pt idx="10">
                  <c:v>1.1159543903890539</c:v>
                </c:pt>
                <c:pt idx="11">
                  <c:v>0.97141640939093099</c:v>
                </c:pt>
                <c:pt idx="12">
                  <c:v>0.89544832779258787</c:v>
                </c:pt>
                <c:pt idx="13">
                  <c:v>0.85788224049645523</c:v>
                </c:pt>
                <c:pt idx="14">
                  <c:v>0.96553960575328557</c:v>
                </c:pt>
                <c:pt idx="15">
                  <c:v>0.87375935946207317</c:v>
                </c:pt>
                <c:pt idx="16">
                  <c:v>1.2210039901731895</c:v>
                </c:pt>
                <c:pt idx="17">
                  <c:v>1.3939470783003105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C58-4EA2-A74B-91F34D13CC83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kommuner!$B$126:$B$143</c:f>
              <c:strCache>
                <c:ptCount val="18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Bø</c:v>
                </c:pt>
                <c:pt idx="9">
                  <c:v>Sauherad</c:v>
                </c:pt>
                <c:pt idx="10">
                  <c:v>Tinn</c:v>
                </c:pt>
                <c:pt idx="11">
                  <c:v>Hjartdal</c:v>
                </c:pt>
                <c:pt idx="12">
                  <c:v>Seljord</c:v>
                </c:pt>
                <c:pt idx="13">
                  <c:v>Kviteseid</c:v>
                </c:pt>
                <c:pt idx="14">
                  <c:v>Nissedal</c:v>
                </c:pt>
                <c:pt idx="15">
                  <c:v>Fyresdal</c:v>
                </c:pt>
                <c:pt idx="16">
                  <c:v>Tokke</c:v>
                </c:pt>
                <c:pt idx="17">
                  <c:v>Vinje</c:v>
                </c:pt>
              </c:strCache>
            </c:strRef>
          </c:cat>
          <c:val>
            <c:numRef>
              <c:f>kommuner!$O$126:$O$143</c:f>
              <c:numCache>
                <c:formatCode>0.0\ %</c:formatCode>
                <c:ptCount val="18"/>
                <c:pt idx="0">
                  <c:v>0.94761107894728613</c:v>
                </c:pt>
                <c:pt idx="1">
                  <c:v>0.94463308420797776</c:v>
                </c:pt>
                <c:pt idx="2">
                  <c:v>0.94346713340493926</c:v>
                </c:pt>
                <c:pt idx="3">
                  <c:v>0.94365903524301809</c:v>
                </c:pt>
                <c:pt idx="4">
                  <c:v>0.94653289186239697</c:v>
                </c:pt>
                <c:pt idx="5">
                  <c:v>0.94318018642809676</c:v>
                </c:pt>
                <c:pt idx="6">
                  <c:v>0.93821317649439651</c:v>
                </c:pt>
                <c:pt idx="7">
                  <c:v>0.94043408769341041</c:v>
                </c:pt>
                <c:pt idx="8">
                  <c:v>0.94001711151777345</c:v>
                </c:pt>
                <c:pt idx="9">
                  <c:v>0.94192934434919895</c:v>
                </c:pt>
                <c:pt idx="10">
                  <c:v>1.0341942617630613</c:v>
                </c:pt>
                <c:pt idx="11">
                  <c:v>0.97637906936381214</c:v>
                </c:pt>
                <c:pt idx="12">
                  <c:v>0.94758492199706912</c:v>
                </c:pt>
                <c:pt idx="13">
                  <c:v>0.9457066176322626</c:v>
                </c:pt>
                <c:pt idx="14">
                  <c:v>0.97402834790875414</c:v>
                </c:pt>
                <c:pt idx="15">
                  <c:v>0.94650047358054346</c:v>
                </c:pt>
                <c:pt idx="16">
                  <c:v>1.0762141016767155</c:v>
                </c:pt>
                <c:pt idx="17">
                  <c:v>1.1453913369275641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58-4EA2-A74B-91F34D13C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51392"/>
        <c:axId val="53453568"/>
      </c:lineChart>
      <c:catAx>
        <c:axId val="5345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3453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453568"/>
        <c:scaling>
          <c:orientation val="minMax"/>
          <c:max val="1.4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345139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66003639788932"/>
          <c:y val="0.51588241469816276"/>
          <c:w val="0.1494990260363796"/>
          <c:h val="0.145882352941176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(januar-oktober 2018)</c:v>
            </c:pt>
          </c:strCache>
        </c:strRef>
      </c:tx>
      <c:layout>
        <c:manualLayout>
          <c:xMode val="edge"/>
          <c:yMode val="edge"/>
          <c:x val="0.18963852392351249"/>
          <c:y val="3.27102803738317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4369515183508966"/>
          <c:y val="0.17757009345794392"/>
          <c:w val="0.84164303217695369"/>
          <c:h val="0.55373831775700932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januar-oktober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kommuner!$B$144:$B$158</c:f>
              <c:strCache>
                <c:ptCount val="1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Gjerstad</c:v>
                </c:pt>
                <c:pt idx="4">
                  <c:v>Vegårshei</c:v>
                </c:pt>
                <c:pt idx="5">
                  <c:v>Tvedestrand</c:v>
                </c:pt>
                <c:pt idx="6">
                  <c:v>Froland</c:v>
                </c:pt>
                <c:pt idx="7">
                  <c:v>Lillesand</c:v>
                </c:pt>
                <c:pt idx="8">
                  <c:v>Birkenes</c:v>
                </c:pt>
                <c:pt idx="9">
                  <c:v>Åmli</c:v>
                </c:pt>
                <c:pt idx="10">
                  <c:v>Iveland</c:v>
                </c:pt>
                <c:pt idx="11">
                  <c:v>Evje og Hornnes</c:v>
                </c:pt>
                <c:pt idx="12">
                  <c:v>Bygland</c:v>
                </c:pt>
                <c:pt idx="13">
                  <c:v>Valle</c:v>
                </c:pt>
                <c:pt idx="14">
                  <c:v>Bykle</c:v>
                </c:pt>
              </c:strCache>
            </c:strRef>
          </c:cat>
          <c:val>
            <c:numRef>
              <c:f>kommuner!$E$144:$E$158</c:f>
              <c:numCache>
                <c:formatCode>0.0\ %</c:formatCode>
                <c:ptCount val="15"/>
                <c:pt idx="0">
                  <c:v>0.80362946672447644</c:v>
                </c:pt>
                <c:pt idx="1">
                  <c:v>0.93197441730313124</c:v>
                </c:pt>
                <c:pt idx="2">
                  <c:v>0.8261013090337429</c:v>
                </c:pt>
                <c:pt idx="3">
                  <c:v>0.66743529758160947</c:v>
                </c:pt>
                <c:pt idx="4">
                  <c:v>0.69236479890121616</c:v>
                </c:pt>
                <c:pt idx="5">
                  <c:v>0.77854973792695392</c:v>
                </c:pt>
                <c:pt idx="6">
                  <c:v>0.74517609236660598</c:v>
                </c:pt>
                <c:pt idx="7">
                  <c:v>0.8808107685842802</c:v>
                </c:pt>
                <c:pt idx="8">
                  <c:v>0.70877994915912323</c:v>
                </c:pt>
                <c:pt idx="9">
                  <c:v>0.79130961597388771</c:v>
                </c:pt>
                <c:pt idx="10">
                  <c:v>0.77882325546348652</c:v>
                </c:pt>
                <c:pt idx="11">
                  <c:v>0.72737783299573544</c:v>
                </c:pt>
                <c:pt idx="12">
                  <c:v>0.86586891661655663</c:v>
                </c:pt>
                <c:pt idx="13">
                  <c:v>1.2797521031808254</c:v>
                </c:pt>
                <c:pt idx="14">
                  <c:v>2.8799879480319635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F70-4812-8576-9A215FC5E257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kommuner!$B$144:$B$158</c:f>
              <c:strCache>
                <c:ptCount val="1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Gjerstad</c:v>
                </c:pt>
                <c:pt idx="4">
                  <c:v>Vegårshei</c:v>
                </c:pt>
                <c:pt idx="5">
                  <c:v>Tvedestrand</c:v>
                </c:pt>
                <c:pt idx="6">
                  <c:v>Froland</c:v>
                </c:pt>
                <c:pt idx="7">
                  <c:v>Lillesand</c:v>
                </c:pt>
                <c:pt idx="8">
                  <c:v>Birkenes</c:v>
                </c:pt>
                <c:pt idx="9">
                  <c:v>Åmli</c:v>
                </c:pt>
                <c:pt idx="10">
                  <c:v>Iveland</c:v>
                </c:pt>
                <c:pt idx="11">
                  <c:v>Evje og Hornnes</c:v>
                </c:pt>
                <c:pt idx="12">
                  <c:v>Bygland</c:v>
                </c:pt>
                <c:pt idx="13">
                  <c:v>Valle</c:v>
                </c:pt>
                <c:pt idx="14">
                  <c:v>Bykle</c:v>
                </c:pt>
              </c:strCache>
            </c:strRef>
          </c:cat>
          <c:val>
            <c:numRef>
              <c:f>kommuner!$O$144:$O$158</c:f>
              <c:numCache>
                <c:formatCode>0.0\ %</c:formatCode>
                <c:ptCount val="15"/>
                <c:pt idx="0">
                  <c:v>0.94299397894366355</c:v>
                </c:pt>
                <c:pt idx="1">
                  <c:v>0.96060227252869212</c:v>
                </c:pt>
                <c:pt idx="2">
                  <c:v>0.94411757105912686</c:v>
                </c:pt>
                <c:pt idx="3">
                  <c:v>0.9361842704865202</c:v>
                </c:pt>
                <c:pt idx="4">
                  <c:v>0.93743074555250039</c:v>
                </c:pt>
                <c:pt idx="5">
                  <c:v>0.94173999250378748</c:v>
                </c:pt>
                <c:pt idx="6">
                  <c:v>0.94007131022576995</c:v>
                </c:pt>
                <c:pt idx="7">
                  <c:v>0.94685304403665393</c:v>
                </c:pt>
                <c:pt idx="8">
                  <c:v>0.93825150306539584</c:v>
                </c:pt>
                <c:pt idx="9">
                  <c:v>0.94237798640613413</c:v>
                </c:pt>
                <c:pt idx="10">
                  <c:v>0.94175366838061414</c:v>
                </c:pt>
                <c:pt idx="11">
                  <c:v>0.9391813972572266</c:v>
                </c:pt>
                <c:pt idx="12">
                  <c:v>0.94610595143826748</c:v>
                </c:pt>
                <c:pt idx="13">
                  <c:v>1.09971334687977</c:v>
                </c:pt>
                <c:pt idx="14">
                  <c:v>1.7398076848202251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70-4812-8576-9A215FC5E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71488"/>
        <c:axId val="53645696"/>
      </c:lineChart>
      <c:catAx>
        <c:axId val="5347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3645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645696"/>
        <c:scaling>
          <c:orientation val="minMax"/>
          <c:max val="1.4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347148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6358564935481"/>
          <c:y val="6.8729150791634927E-2"/>
          <c:w val="0.12817754488006072"/>
          <c:h val="0.149532710280373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(januar-oktober 2018)</c:v>
            </c:pt>
          </c:strCache>
        </c:strRef>
      </c:tx>
      <c:layout>
        <c:manualLayout>
          <c:xMode val="edge"/>
          <c:yMode val="edge"/>
          <c:x val="0.18963852392351249"/>
          <c:y val="3.24074074074074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7448744738919639E-2"/>
          <c:y val="0.20138934414185505"/>
          <c:w val="0.81916011726398041"/>
          <c:h val="0.5324086109497318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januar-oktober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kommuner!$B$159:$B$173</c:f>
              <c:strCache>
                <c:ptCount val="15"/>
                <c:pt idx="0">
                  <c:v>Kristiansand</c:v>
                </c:pt>
                <c:pt idx="1">
                  <c:v>Mandal</c:v>
                </c:pt>
                <c:pt idx="2">
                  <c:v>Farsund</c:v>
                </c:pt>
                <c:pt idx="3">
                  <c:v>Flekkefjord</c:v>
                </c:pt>
                <c:pt idx="4">
                  <c:v>Vennesla</c:v>
                </c:pt>
                <c:pt idx="5">
                  <c:v>Songdalen</c:v>
                </c:pt>
                <c:pt idx="6">
                  <c:v>Søgne</c:v>
                </c:pt>
                <c:pt idx="7">
                  <c:v>Marnardal</c:v>
                </c:pt>
                <c:pt idx="8">
                  <c:v>Åseral</c:v>
                </c:pt>
                <c:pt idx="9">
                  <c:v>Audnedal</c:v>
                </c:pt>
                <c:pt idx="10">
                  <c:v>Lindesnes</c:v>
                </c:pt>
                <c:pt idx="11">
                  <c:v>Lyngdal</c:v>
                </c:pt>
                <c:pt idx="12">
                  <c:v>Hægebostad</c:v>
                </c:pt>
                <c:pt idx="13">
                  <c:v>Kvinesdal</c:v>
                </c:pt>
                <c:pt idx="14">
                  <c:v>Sirdal</c:v>
                </c:pt>
              </c:strCache>
            </c:strRef>
          </c:cat>
          <c:val>
            <c:numRef>
              <c:f>kommuner!$E$159:$E$173</c:f>
              <c:numCache>
                <c:formatCode>0.0\ %</c:formatCode>
                <c:ptCount val="15"/>
                <c:pt idx="0">
                  <c:v>0.89472886272961749</c:v>
                </c:pt>
                <c:pt idx="1">
                  <c:v>0.82444908068693779</c:v>
                </c:pt>
                <c:pt idx="2">
                  <c:v>0.81071654937718174</c:v>
                </c:pt>
                <c:pt idx="3">
                  <c:v>0.87696914030760031</c:v>
                </c:pt>
                <c:pt idx="4">
                  <c:v>0.72512990416059098</c:v>
                </c:pt>
                <c:pt idx="5">
                  <c:v>0.68112478119989994</c:v>
                </c:pt>
                <c:pt idx="6">
                  <c:v>0.8636636423434676</c:v>
                </c:pt>
                <c:pt idx="7">
                  <c:v>0.76907535693186369</c:v>
                </c:pt>
                <c:pt idx="8">
                  <c:v>1.4468625263580259</c:v>
                </c:pt>
                <c:pt idx="9">
                  <c:v>0.73641772223550894</c:v>
                </c:pt>
                <c:pt idx="10">
                  <c:v>0.76575239530059203</c:v>
                </c:pt>
                <c:pt idx="11">
                  <c:v>0.7399096025025822</c:v>
                </c:pt>
                <c:pt idx="12">
                  <c:v>0.77424680177975147</c:v>
                </c:pt>
                <c:pt idx="13">
                  <c:v>0.93314650160122248</c:v>
                </c:pt>
                <c:pt idx="14">
                  <c:v>1.9972208295453397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B0D-43CD-8748-DCCD619D22A0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kommuner!$B$159:$B$173</c:f>
              <c:strCache>
                <c:ptCount val="15"/>
                <c:pt idx="0">
                  <c:v>Kristiansand</c:v>
                </c:pt>
                <c:pt idx="1">
                  <c:v>Mandal</c:v>
                </c:pt>
                <c:pt idx="2">
                  <c:v>Farsund</c:v>
                </c:pt>
                <c:pt idx="3">
                  <c:v>Flekkefjord</c:v>
                </c:pt>
                <c:pt idx="4">
                  <c:v>Vennesla</c:v>
                </c:pt>
                <c:pt idx="5">
                  <c:v>Songdalen</c:v>
                </c:pt>
                <c:pt idx="6">
                  <c:v>Søgne</c:v>
                </c:pt>
                <c:pt idx="7">
                  <c:v>Marnardal</c:v>
                </c:pt>
                <c:pt idx="8">
                  <c:v>Åseral</c:v>
                </c:pt>
                <c:pt idx="9">
                  <c:v>Audnedal</c:v>
                </c:pt>
                <c:pt idx="10">
                  <c:v>Lindesnes</c:v>
                </c:pt>
                <c:pt idx="11">
                  <c:v>Lyngdal</c:v>
                </c:pt>
                <c:pt idx="12">
                  <c:v>Hægebostad</c:v>
                </c:pt>
                <c:pt idx="13">
                  <c:v>Kvinesdal</c:v>
                </c:pt>
                <c:pt idx="14">
                  <c:v>Sirdal</c:v>
                </c:pt>
              </c:strCache>
            </c:strRef>
          </c:cat>
          <c:val>
            <c:numRef>
              <c:f>kommuner!$O$159:$O$173</c:f>
              <c:numCache>
                <c:formatCode>0.0\ %</c:formatCode>
                <c:ptCount val="15"/>
                <c:pt idx="0">
                  <c:v>0.94754894874392048</c:v>
                </c:pt>
                <c:pt idx="1">
                  <c:v>0.94403495964178652</c:v>
                </c:pt>
                <c:pt idx="2">
                  <c:v>0.94334833307629895</c:v>
                </c:pt>
                <c:pt idx="3">
                  <c:v>0.94666096262281973</c:v>
                </c:pt>
                <c:pt idx="4">
                  <c:v>0.93906900081546929</c:v>
                </c:pt>
                <c:pt idx="5">
                  <c:v>0.93686874466743486</c:v>
                </c:pt>
                <c:pt idx="6">
                  <c:v>0.94599568772461295</c:v>
                </c:pt>
                <c:pt idx="7">
                  <c:v>0.94126627345403302</c:v>
                </c:pt>
                <c:pt idx="8">
                  <c:v>1.1665575161506501</c:v>
                </c:pt>
                <c:pt idx="9">
                  <c:v>0.93963339171921534</c:v>
                </c:pt>
                <c:pt idx="10">
                  <c:v>0.94110012537246934</c:v>
                </c:pt>
                <c:pt idx="11">
                  <c:v>0.93980798573256885</c:v>
                </c:pt>
                <c:pt idx="12">
                  <c:v>0.94152484569642736</c:v>
                </c:pt>
                <c:pt idx="13">
                  <c:v>0.96107110624792857</c:v>
                </c:pt>
                <c:pt idx="14">
                  <c:v>1.3867008374255756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0D-43CD-8748-DCCD619D2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52160"/>
        <c:axId val="55635968"/>
      </c:lineChart>
      <c:catAx>
        <c:axId val="5505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5635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635968"/>
        <c:scaling>
          <c:orientation val="minMax"/>
          <c:max val="1.6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505216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783800489102689"/>
          <c:y val="9.3161536626103519E-2"/>
          <c:w val="0.14090574044098148"/>
          <c:h val="0.200467926767139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sheetProtection content="1" objects="1"/>
  <pageMargins left="0.75" right="0.75" top="1" bottom="1" header="0.5" footer="0.5"/>
  <pageSetup paperSize="9" orientation="landscape" verticalDpi="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sheetProtection content="1" objects="1"/>
  <pageMargins left="0.75" right="0.75" top="1" bottom="1" header="0.5" footer="0.5"/>
  <pageSetup paperSize="9" orientation="landscape" verticalDpi="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440</xdr:row>
      <xdr:rowOff>76200</xdr:rowOff>
    </xdr:from>
    <xdr:to>
      <xdr:col>19</xdr:col>
      <xdr:colOff>0</xdr:colOff>
      <xdr:row>465</xdr:row>
      <xdr:rowOff>114300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467</xdr:row>
      <xdr:rowOff>0</xdr:rowOff>
    </xdr:from>
    <xdr:to>
      <xdr:col>19</xdr:col>
      <xdr:colOff>0</xdr:colOff>
      <xdr:row>491</xdr:row>
      <xdr:rowOff>142875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493</xdr:row>
      <xdr:rowOff>0</xdr:rowOff>
    </xdr:from>
    <xdr:to>
      <xdr:col>19</xdr:col>
      <xdr:colOff>0</xdr:colOff>
      <xdr:row>517</xdr:row>
      <xdr:rowOff>104775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544</xdr:row>
      <xdr:rowOff>66675</xdr:rowOff>
    </xdr:from>
    <xdr:to>
      <xdr:col>19</xdr:col>
      <xdr:colOff>0</xdr:colOff>
      <xdr:row>569</xdr:row>
      <xdr:rowOff>66675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519</xdr:row>
      <xdr:rowOff>38100</xdr:rowOff>
    </xdr:from>
    <xdr:to>
      <xdr:col>19</xdr:col>
      <xdr:colOff>0</xdr:colOff>
      <xdr:row>544</xdr:row>
      <xdr:rowOff>9525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</xdr:colOff>
      <xdr:row>570</xdr:row>
      <xdr:rowOff>114300</xdr:rowOff>
    </xdr:from>
    <xdr:to>
      <xdr:col>19</xdr:col>
      <xdr:colOff>19050</xdr:colOff>
      <xdr:row>595</xdr:row>
      <xdr:rowOff>104775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596</xdr:row>
      <xdr:rowOff>0</xdr:rowOff>
    </xdr:from>
    <xdr:to>
      <xdr:col>19</xdr:col>
      <xdr:colOff>0</xdr:colOff>
      <xdr:row>620</xdr:row>
      <xdr:rowOff>180975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622</xdr:row>
      <xdr:rowOff>0</xdr:rowOff>
    </xdr:from>
    <xdr:to>
      <xdr:col>19</xdr:col>
      <xdr:colOff>0</xdr:colOff>
      <xdr:row>647</xdr:row>
      <xdr:rowOff>28575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648</xdr:row>
      <xdr:rowOff>0</xdr:rowOff>
    </xdr:from>
    <xdr:to>
      <xdr:col>19</xdr:col>
      <xdr:colOff>0</xdr:colOff>
      <xdr:row>673</xdr:row>
      <xdr:rowOff>66675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674</xdr:row>
      <xdr:rowOff>0</xdr:rowOff>
    </xdr:from>
    <xdr:to>
      <xdr:col>19</xdr:col>
      <xdr:colOff>0</xdr:colOff>
      <xdr:row>699</xdr:row>
      <xdr:rowOff>28575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699</xdr:row>
      <xdr:rowOff>142875</xdr:rowOff>
    </xdr:from>
    <xdr:to>
      <xdr:col>19</xdr:col>
      <xdr:colOff>0</xdr:colOff>
      <xdr:row>725</xdr:row>
      <xdr:rowOff>85725</xdr:rowOff>
    </xdr:to>
    <xdr:graphicFrame macro="">
      <xdr:nvGraphicFramePr>
        <xdr:cNvPr id="1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726</xdr:row>
      <xdr:rowOff>0</xdr:rowOff>
    </xdr:from>
    <xdr:to>
      <xdr:col>19</xdr:col>
      <xdr:colOff>0</xdr:colOff>
      <xdr:row>750</xdr:row>
      <xdr:rowOff>142875</xdr:rowOff>
    </xdr:to>
    <xdr:graphicFrame macro="">
      <xdr:nvGraphicFramePr>
        <xdr:cNvPr id="13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752</xdr:row>
      <xdr:rowOff>0</xdr:rowOff>
    </xdr:from>
    <xdr:to>
      <xdr:col>19</xdr:col>
      <xdr:colOff>0</xdr:colOff>
      <xdr:row>777</xdr:row>
      <xdr:rowOff>114300</xdr:rowOff>
    </xdr:to>
    <xdr:graphicFrame macro="">
      <xdr:nvGraphicFramePr>
        <xdr:cNvPr id="14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142875</xdr:colOff>
      <xdr:row>828</xdr:row>
      <xdr:rowOff>95250</xdr:rowOff>
    </xdr:from>
    <xdr:to>
      <xdr:col>19</xdr:col>
      <xdr:colOff>142875</xdr:colOff>
      <xdr:row>853</xdr:row>
      <xdr:rowOff>95250</xdr:rowOff>
    </xdr:to>
    <xdr:graphicFrame macro="">
      <xdr:nvGraphicFramePr>
        <xdr:cNvPr id="17" name="Diagra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856</xdr:row>
      <xdr:rowOff>0</xdr:rowOff>
    </xdr:from>
    <xdr:to>
      <xdr:col>19</xdr:col>
      <xdr:colOff>0</xdr:colOff>
      <xdr:row>881</xdr:row>
      <xdr:rowOff>104775</xdr:rowOff>
    </xdr:to>
    <xdr:graphicFrame macro="">
      <xdr:nvGraphicFramePr>
        <xdr:cNvPr id="18" name="Diagra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882</xdr:row>
      <xdr:rowOff>0</xdr:rowOff>
    </xdr:from>
    <xdr:to>
      <xdr:col>19</xdr:col>
      <xdr:colOff>0</xdr:colOff>
      <xdr:row>907</xdr:row>
      <xdr:rowOff>142875</xdr:rowOff>
    </xdr:to>
    <xdr:graphicFrame macro="">
      <xdr:nvGraphicFramePr>
        <xdr:cNvPr id="19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171450</xdr:colOff>
      <xdr:row>780</xdr:row>
      <xdr:rowOff>133351</xdr:rowOff>
    </xdr:from>
    <xdr:to>
      <xdr:col>21</xdr:col>
      <xdr:colOff>609600</xdr:colOff>
      <xdr:row>816</xdr:row>
      <xdr:rowOff>9525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0.74162</cdr:x>
      <cdr:y>0.85908</cdr:y>
    </cdr:from>
    <cdr:to>
      <cdr:x>0.9867</cdr:x>
      <cdr:y>1</cdr:y>
    </cdr:to>
    <cdr:sp macro="" textlink="">
      <cdr:nvSpPr>
        <cdr:cNvPr id="10242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6612" y="3690062"/>
          <a:ext cx="2390442" cy="581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Vest-Agder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0.70968</cdr:x>
      <cdr:y>0.85789</cdr:y>
    </cdr:from>
    <cdr:to>
      <cdr:x>0.97828</cdr:x>
      <cdr:y>1</cdr:y>
    </cdr:to>
    <cdr:sp macro="" textlink="">
      <cdr:nvSpPr>
        <cdr:cNvPr id="11266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5131" y="3994881"/>
          <a:ext cx="2619827" cy="5806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7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Rogaland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0.72176</cdr:x>
      <cdr:y>0.86052</cdr:y>
    </cdr:from>
    <cdr:to>
      <cdr:x>1</cdr:x>
      <cdr:y>1</cdr:y>
    </cdr:to>
    <cdr:sp macro="" textlink="">
      <cdr:nvSpPr>
        <cdr:cNvPr id="12290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3539" y="4030531"/>
          <a:ext cx="2695261" cy="580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Hordaland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0.68164</cdr:x>
      <cdr:y>0.85622</cdr:y>
    </cdr:from>
    <cdr:to>
      <cdr:x>1</cdr:x>
      <cdr:y>1</cdr:y>
    </cdr:to>
    <cdr:sp macro="" textlink="">
      <cdr:nvSpPr>
        <cdr:cNvPr id="1331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36793" y="3889651"/>
          <a:ext cx="3105159" cy="580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Sogn og Fjordane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0.671</cdr:x>
      <cdr:y>0.89715</cdr:y>
    </cdr:from>
    <cdr:to>
      <cdr:x>1</cdr:x>
      <cdr:y>1</cdr:y>
    </cdr:to>
    <cdr:sp macro="" textlink="">
      <cdr:nvSpPr>
        <cdr:cNvPr id="1433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3676" y="4118327"/>
          <a:ext cx="3199493" cy="429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Møre og Romsdal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0.77108</cdr:x>
      <cdr:y>0.89429</cdr:y>
    </cdr:from>
    <cdr:to>
      <cdr:x>0.98398</cdr:x>
      <cdr:y>1</cdr:y>
    </cdr:to>
    <cdr:sp macro="" textlink="">
      <cdr:nvSpPr>
        <cdr:cNvPr id="17410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3948" y="3952773"/>
          <a:ext cx="2076546" cy="428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Nordland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0.84874</cdr:x>
      <cdr:y>0.89691</cdr:y>
    </cdr:from>
    <cdr:to>
      <cdr:x>1</cdr:x>
      <cdr:y>1</cdr:y>
    </cdr:to>
    <cdr:sp macro="" textlink="">
      <cdr:nvSpPr>
        <cdr:cNvPr id="1843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48735" y="4102723"/>
          <a:ext cx="1475313" cy="429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Troms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0.84874</cdr:x>
      <cdr:y>0.90031</cdr:y>
    </cdr:from>
    <cdr:to>
      <cdr:x>1</cdr:x>
      <cdr:y>1</cdr:y>
    </cdr:to>
    <cdr:sp macro="" textlink="">
      <cdr:nvSpPr>
        <cdr:cNvPr id="1945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82540" y="4128364"/>
          <a:ext cx="1475313" cy="418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Finnmark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0.73585</cdr:x>
      <cdr:y>0.06334</cdr:y>
    </cdr:from>
    <cdr:to>
      <cdr:x>0.9712</cdr:x>
      <cdr:y>0.18618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7058025" y="314325"/>
          <a:ext cx="2257425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 b="0"/>
            <a:t>Trøndelag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706754</xdr:colOff>
      <xdr:row>30</xdr:row>
      <xdr:rowOff>57150</xdr:rowOff>
    </xdr:from>
    <xdr:to>
      <xdr:col>11</xdr:col>
      <xdr:colOff>9525</xdr:colOff>
      <xdr:row>50</xdr:row>
      <xdr:rowOff>72389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0.84703</cdr:x>
      <cdr:y>0.89524</cdr:y>
    </cdr:from>
    <cdr:to>
      <cdr:x>1</cdr:x>
      <cdr:y>1</cdr:y>
    </cdr:to>
    <cdr:sp macro="" textlink="">
      <cdr:nvSpPr>
        <cdr:cNvPr id="2051" name="Teks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3593" y="4040299"/>
          <a:ext cx="1476028" cy="429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7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Østfold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36</xdr:row>
      <xdr:rowOff>0</xdr:rowOff>
    </xdr:from>
    <xdr:to>
      <xdr:col>15</xdr:col>
      <xdr:colOff>295275</xdr:colOff>
      <xdr:row>64</xdr:row>
      <xdr:rowOff>142875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13980" cy="561780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13980" cy="561780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0.8446</cdr:x>
      <cdr:y>0.91969</cdr:y>
    </cdr:from>
    <cdr:to>
      <cdr:x>0.99685</cdr:x>
      <cdr:y>1</cdr:y>
    </cdr:to>
    <cdr:sp macro="" textlink="">
      <cdr:nvSpPr>
        <cdr:cNvPr id="307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41081" y="3967532"/>
          <a:ext cx="1484971" cy="324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Akershus og Oslo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0.71016</cdr:x>
      <cdr:y>0.87627</cdr:y>
    </cdr:from>
    <cdr:to>
      <cdr:x>0.8822</cdr:x>
      <cdr:y>1</cdr:y>
    </cdr:to>
    <cdr:sp macro="" textlink="">
      <cdr:nvSpPr>
        <cdr:cNvPr id="409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82471" y="3948240"/>
          <a:ext cx="1666553" cy="4949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Hedmark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0.77899</cdr:x>
      <cdr:y>0.89429</cdr:y>
    </cdr:from>
    <cdr:to>
      <cdr:x>0.98593</cdr:x>
      <cdr:y>1</cdr:y>
    </cdr:to>
    <cdr:sp macro="" textlink="">
      <cdr:nvSpPr>
        <cdr:cNvPr id="5122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63984" y="3992397"/>
          <a:ext cx="2008642" cy="428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Buskerud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0.76931</cdr:x>
      <cdr:y>0.90527</cdr:y>
    </cdr:from>
    <cdr:to>
      <cdr:x>0.93842</cdr:x>
      <cdr:y>0.98337</cdr:y>
    </cdr:to>
    <cdr:sp macro="" textlink="">
      <cdr:nvSpPr>
        <cdr:cNvPr id="6146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96175" y="3630167"/>
          <a:ext cx="1647825" cy="3131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Oppland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0.76588</cdr:x>
      <cdr:y>0.85622</cdr:y>
    </cdr:from>
    <cdr:to>
      <cdr:x>0.9914</cdr:x>
      <cdr:y>1</cdr:y>
    </cdr:to>
    <cdr:sp macro="" textlink="">
      <cdr:nvSpPr>
        <cdr:cNvPr id="7170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3242" y="3938943"/>
          <a:ext cx="2199689" cy="580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Vestfold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0.76241</cdr:x>
      <cdr:y>0.85669</cdr:y>
    </cdr:from>
    <cdr:to>
      <cdr:x>0.96566</cdr:x>
      <cdr:y>1</cdr:y>
    </cdr:to>
    <cdr:sp macro="" textlink="">
      <cdr:nvSpPr>
        <cdr:cNvPr id="819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39438" y="3895319"/>
          <a:ext cx="1982376" cy="5814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Telemark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0.75888</cdr:x>
      <cdr:y>0.85789</cdr:y>
    </cdr:from>
    <cdr:to>
      <cdr:x>1</cdr:x>
      <cdr:y>1</cdr:y>
    </cdr:to>
    <cdr:sp macro="" textlink="">
      <cdr:nvSpPr>
        <cdr:cNvPr id="921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35019" y="3911071"/>
          <a:ext cx="2351809" cy="5806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7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Aust-Agder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8"/>
  <sheetViews>
    <sheetView tabSelected="1" workbookViewId="0">
      <pane xSplit="2" ySplit="5" topLeftCell="C6" activePane="bottomRight" state="frozenSplit"/>
      <selection pane="topRight" activeCell="G1" sqref="G1"/>
      <selection pane="bottomLeft"/>
      <selection pane="bottomRight" activeCell="C6" sqref="C6"/>
    </sheetView>
  </sheetViews>
  <sheetFormatPr baseColWidth="10" defaultColWidth="9.140625" defaultRowHeight="12"/>
  <cols>
    <col min="1" max="1" width="5.140625" style="83" customWidth="1"/>
    <col min="2" max="2" width="12.85546875" style="83" customWidth="1"/>
    <col min="3" max="3" width="10.7109375" style="120" customWidth="1"/>
    <col min="4" max="4" width="8.140625" style="120" customWidth="1"/>
    <col min="5" max="5" width="8" style="120" customWidth="1"/>
    <col min="6" max="7" width="8.5703125" style="120" customWidth="1"/>
    <col min="8" max="8" width="7.85546875" style="120" bestFit="1" customWidth="1"/>
    <col min="9" max="9" width="9.5703125" style="120" customWidth="1"/>
    <col min="10" max="10" width="7.85546875" style="137" bestFit="1" customWidth="1"/>
    <col min="11" max="11" width="8.140625" style="137" customWidth="1"/>
    <col min="12" max="12" width="11.5703125" style="139" customWidth="1"/>
    <col min="13" max="13" width="11.7109375" style="137" customWidth="1"/>
    <col min="14" max="14" width="8.5703125" style="137" customWidth="1"/>
    <col min="15" max="15" width="8.85546875" style="137" customWidth="1"/>
    <col min="16" max="16" width="13.5703125" style="137" customWidth="1"/>
    <col min="17" max="17" width="9.5703125" style="120" customWidth="1"/>
    <col min="18" max="18" width="9.85546875" style="120" customWidth="1"/>
    <col min="19" max="19" width="10.5703125" style="137" bestFit="1" customWidth="1"/>
    <col min="20" max="20" width="3.42578125" style="137" customWidth="1"/>
    <col min="21" max="21" width="11.28515625" style="122" customWidth="1"/>
    <col min="22" max="22" width="9.85546875" style="122" customWidth="1"/>
    <col min="23" max="23" width="13.42578125" style="83" customWidth="1"/>
    <col min="24" max="24" width="11.5703125" style="123" customWidth="1"/>
    <col min="25" max="25" width="11.28515625" style="123" customWidth="1"/>
    <col min="26" max="16384" width="9.140625" style="83"/>
  </cols>
  <sheetData>
    <row r="1" spans="1:30" ht="19.5" customHeight="1">
      <c r="A1" s="32" t="s">
        <v>54</v>
      </c>
      <c r="B1" s="32" t="s">
        <v>55</v>
      </c>
      <c r="C1" s="335" t="s">
        <v>22</v>
      </c>
      <c r="D1" s="335"/>
      <c r="E1" s="335"/>
      <c r="F1" s="336" t="s">
        <v>479</v>
      </c>
      <c r="G1" s="336"/>
      <c r="H1" s="335" t="s">
        <v>56</v>
      </c>
      <c r="I1" s="335"/>
      <c r="J1" s="335"/>
      <c r="K1" s="335"/>
      <c r="L1" s="104" t="s">
        <v>503</v>
      </c>
      <c r="M1" s="337" t="s">
        <v>504</v>
      </c>
      <c r="N1" s="337"/>
      <c r="O1" s="337"/>
      <c r="P1" s="237" t="s">
        <v>503</v>
      </c>
      <c r="Q1" s="142" t="s">
        <v>21</v>
      </c>
      <c r="R1" s="335" t="s">
        <v>513</v>
      </c>
      <c r="S1" s="335"/>
      <c r="T1" s="105"/>
      <c r="U1" s="334" t="s">
        <v>508</v>
      </c>
      <c r="V1" s="334"/>
      <c r="W1" s="104" t="s">
        <v>57</v>
      </c>
      <c r="X1" s="106" t="s">
        <v>58</v>
      </c>
      <c r="Y1" s="140" t="s">
        <v>57</v>
      </c>
      <c r="AA1" s="75"/>
      <c r="AB1" s="75"/>
    </row>
    <row r="2" spans="1:30" ht="13.5" customHeight="1">
      <c r="A2" s="107" t="s">
        <v>59</v>
      </c>
      <c r="B2" s="158"/>
      <c r="C2" s="330" t="str">
        <f>L2</f>
        <v>jan-okt. 2018</v>
      </c>
      <c r="D2" s="330"/>
      <c r="E2" s="330"/>
      <c r="F2" s="330" t="s">
        <v>502</v>
      </c>
      <c r="G2" s="330"/>
      <c r="H2" s="109" t="s">
        <v>60</v>
      </c>
      <c r="I2" s="109"/>
      <c r="J2" s="109"/>
      <c r="K2" s="109"/>
      <c r="L2" s="110" t="s">
        <v>530</v>
      </c>
      <c r="M2" s="331" t="str">
        <f>L2</f>
        <v>jan-okt. 2018</v>
      </c>
      <c r="N2" s="332"/>
      <c r="O2" s="332"/>
      <c r="P2" s="238" t="s">
        <v>531</v>
      </c>
      <c r="Q2" s="143" t="s">
        <v>24</v>
      </c>
      <c r="R2" s="229" t="s">
        <v>22</v>
      </c>
      <c r="S2" s="229" t="s">
        <v>57</v>
      </c>
      <c r="T2" s="112"/>
      <c r="U2" s="333" t="s">
        <v>532</v>
      </c>
      <c r="V2" s="333"/>
      <c r="W2" s="111" t="s">
        <v>506</v>
      </c>
      <c r="X2" s="160" t="str">
        <f>U2</f>
        <v>jan.-okt. 2017</v>
      </c>
      <c r="Y2" s="230" t="s">
        <v>506</v>
      </c>
      <c r="AA2" s="75"/>
      <c r="AB2" s="75"/>
    </row>
    <row r="3" spans="1:30" ht="14.25" customHeight="1">
      <c r="A3" s="115" t="s">
        <v>484</v>
      </c>
      <c r="B3" s="44"/>
      <c r="C3" s="108"/>
      <c r="D3" s="108"/>
      <c r="E3" s="116" t="s">
        <v>25</v>
      </c>
      <c r="F3" s="332" t="s">
        <v>61</v>
      </c>
      <c r="G3" s="332"/>
      <c r="H3" s="109" t="s">
        <v>26</v>
      </c>
      <c r="I3" s="109"/>
      <c r="J3" s="109" t="s">
        <v>27</v>
      </c>
      <c r="K3" s="109"/>
      <c r="L3" s="110" t="s">
        <v>483</v>
      </c>
      <c r="M3" s="111" t="s">
        <v>62</v>
      </c>
      <c r="N3" s="109"/>
      <c r="O3" s="111" t="s">
        <v>28</v>
      </c>
      <c r="P3" s="239" t="s">
        <v>517</v>
      </c>
      <c r="Q3" s="167" t="s">
        <v>510</v>
      </c>
      <c r="R3" s="230"/>
      <c r="S3" s="230" t="s">
        <v>505</v>
      </c>
      <c r="T3" s="117"/>
      <c r="U3" s="255"/>
      <c r="V3" s="113" t="s">
        <v>63</v>
      </c>
      <c r="W3" s="113" t="str">
        <f>X2</f>
        <v>jan.-okt. 2017</v>
      </c>
      <c r="X3" s="113"/>
      <c r="Y3" s="113" t="str">
        <f>X2</f>
        <v>jan.-okt. 2017</v>
      </c>
      <c r="AA3" s="75"/>
      <c r="AB3" s="75"/>
    </row>
    <row r="4" spans="1:30" ht="13.5" customHeight="1">
      <c r="A4" s="44"/>
      <c r="B4" s="278">
        <f>I432</f>
        <v>-299.79425118677545</v>
      </c>
      <c r="C4" s="119" t="s">
        <v>29</v>
      </c>
      <c r="D4" s="108" t="s">
        <v>14</v>
      </c>
      <c r="E4" s="108" t="s">
        <v>30</v>
      </c>
      <c r="F4" s="111" t="s">
        <v>64</v>
      </c>
      <c r="G4" s="111" t="s">
        <v>29</v>
      </c>
      <c r="H4" s="111" t="s">
        <v>14</v>
      </c>
      <c r="I4" s="111" t="s">
        <v>29</v>
      </c>
      <c r="J4" s="111" t="s">
        <v>14</v>
      </c>
      <c r="K4" s="111" t="s">
        <v>29</v>
      </c>
      <c r="L4" s="111" t="s">
        <v>29</v>
      </c>
      <c r="M4" s="111" t="s">
        <v>29</v>
      </c>
      <c r="N4" s="111" t="s">
        <v>14</v>
      </c>
      <c r="O4" s="111" t="s">
        <v>32</v>
      </c>
      <c r="P4" s="238" t="s">
        <v>29</v>
      </c>
      <c r="Q4" s="301"/>
      <c r="R4" s="230" t="s">
        <v>31</v>
      </c>
      <c r="S4" s="230" t="s">
        <v>31</v>
      </c>
      <c r="T4" s="111"/>
      <c r="U4" s="118" t="s">
        <v>29</v>
      </c>
      <c r="V4" s="118" t="s">
        <v>65</v>
      </c>
      <c r="W4" s="111" t="s">
        <v>29</v>
      </c>
      <c r="X4" s="114" t="s">
        <v>14</v>
      </c>
      <c r="Y4" s="114" t="s">
        <v>14</v>
      </c>
      <c r="AA4" s="75"/>
      <c r="AB4" s="75"/>
    </row>
    <row r="5" spans="1:30" s="75" customFormat="1">
      <c r="A5" s="55"/>
      <c r="B5" s="55"/>
      <c r="C5" s="56">
        <v>1</v>
      </c>
      <c r="D5" s="56">
        <v>2</v>
      </c>
      <c r="E5" s="56">
        <v>3</v>
      </c>
      <c r="F5" s="56">
        <v>4</v>
      </c>
      <c r="G5" s="56">
        <v>5</v>
      </c>
      <c r="H5" s="56">
        <v>6</v>
      </c>
      <c r="I5" s="56">
        <v>7</v>
      </c>
      <c r="J5" s="56">
        <v>8</v>
      </c>
      <c r="K5" s="56">
        <v>9</v>
      </c>
      <c r="L5" s="56">
        <v>10</v>
      </c>
      <c r="M5" s="56">
        <v>11</v>
      </c>
      <c r="N5" s="56">
        <v>12</v>
      </c>
      <c r="O5" s="56">
        <v>13</v>
      </c>
      <c r="P5" s="56">
        <v>14</v>
      </c>
      <c r="Q5" s="144">
        <v>15</v>
      </c>
      <c r="R5" s="56">
        <v>16</v>
      </c>
      <c r="S5" s="56">
        <v>17</v>
      </c>
      <c r="T5" s="56"/>
      <c r="U5" s="56">
        <v>18</v>
      </c>
      <c r="V5" s="56">
        <v>19</v>
      </c>
      <c r="W5" s="56">
        <v>20</v>
      </c>
      <c r="X5" s="56">
        <v>21</v>
      </c>
      <c r="Y5" s="56">
        <v>22</v>
      </c>
    </row>
    <row r="6" spans="1:30">
      <c r="A6" s="59"/>
      <c r="B6" s="60"/>
      <c r="D6" s="60"/>
      <c r="E6" s="60"/>
      <c r="F6" s="60"/>
      <c r="G6" s="60"/>
      <c r="J6" s="120"/>
      <c r="K6" s="120"/>
      <c r="L6" s="121"/>
      <c r="M6" s="120"/>
      <c r="N6" s="120"/>
      <c r="O6" s="120"/>
      <c r="P6" s="120"/>
      <c r="Q6" s="145"/>
      <c r="R6" s="60"/>
      <c r="S6" s="120"/>
      <c r="T6" s="120"/>
    </row>
    <row r="7" spans="1:30">
      <c r="A7" s="82">
        <v>101</v>
      </c>
      <c r="B7" s="83" t="s">
        <v>66</v>
      </c>
      <c r="C7" s="266">
        <v>600673</v>
      </c>
      <c r="D7" s="124">
        <f t="shared" ref="D7:D70" si="0">C7*1000/Q7</f>
        <v>19353.449109127814</v>
      </c>
      <c r="E7" s="125">
        <f t="shared" ref="E7:E70" si="1">D7/D$430</f>
        <v>0.78677310041961224</v>
      </c>
      <c r="F7" s="124">
        <f t="shared" ref="F7:F70" si="2">($D$430-D7)*0.6</f>
        <v>3147.0389220413713</v>
      </c>
      <c r="G7" s="124">
        <f t="shared" ref="G7:G70" si="3">F7*Q7/1000</f>
        <v>97674.647023398036</v>
      </c>
      <c r="H7" s="124">
        <f t="shared" ref="H7:H70" si="4">IF(D7&lt;D$430*0.9,(D$430*0.9-D7)*0.35,0)</f>
        <v>974.82471525224673</v>
      </c>
      <c r="I7" s="123">
        <f t="shared" ref="I7:I70" si="5">H7*Q7/1000</f>
        <v>30255.634687283982</v>
      </c>
      <c r="J7" s="124">
        <f t="shared" ref="J7:J70" si="6">H7+I$432</f>
        <v>675.03046406547128</v>
      </c>
      <c r="K7" s="123">
        <f t="shared" ref="K7:K70" si="7">J7*Q7/1000</f>
        <v>20950.920513200035</v>
      </c>
      <c r="L7" s="123">
        <f t="shared" ref="L7:L70" si="8">K7+G7</f>
        <v>118625.56753659807</v>
      </c>
      <c r="M7" s="123">
        <f t="shared" ref="M7:M70" si="9">L7+C7</f>
        <v>719298.56753659807</v>
      </c>
      <c r="N7" s="70">
        <f t="shared" ref="N7:N70" si="10">M7*1000/Q7</f>
        <v>23175.518495234657</v>
      </c>
      <c r="O7" s="23">
        <f t="shared" ref="O7:O70" si="11">N7/N$430</f>
        <v>0.94215116062842041</v>
      </c>
      <c r="P7" s="284">
        <v>2556.8740584208426</v>
      </c>
      <c r="Q7" s="317">
        <v>31037</v>
      </c>
      <c r="R7" s="125">
        <f t="shared" ref="R7:R70" si="12">(D7-X7)/X7</f>
        <v>5.3797001566913041E-2</v>
      </c>
      <c r="S7" s="23">
        <f t="shared" ref="S7:S70" si="13">(N7-Y7)/Y7</f>
        <v>3.9206340891272465E-2</v>
      </c>
      <c r="T7" s="23"/>
      <c r="U7" s="266">
        <v>565472</v>
      </c>
      <c r="V7" s="125">
        <f t="shared" ref="V7:V70" si="14">(C7-U7)/U7</f>
        <v>6.2250650783770019E-2</v>
      </c>
      <c r="W7" s="260">
        <v>686653.06050411519</v>
      </c>
      <c r="X7" s="264">
        <v>18365.443325755114</v>
      </c>
      <c r="Y7" s="264">
        <v>22301.171175840052</v>
      </c>
      <c r="Z7" s="141"/>
      <c r="AA7" s="124"/>
      <c r="AB7" s="124"/>
      <c r="AC7" s="124"/>
      <c r="AD7" s="124"/>
    </row>
    <row r="8" spans="1:30">
      <c r="A8" s="82">
        <v>104</v>
      </c>
      <c r="B8" s="83" t="s">
        <v>67</v>
      </c>
      <c r="C8" s="266">
        <v>672858</v>
      </c>
      <c r="D8" s="124">
        <f t="shared" si="0"/>
        <v>20647.416226831963</v>
      </c>
      <c r="E8" s="125">
        <f t="shared" si="1"/>
        <v>0.83937656739320554</v>
      </c>
      <c r="F8" s="124">
        <f t="shared" si="2"/>
        <v>2370.6586514188821</v>
      </c>
      <c r="G8" s="124">
        <f t="shared" si="3"/>
        <v>77255.024132438528</v>
      </c>
      <c r="H8" s="124">
        <f t="shared" si="4"/>
        <v>521.93622405579458</v>
      </c>
      <c r="I8" s="123">
        <f t="shared" si="5"/>
        <v>17008.857669530236</v>
      </c>
      <c r="J8" s="124">
        <f t="shared" si="6"/>
        <v>222.14197286901913</v>
      </c>
      <c r="K8" s="123">
        <f t="shared" si="7"/>
        <v>7239.1626118555951</v>
      </c>
      <c r="L8" s="123">
        <f t="shared" si="8"/>
        <v>84494.186744294129</v>
      </c>
      <c r="M8" s="123">
        <f t="shared" si="9"/>
        <v>757352.18674429413</v>
      </c>
      <c r="N8" s="70">
        <f t="shared" si="10"/>
        <v>23240.216851119865</v>
      </c>
      <c r="O8" s="23">
        <f t="shared" si="11"/>
        <v>0.94478133397710007</v>
      </c>
      <c r="P8" s="284">
        <v>3028.5530323747953</v>
      </c>
      <c r="Q8" s="317">
        <v>32588</v>
      </c>
      <c r="R8" s="125">
        <f t="shared" si="12"/>
        <v>4.5494743256203715E-2</v>
      </c>
      <c r="S8" s="23">
        <f t="shared" si="13"/>
        <v>3.8884989916245505E-2</v>
      </c>
      <c r="T8" s="23"/>
      <c r="U8" s="266">
        <v>640004</v>
      </c>
      <c r="V8" s="125">
        <f t="shared" si="14"/>
        <v>5.133405416216149E-2</v>
      </c>
      <c r="W8" s="260">
        <v>724955.80820256122</v>
      </c>
      <c r="X8" s="264">
        <v>19748.943129570773</v>
      </c>
      <c r="Y8" s="264">
        <v>22370.346166030835</v>
      </c>
      <c r="Z8" s="141"/>
      <c r="AA8" s="124"/>
      <c r="AB8" s="124"/>
      <c r="AC8" s="124"/>
      <c r="AD8" s="124"/>
    </row>
    <row r="9" spans="1:30">
      <c r="A9" s="82">
        <v>105</v>
      </c>
      <c r="B9" s="83" t="s">
        <v>68</v>
      </c>
      <c r="C9" s="266">
        <v>1090994</v>
      </c>
      <c r="D9" s="124">
        <f t="shared" si="0"/>
        <v>19642.331166843705</v>
      </c>
      <c r="E9" s="125">
        <f t="shared" si="1"/>
        <v>0.79851698291431106</v>
      </c>
      <c r="F9" s="124">
        <f t="shared" si="2"/>
        <v>2973.7096874118365</v>
      </c>
      <c r="G9" s="124">
        <f t="shared" si="3"/>
        <v>165168.75716791564</v>
      </c>
      <c r="H9" s="124">
        <f t="shared" si="4"/>
        <v>873.71599505168479</v>
      </c>
      <c r="I9" s="123">
        <f t="shared" si="5"/>
        <v>48528.807513155727</v>
      </c>
      <c r="J9" s="124">
        <f t="shared" si="6"/>
        <v>573.92174386490933</v>
      </c>
      <c r="K9" s="123">
        <f t="shared" si="7"/>
        <v>31877.335419488656</v>
      </c>
      <c r="L9" s="123">
        <f t="shared" si="8"/>
        <v>197046.0925874043</v>
      </c>
      <c r="M9" s="123">
        <f t="shared" si="9"/>
        <v>1288040.0925874044</v>
      </c>
      <c r="N9" s="70">
        <f t="shared" si="10"/>
        <v>23189.962598120455</v>
      </c>
      <c r="O9" s="23">
        <f t="shared" si="11"/>
        <v>0.94273835475315548</v>
      </c>
      <c r="P9" s="284">
        <v>6274.26295959251</v>
      </c>
      <c r="Q9" s="317">
        <v>55543</v>
      </c>
      <c r="R9" s="125">
        <f t="shared" si="12"/>
        <v>3.2236000555375711E-2</v>
      </c>
      <c r="S9" s="23">
        <f t="shared" si="13"/>
        <v>3.8309511433956112E-2</v>
      </c>
      <c r="T9" s="23"/>
      <c r="U9" s="266">
        <v>1049007</v>
      </c>
      <c r="V9" s="125">
        <f t="shared" si="14"/>
        <v>4.0025471708005765E-2</v>
      </c>
      <c r="W9" s="260">
        <v>1231225.4236995894</v>
      </c>
      <c r="X9" s="264">
        <v>19028.915050701107</v>
      </c>
      <c r="Y9" s="264">
        <v>22334.344762087352</v>
      </c>
      <c r="Z9" s="141"/>
      <c r="AA9" s="124"/>
      <c r="AB9" s="124"/>
      <c r="AC9" s="124"/>
      <c r="AD9" s="124"/>
    </row>
    <row r="10" spans="1:30">
      <c r="A10" s="82">
        <v>106</v>
      </c>
      <c r="B10" s="83" t="s">
        <v>69</v>
      </c>
      <c r="C10" s="266">
        <v>1677333</v>
      </c>
      <c r="D10" s="124">
        <f t="shared" si="0"/>
        <v>20713.69648171703</v>
      </c>
      <c r="E10" s="125">
        <f t="shared" si="1"/>
        <v>0.84207104946399736</v>
      </c>
      <c r="F10" s="124">
        <f t="shared" si="2"/>
        <v>2330.8904984878418</v>
      </c>
      <c r="G10" s="124">
        <f t="shared" si="3"/>
        <v>188748.51989604998</v>
      </c>
      <c r="H10" s="124">
        <f t="shared" si="4"/>
        <v>498.73813484602118</v>
      </c>
      <c r="I10" s="123">
        <f t="shared" si="5"/>
        <v>40386.317945426257</v>
      </c>
      <c r="J10" s="124">
        <f t="shared" si="6"/>
        <v>198.94388365924573</v>
      </c>
      <c r="K10" s="123">
        <f t="shared" si="7"/>
        <v>16109.878867074742</v>
      </c>
      <c r="L10" s="123">
        <f t="shared" si="8"/>
        <v>204858.39876312471</v>
      </c>
      <c r="M10" s="123">
        <f t="shared" si="9"/>
        <v>1882191.3987631248</v>
      </c>
      <c r="N10" s="70">
        <f t="shared" si="10"/>
        <v>23243.530863864122</v>
      </c>
      <c r="O10" s="23">
        <f t="shared" si="11"/>
        <v>0.94491605808063983</v>
      </c>
      <c r="P10" s="284">
        <v>1247.2147800608363</v>
      </c>
      <c r="Q10" s="317">
        <v>80977</v>
      </c>
      <c r="R10" s="125">
        <f t="shared" si="12"/>
        <v>3.6850165974319976E-2</v>
      </c>
      <c r="S10" s="23">
        <f t="shared" si="13"/>
        <v>3.850256631219498E-2</v>
      </c>
      <c r="T10" s="23"/>
      <c r="U10" s="266">
        <v>1600619</v>
      </c>
      <c r="V10" s="125">
        <f t="shared" si="14"/>
        <v>4.7927707967979891E-2</v>
      </c>
      <c r="W10" s="260">
        <v>1793250.2015443393</v>
      </c>
      <c r="X10" s="264">
        <v>19977.521498733167</v>
      </c>
      <c r="Y10" s="264">
        <v>22381.775084488952</v>
      </c>
      <c r="Z10" s="141"/>
      <c r="AA10" s="124"/>
      <c r="AB10" s="124"/>
      <c r="AC10" s="124"/>
      <c r="AD10" s="124"/>
    </row>
    <row r="11" spans="1:30">
      <c r="A11" s="82">
        <v>111</v>
      </c>
      <c r="B11" s="83" t="s">
        <v>70</v>
      </c>
      <c r="C11" s="266">
        <v>119409</v>
      </c>
      <c r="D11" s="124">
        <f t="shared" si="0"/>
        <v>26301.541850220263</v>
      </c>
      <c r="E11" s="125">
        <f t="shared" si="1"/>
        <v>1.0692329574243291</v>
      </c>
      <c r="F11" s="124">
        <f t="shared" si="2"/>
        <v>-1021.8167226140977</v>
      </c>
      <c r="G11" s="124">
        <f t="shared" si="3"/>
        <v>-4639.0479206680029</v>
      </c>
      <c r="H11" s="124">
        <f t="shared" si="4"/>
        <v>0</v>
      </c>
      <c r="I11" s="123">
        <f t="shared" si="5"/>
        <v>0</v>
      </c>
      <c r="J11" s="124">
        <f t="shared" si="6"/>
        <v>-299.79425118677545</v>
      </c>
      <c r="K11" s="123">
        <f t="shared" si="7"/>
        <v>-1361.0659003879605</v>
      </c>
      <c r="L11" s="123">
        <f t="shared" si="8"/>
        <v>-6000.1138210559639</v>
      </c>
      <c r="M11" s="123">
        <f t="shared" si="9"/>
        <v>113408.88617894404</v>
      </c>
      <c r="N11" s="70">
        <f t="shared" si="10"/>
        <v>24979.930876419392</v>
      </c>
      <c r="O11" s="23">
        <f t="shared" si="11"/>
        <v>1.0155056885771716</v>
      </c>
      <c r="P11" s="284">
        <v>-547.13286355123546</v>
      </c>
      <c r="Q11" s="317">
        <v>4540</v>
      </c>
      <c r="R11" s="125">
        <f t="shared" si="12"/>
        <v>6.7767332986814491E-2</v>
      </c>
      <c r="S11" s="23">
        <f t="shared" si="13"/>
        <v>5.0740437904814965E-2</v>
      </c>
      <c r="T11" s="23"/>
      <c r="U11" s="266">
        <v>111264</v>
      </c>
      <c r="V11" s="125">
        <f t="shared" si="14"/>
        <v>7.3204270923209663E-2</v>
      </c>
      <c r="W11" s="260">
        <v>107385.55755385128</v>
      </c>
      <c r="X11" s="264">
        <v>24632.27806065973</v>
      </c>
      <c r="Y11" s="264">
        <v>23773.645683828043</v>
      </c>
      <c r="Z11" s="141"/>
      <c r="AA11" s="124"/>
      <c r="AB11" s="124"/>
      <c r="AC11" s="124"/>
      <c r="AD11" s="124"/>
    </row>
    <row r="12" spans="1:30">
      <c r="A12" s="82">
        <v>118</v>
      </c>
      <c r="B12" s="83" t="s">
        <v>71</v>
      </c>
      <c r="C12" s="266">
        <v>27049</v>
      </c>
      <c r="D12" s="124">
        <f t="shared" si="0"/>
        <v>19334.524660471765</v>
      </c>
      <c r="E12" s="125">
        <f t="shared" si="1"/>
        <v>0.7860037674155107</v>
      </c>
      <c r="F12" s="124">
        <f t="shared" si="2"/>
        <v>3158.3935912350012</v>
      </c>
      <c r="G12" s="124">
        <f t="shared" si="3"/>
        <v>4418.5926341377663</v>
      </c>
      <c r="H12" s="124">
        <f t="shared" si="4"/>
        <v>981.44827228186398</v>
      </c>
      <c r="I12" s="123">
        <f t="shared" si="5"/>
        <v>1373.0461329223276</v>
      </c>
      <c r="J12" s="124">
        <f t="shared" si="6"/>
        <v>681.65402109508852</v>
      </c>
      <c r="K12" s="123">
        <f t="shared" si="7"/>
        <v>953.63397551202877</v>
      </c>
      <c r="L12" s="123">
        <f t="shared" si="8"/>
        <v>5372.2266096497951</v>
      </c>
      <c r="M12" s="123">
        <f t="shared" si="9"/>
        <v>32421.226609649795</v>
      </c>
      <c r="N12" s="70">
        <f t="shared" si="10"/>
        <v>23174.572272801855</v>
      </c>
      <c r="O12" s="23">
        <f t="shared" si="11"/>
        <v>0.94211269397821529</v>
      </c>
      <c r="P12" s="284">
        <v>44.283323379540889</v>
      </c>
      <c r="Q12" s="317">
        <v>1399</v>
      </c>
      <c r="R12" s="125">
        <f t="shared" si="12"/>
        <v>2.1379755056920463E-3</v>
      </c>
      <c r="S12" s="23">
        <f t="shared" si="13"/>
        <v>3.700669574843065E-2</v>
      </c>
      <c r="T12" s="23"/>
      <c r="U12" s="266">
        <v>26972</v>
      </c>
      <c r="V12" s="125">
        <f t="shared" si="14"/>
        <v>2.8548123980424145E-3</v>
      </c>
      <c r="W12" s="260">
        <v>31241.892815354106</v>
      </c>
      <c r="X12" s="264">
        <v>19293.276108726754</v>
      </c>
      <c r="Y12" s="264">
        <v>22347.562814988629</v>
      </c>
      <c r="Z12" s="141"/>
      <c r="AA12" s="124"/>
      <c r="AB12" s="124"/>
      <c r="AC12" s="124"/>
      <c r="AD12" s="124"/>
    </row>
    <row r="13" spans="1:30">
      <c r="A13" s="82">
        <v>119</v>
      </c>
      <c r="B13" s="83" t="s">
        <v>72</v>
      </c>
      <c r="C13" s="266">
        <v>69891</v>
      </c>
      <c r="D13" s="124">
        <f t="shared" si="0"/>
        <v>19593.776282590414</v>
      </c>
      <c r="E13" s="125">
        <f t="shared" si="1"/>
        <v>0.79654308789389006</v>
      </c>
      <c r="F13" s="124">
        <f t="shared" si="2"/>
        <v>3002.8426179638118</v>
      </c>
      <c r="G13" s="124">
        <f t="shared" si="3"/>
        <v>10711.139618276917</v>
      </c>
      <c r="H13" s="124">
        <f t="shared" si="4"/>
        <v>890.71020454033692</v>
      </c>
      <c r="I13" s="123">
        <f t="shared" si="5"/>
        <v>3177.1632995953814</v>
      </c>
      <c r="J13" s="124">
        <f t="shared" si="6"/>
        <v>590.91595335356146</v>
      </c>
      <c r="K13" s="123">
        <f t="shared" si="7"/>
        <v>2107.7972056121539</v>
      </c>
      <c r="L13" s="123">
        <f t="shared" si="8"/>
        <v>12818.936823889071</v>
      </c>
      <c r="M13" s="123">
        <f t="shared" si="9"/>
        <v>82709.936823889075</v>
      </c>
      <c r="N13" s="70">
        <f t="shared" si="10"/>
        <v>23187.534853907786</v>
      </c>
      <c r="O13" s="23">
        <f t="shared" si="11"/>
        <v>0.94263966000213417</v>
      </c>
      <c r="P13" s="284">
        <v>202.39497104704424</v>
      </c>
      <c r="Q13" s="317">
        <v>3567</v>
      </c>
      <c r="R13" s="125">
        <f t="shared" si="12"/>
        <v>4.8698230641277852E-2</v>
      </c>
      <c r="S13" s="23">
        <f t="shared" si="13"/>
        <v>3.9003316247360309E-2</v>
      </c>
      <c r="T13" s="23"/>
      <c r="U13" s="266">
        <v>67206</v>
      </c>
      <c r="V13" s="125">
        <f t="shared" si="14"/>
        <v>3.9951790018748323E-2</v>
      </c>
      <c r="W13" s="260">
        <v>80274.587737359601</v>
      </c>
      <c r="X13" s="264">
        <v>18683.903252710592</v>
      </c>
      <c r="Y13" s="264">
        <v>22317.094172187823</v>
      </c>
      <c r="Z13" s="141"/>
      <c r="AA13" s="124"/>
      <c r="AB13" s="124"/>
      <c r="AC13" s="124"/>
      <c r="AD13" s="124"/>
    </row>
    <row r="14" spans="1:30">
      <c r="A14" s="82">
        <v>121</v>
      </c>
      <c r="B14" s="83" t="s">
        <v>73</v>
      </c>
      <c r="C14" s="266">
        <v>14789</v>
      </c>
      <c r="D14" s="124">
        <f t="shared" si="0"/>
        <v>21684.750733137829</v>
      </c>
      <c r="E14" s="125">
        <f t="shared" si="1"/>
        <v>0.88154718417042843</v>
      </c>
      <c r="F14" s="124">
        <f t="shared" si="2"/>
        <v>1748.2579476353624</v>
      </c>
      <c r="G14" s="124">
        <f t="shared" si="3"/>
        <v>1192.3119202873172</v>
      </c>
      <c r="H14" s="124">
        <f t="shared" si="4"/>
        <v>158.86914684874154</v>
      </c>
      <c r="I14" s="123">
        <f t="shared" si="5"/>
        <v>108.34875815084172</v>
      </c>
      <c r="J14" s="124">
        <f t="shared" si="6"/>
        <v>-140.92510433803392</v>
      </c>
      <c r="K14" s="123">
        <f t="shared" si="7"/>
        <v>-96.110921158539128</v>
      </c>
      <c r="L14" s="123">
        <f t="shared" si="8"/>
        <v>1096.200999128778</v>
      </c>
      <c r="M14" s="123">
        <f t="shared" si="9"/>
        <v>15885.200999128778</v>
      </c>
      <c r="N14" s="70">
        <f t="shared" si="10"/>
        <v>23292.083576435158</v>
      </c>
      <c r="O14" s="23">
        <f t="shared" si="11"/>
        <v>0.94688986481596116</v>
      </c>
      <c r="P14" s="284">
        <v>157.94430060389413</v>
      </c>
      <c r="Q14" s="317">
        <v>682</v>
      </c>
      <c r="R14" s="125">
        <f t="shared" si="12"/>
        <v>-1.0389456882117645E-2</v>
      </c>
      <c r="S14" s="23">
        <f t="shared" si="13"/>
        <v>2.67298636438103E-2</v>
      </c>
      <c r="T14" s="23"/>
      <c r="U14" s="266">
        <v>15010</v>
      </c>
      <c r="V14" s="125">
        <f t="shared" si="14"/>
        <v>-1.4723517654896736E-2</v>
      </c>
      <c r="W14" s="260">
        <v>15539.703104801445</v>
      </c>
      <c r="X14" s="264">
        <v>21912.408759124086</v>
      </c>
      <c r="Y14" s="264">
        <v>22685.697963213788</v>
      </c>
      <c r="Z14" s="141"/>
      <c r="AA14" s="124"/>
      <c r="AB14" s="124"/>
      <c r="AC14" s="124"/>
      <c r="AD14" s="124"/>
    </row>
    <row r="15" spans="1:30">
      <c r="A15" s="82">
        <v>122</v>
      </c>
      <c r="B15" s="83" t="s">
        <v>74</v>
      </c>
      <c r="C15" s="266">
        <v>109106</v>
      </c>
      <c r="D15" s="124">
        <f t="shared" si="0"/>
        <v>20443.320217350571</v>
      </c>
      <c r="E15" s="125">
        <f t="shared" si="1"/>
        <v>0.83107948043689595</v>
      </c>
      <c r="F15" s="124">
        <f t="shared" si="2"/>
        <v>2493.1162571077175</v>
      </c>
      <c r="G15" s="124">
        <f t="shared" si="3"/>
        <v>13305.761464183888</v>
      </c>
      <c r="H15" s="124">
        <f t="shared" si="4"/>
        <v>593.36982737428207</v>
      </c>
      <c r="I15" s="123">
        <f t="shared" si="5"/>
        <v>3166.8147686965431</v>
      </c>
      <c r="J15" s="124">
        <f t="shared" si="6"/>
        <v>293.57557618750661</v>
      </c>
      <c r="K15" s="123">
        <f t="shared" si="7"/>
        <v>1566.8128501127228</v>
      </c>
      <c r="L15" s="123">
        <f t="shared" si="8"/>
        <v>14872.574314296611</v>
      </c>
      <c r="M15" s="123">
        <f t="shared" si="9"/>
        <v>123978.57431429661</v>
      </c>
      <c r="N15" s="70">
        <f t="shared" si="10"/>
        <v>23230.012050645793</v>
      </c>
      <c r="O15" s="23">
        <f t="shared" si="11"/>
        <v>0.94436647962928455</v>
      </c>
      <c r="P15" s="284">
        <v>-510.60765055282718</v>
      </c>
      <c r="Q15" s="317">
        <v>5337</v>
      </c>
      <c r="R15" s="125">
        <f t="shared" si="12"/>
        <v>3.6613313995318746E-2</v>
      </c>
      <c r="S15" s="23">
        <f t="shared" si="13"/>
        <v>3.8493071969044362E-2</v>
      </c>
      <c r="T15" s="23"/>
      <c r="U15" s="266">
        <v>105844</v>
      </c>
      <c r="V15" s="125">
        <f t="shared" si="14"/>
        <v>3.0818941083103436E-2</v>
      </c>
      <c r="W15" s="260">
        <v>120054.21898426717</v>
      </c>
      <c r="X15" s="264">
        <v>19721.259549096329</v>
      </c>
      <c r="Y15" s="264">
        <v>22368.961987007111</v>
      </c>
      <c r="Z15" s="141"/>
      <c r="AA15" s="124"/>
      <c r="AB15" s="124"/>
      <c r="AC15" s="124"/>
      <c r="AD15" s="124"/>
    </row>
    <row r="16" spans="1:30">
      <c r="A16" s="82">
        <v>123</v>
      </c>
      <c r="B16" s="83" t="s">
        <v>75</v>
      </c>
      <c r="C16" s="266">
        <v>127055</v>
      </c>
      <c r="D16" s="124">
        <f t="shared" si="0"/>
        <v>21707.67127968563</v>
      </c>
      <c r="E16" s="125">
        <f t="shared" si="1"/>
        <v>0.8824789699916038</v>
      </c>
      <c r="F16" s="124">
        <f t="shared" si="2"/>
        <v>1734.505619706682</v>
      </c>
      <c r="G16" s="124">
        <f t="shared" si="3"/>
        <v>10152.06139214321</v>
      </c>
      <c r="H16" s="124">
        <f t="shared" si="4"/>
        <v>150.84695555701126</v>
      </c>
      <c r="I16" s="123">
        <f t="shared" si="5"/>
        <v>882.90723087518688</v>
      </c>
      <c r="J16" s="124">
        <f t="shared" si="6"/>
        <v>-148.9472956297642</v>
      </c>
      <c r="K16" s="123">
        <f t="shared" si="7"/>
        <v>-871.78852132100985</v>
      </c>
      <c r="L16" s="123">
        <f t="shared" si="8"/>
        <v>9280.2728708222003</v>
      </c>
      <c r="M16" s="123">
        <f t="shared" si="9"/>
        <v>136335.2728708222</v>
      </c>
      <c r="N16" s="70">
        <f t="shared" si="10"/>
        <v>23293.229603762549</v>
      </c>
      <c r="O16" s="23">
        <f t="shared" si="11"/>
        <v>0.94693645410701999</v>
      </c>
      <c r="P16" s="284">
        <v>533.56311060789812</v>
      </c>
      <c r="Q16" s="317">
        <v>5853</v>
      </c>
      <c r="R16" s="125">
        <f t="shared" si="12"/>
        <v>4.8833578566416215E-2</v>
      </c>
      <c r="S16" s="23">
        <f t="shared" si="13"/>
        <v>3.9053093209446291E-2</v>
      </c>
      <c r="T16" s="23"/>
      <c r="U16" s="266">
        <v>119318</v>
      </c>
      <c r="V16" s="125">
        <f t="shared" si="14"/>
        <v>6.484352738061315E-2</v>
      </c>
      <c r="W16" s="260">
        <v>129238.31279006897</v>
      </c>
      <c r="X16" s="264">
        <v>20696.964440589767</v>
      </c>
      <c r="Y16" s="264">
        <v>22417.747231581779</v>
      </c>
      <c r="Z16" s="141"/>
      <c r="AA16" s="124"/>
      <c r="AB16" s="124"/>
      <c r="AC16" s="124"/>
      <c r="AD16" s="124"/>
    </row>
    <row r="17" spans="1:30">
      <c r="A17" s="82">
        <v>124</v>
      </c>
      <c r="B17" s="83" t="s">
        <v>76</v>
      </c>
      <c r="C17" s="266">
        <v>325639</v>
      </c>
      <c r="D17" s="124">
        <f t="shared" si="0"/>
        <v>20597.027197975964</v>
      </c>
      <c r="E17" s="125">
        <f t="shared" si="1"/>
        <v>0.83732810914493028</v>
      </c>
      <c r="F17" s="124">
        <f t="shared" si="2"/>
        <v>2400.8920687324817</v>
      </c>
      <c r="G17" s="124">
        <f t="shared" si="3"/>
        <v>37958.103606660537</v>
      </c>
      <c r="H17" s="124">
        <f t="shared" si="4"/>
        <v>539.5723841553945</v>
      </c>
      <c r="I17" s="123">
        <f t="shared" si="5"/>
        <v>8530.6393934967873</v>
      </c>
      <c r="J17" s="124">
        <f t="shared" si="6"/>
        <v>239.77813296861905</v>
      </c>
      <c r="K17" s="123">
        <f t="shared" si="7"/>
        <v>3790.8922822338673</v>
      </c>
      <c r="L17" s="123">
        <f t="shared" si="8"/>
        <v>41748.995888894402</v>
      </c>
      <c r="M17" s="123">
        <f t="shared" si="9"/>
        <v>367387.99588889442</v>
      </c>
      <c r="N17" s="70">
        <f t="shared" si="10"/>
        <v>23237.697399677068</v>
      </c>
      <c r="O17" s="23">
        <f t="shared" si="11"/>
        <v>0.94467891106468649</v>
      </c>
      <c r="P17" s="284">
        <v>3782.2587867266266</v>
      </c>
      <c r="Q17" s="317">
        <v>15810</v>
      </c>
      <c r="R17" s="125">
        <f t="shared" si="12"/>
        <v>-8.0655247192798051E-3</v>
      </c>
      <c r="S17" s="23">
        <f t="shared" si="13"/>
        <v>3.6419815170142165E-2</v>
      </c>
      <c r="T17" s="23"/>
      <c r="U17" s="266">
        <v>326418</v>
      </c>
      <c r="V17" s="125">
        <f t="shared" si="14"/>
        <v>-2.3865105478251812E-3</v>
      </c>
      <c r="W17" s="260">
        <v>352460.07243016205</v>
      </c>
      <c r="X17" s="264">
        <v>20764.503816793895</v>
      </c>
      <c r="Y17" s="264">
        <v>22421.124200391991</v>
      </c>
      <c r="Z17" s="141"/>
      <c r="AA17" s="124"/>
      <c r="AB17" s="124"/>
      <c r="AC17" s="124"/>
      <c r="AD17" s="124"/>
    </row>
    <row r="18" spans="1:30">
      <c r="A18" s="82">
        <v>125</v>
      </c>
      <c r="B18" s="83" t="s">
        <v>77</v>
      </c>
      <c r="C18" s="266">
        <v>227823</v>
      </c>
      <c r="D18" s="124">
        <f t="shared" si="0"/>
        <v>19959.961450849834</v>
      </c>
      <c r="E18" s="125">
        <f t="shared" si="1"/>
        <v>0.81142956309190839</v>
      </c>
      <c r="F18" s="124">
        <f t="shared" si="2"/>
        <v>2783.1315170081593</v>
      </c>
      <c r="G18" s="124">
        <f t="shared" si="3"/>
        <v>31766.663135131133</v>
      </c>
      <c r="H18" s="124">
        <f t="shared" si="4"/>
        <v>762.54539564953973</v>
      </c>
      <c r="I18" s="123">
        <f t="shared" si="5"/>
        <v>8703.6931459438474</v>
      </c>
      <c r="J18" s="124">
        <f t="shared" si="6"/>
        <v>462.75114446276427</v>
      </c>
      <c r="K18" s="123">
        <f t="shared" si="7"/>
        <v>5281.841562897991</v>
      </c>
      <c r="L18" s="123">
        <f t="shared" si="8"/>
        <v>37048.504698029123</v>
      </c>
      <c r="M18" s="123">
        <f t="shared" si="9"/>
        <v>264871.50469802914</v>
      </c>
      <c r="N18" s="70">
        <f t="shared" si="10"/>
        <v>23205.844112320759</v>
      </c>
      <c r="O18" s="23">
        <f t="shared" si="11"/>
        <v>0.94338398376203525</v>
      </c>
      <c r="P18" s="284">
        <v>-52.248318045698397</v>
      </c>
      <c r="Q18" s="317">
        <v>11414</v>
      </c>
      <c r="R18" s="125">
        <f t="shared" si="12"/>
        <v>5.3202075787221789E-2</v>
      </c>
      <c r="S18" s="23">
        <f t="shared" si="13"/>
        <v>3.9200248113742016E-2</v>
      </c>
      <c r="T18" s="23"/>
      <c r="U18" s="266">
        <v>216163</v>
      </c>
      <c r="V18" s="125">
        <f t="shared" si="14"/>
        <v>5.3940776173535709E-2</v>
      </c>
      <c r="W18" s="260">
        <v>254701.4961029535</v>
      </c>
      <c r="X18" s="264">
        <v>18951.692091881465</v>
      </c>
      <c r="Y18" s="264">
        <v>22330.483614146371</v>
      </c>
      <c r="Z18" s="141"/>
      <c r="AA18" s="124"/>
      <c r="AB18" s="124"/>
      <c r="AC18" s="124"/>
      <c r="AD18" s="124"/>
    </row>
    <row r="19" spans="1:30">
      <c r="A19" s="82">
        <v>127</v>
      </c>
      <c r="B19" s="83" t="s">
        <v>78</v>
      </c>
      <c r="C19" s="266">
        <v>74782</v>
      </c>
      <c r="D19" s="124">
        <f t="shared" si="0"/>
        <v>19520.229705037847</v>
      </c>
      <c r="E19" s="125">
        <f t="shared" si="1"/>
        <v>0.79355320900873605</v>
      </c>
      <c r="F19" s="124">
        <f t="shared" si="2"/>
        <v>3046.9705644953515</v>
      </c>
      <c r="G19" s="124">
        <f t="shared" si="3"/>
        <v>11672.944232581693</v>
      </c>
      <c r="H19" s="124">
        <f t="shared" si="4"/>
        <v>916.45150668373515</v>
      </c>
      <c r="I19" s="123">
        <f t="shared" si="5"/>
        <v>3510.9257221053895</v>
      </c>
      <c r="J19" s="124">
        <f t="shared" si="6"/>
        <v>616.65725549695969</v>
      </c>
      <c r="K19" s="123">
        <f t="shared" si="7"/>
        <v>2362.4139458088525</v>
      </c>
      <c r="L19" s="123">
        <f t="shared" si="8"/>
        <v>14035.358178390545</v>
      </c>
      <c r="M19" s="123">
        <f t="shared" si="9"/>
        <v>88817.358178390539</v>
      </c>
      <c r="N19" s="70">
        <f t="shared" si="10"/>
        <v>23183.857525030158</v>
      </c>
      <c r="O19" s="23">
        <f t="shared" si="11"/>
        <v>0.9424901660578765</v>
      </c>
      <c r="P19" s="284">
        <v>-36.2362674288579</v>
      </c>
      <c r="Q19" s="317">
        <v>3831</v>
      </c>
      <c r="R19" s="125">
        <f t="shared" si="12"/>
        <v>5.6075581690952801E-2</v>
      </c>
      <c r="S19" s="23">
        <f t="shared" si="13"/>
        <v>3.9304611818575794E-2</v>
      </c>
      <c r="T19" s="23"/>
      <c r="U19" s="266">
        <v>69924</v>
      </c>
      <c r="V19" s="125">
        <f t="shared" si="14"/>
        <v>6.9475430467364568E-2</v>
      </c>
      <c r="W19" s="260">
        <v>84387.706953136338</v>
      </c>
      <c r="X19" s="264">
        <v>18483.743061062647</v>
      </c>
      <c r="Y19" s="264">
        <v>22307.086162605428</v>
      </c>
      <c r="Z19" s="141"/>
      <c r="AA19" s="124"/>
      <c r="AB19" s="124"/>
      <c r="AC19" s="124"/>
      <c r="AD19" s="124"/>
    </row>
    <row r="20" spans="1:30">
      <c r="A20" s="82">
        <v>128</v>
      </c>
      <c r="B20" s="83" t="s">
        <v>79</v>
      </c>
      <c r="C20" s="266">
        <v>162416</v>
      </c>
      <c r="D20" s="124">
        <f t="shared" si="0"/>
        <v>19801.999512314069</v>
      </c>
      <c r="E20" s="125">
        <f t="shared" si="1"/>
        <v>0.80500795816612492</v>
      </c>
      <c r="F20" s="124">
        <f t="shared" si="2"/>
        <v>2877.9086801296185</v>
      </c>
      <c r="G20" s="124">
        <f t="shared" si="3"/>
        <v>23604.606994423131</v>
      </c>
      <c r="H20" s="124">
        <f t="shared" si="4"/>
        <v>817.83207413705759</v>
      </c>
      <c r="I20" s="123">
        <f t="shared" si="5"/>
        <v>6707.858672072146</v>
      </c>
      <c r="J20" s="124">
        <f t="shared" si="6"/>
        <v>518.03782295028213</v>
      </c>
      <c r="K20" s="123">
        <f t="shared" si="7"/>
        <v>4248.9462238382139</v>
      </c>
      <c r="L20" s="123">
        <f t="shared" si="8"/>
        <v>27853.553218261346</v>
      </c>
      <c r="M20" s="123">
        <f t="shared" si="9"/>
        <v>190269.55321826134</v>
      </c>
      <c r="N20" s="70">
        <f t="shared" si="10"/>
        <v>23197.946015393969</v>
      </c>
      <c r="O20" s="23">
        <f t="shared" si="11"/>
        <v>0.94306290351574595</v>
      </c>
      <c r="P20" s="284">
        <v>-1462.2182499221017</v>
      </c>
      <c r="Q20" s="317">
        <v>8202</v>
      </c>
      <c r="R20" s="125">
        <f t="shared" si="12"/>
        <v>2.760576284901568E-2</v>
      </c>
      <c r="S20" s="23">
        <f t="shared" si="13"/>
        <v>3.8106594433273355E-2</v>
      </c>
      <c r="T20" s="23"/>
      <c r="U20" s="266">
        <v>157494</v>
      </c>
      <c r="V20" s="125">
        <f t="shared" si="14"/>
        <v>3.1251984202572795E-2</v>
      </c>
      <c r="W20" s="260">
        <v>182637.13360507091</v>
      </c>
      <c r="X20" s="264">
        <v>19270.035482686897</v>
      </c>
      <c r="Y20" s="264">
        <v>22346.40078368664</v>
      </c>
      <c r="Z20" s="141"/>
      <c r="AA20" s="124"/>
      <c r="AB20" s="124"/>
      <c r="AC20" s="124"/>
      <c r="AD20" s="124"/>
    </row>
    <row r="21" spans="1:30">
      <c r="A21" s="82">
        <v>135</v>
      </c>
      <c r="B21" s="83" t="s">
        <v>80</v>
      </c>
      <c r="C21" s="266">
        <v>160498</v>
      </c>
      <c r="D21" s="124">
        <f t="shared" si="0"/>
        <v>21500.066979236435</v>
      </c>
      <c r="E21" s="125">
        <f t="shared" si="1"/>
        <v>0.87403926096589724</v>
      </c>
      <c r="F21" s="124">
        <f t="shared" si="2"/>
        <v>1859.0681999761989</v>
      </c>
      <c r="G21" s="124">
        <f t="shared" si="3"/>
        <v>13877.944112822324</v>
      </c>
      <c r="H21" s="124">
        <f t="shared" si="4"/>
        <v>223.50846071422947</v>
      </c>
      <c r="I21" s="123">
        <f t="shared" si="5"/>
        <v>1668.4906592317232</v>
      </c>
      <c r="J21" s="124">
        <f t="shared" si="6"/>
        <v>-76.285790472545983</v>
      </c>
      <c r="K21" s="123">
        <f t="shared" si="7"/>
        <v>-569.47342587755577</v>
      </c>
      <c r="L21" s="123">
        <f t="shared" si="8"/>
        <v>13308.470686944769</v>
      </c>
      <c r="M21" s="123">
        <f t="shared" si="9"/>
        <v>173806.47068694478</v>
      </c>
      <c r="N21" s="70">
        <f t="shared" si="10"/>
        <v>23282.849388740091</v>
      </c>
      <c r="O21" s="23">
        <f t="shared" si="11"/>
        <v>0.94651446865573474</v>
      </c>
      <c r="P21" s="284">
        <v>-189.0685425101783</v>
      </c>
      <c r="Q21" s="317">
        <v>7465</v>
      </c>
      <c r="R21" s="125">
        <f t="shared" si="12"/>
        <v>3.5618219721663645E-2</v>
      </c>
      <c r="S21" s="23">
        <f t="shared" si="13"/>
        <v>3.8442644768483983E-2</v>
      </c>
      <c r="T21" s="23"/>
      <c r="U21" s="266">
        <v>153587</v>
      </c>
      <c r="V21" s="125">
        <f t="shared" si="14"/>
        <v>4.499729794839407E-2</v>
      </c>
      <c r="W21" s="260">
        <v>165870.03687266787</v>
      </c>
      <c r="X21" s="264">
        <v>20760.610975939442</v>
      </c>
      <c r="Y21" s="264">
        <v>22420.929558349268</v>
      </c>
      <c r="Z21" s="141"/>
      <c r="AA21" s="124"/>
      <c r="AB21" s="124"/>
      <c r="AC21" s="124"/>
      <c r="AD21" s="124"/>
    </row>
    <row r="22" spans="1:30">
      <c r="A22" s="82">
        <v>136</v>
      </c>
      <c r="B22" s="83" t="s">
        <v>81</v>
      </c>
      <c r="C22" s="266">
        <v>363616</v>
      </c>
      <c r="D22" s="124">
        <f t="shared" si="0"/>
        <v>22608.717279114593</v>
      </c>
      <c r="E22" s="125">
        <f t="shared" si="1"/>
        <v>0.91910906887444632</v>
      </c>
      <c r="F22" s="124">
        <f t="shared" si="2"/>
        <v>1193.878020049304</v>
      </c>
      <c r="G22" s="124">
        <f t="shared" si="3"/>
        <v>19201.140196452958</v>
      </c>
      <c r="H22" s="124">
        <f t="shared" si="4"/>
        <v>0</v>
      </c>
      <c r="I22" s="123">
        <f t="shared" si="5"/>
        <v>0</v>
      </c>
      <c r="J22" s="124">
        <f t="shared" si="6"/>
        <v>-299.79425118677545</v>
      </c>
      <c r="K22" s="123">
        <f t="shared" si="7"/>
        <v>-4821.5909418369092</v>
      </c>
      <c r="L22" s="123">
        <f t="shared" si="8"/>
        <v>14379.549254616049</v>
      </c>
      <c r="M22" s="123">
        <f t="shared" si="9"/>
        <v>377995.54925461602</v>
      </c>
      <c r="N22" s="70">
        <f t="shared" si="10"/>
        <v>23502.801047977118</v>
      </c>
      <c r="O22" s="23">
        <f t="shared" si="11"/>
        <v>0.95545613315721811</v>
      </c>
      <c r="P22" s="284">
        <v>-729.10617720144728</v>
      </c>
      <c r="Q22" s="317">
        <v>16083</v>
      </c>
      <c r="R22" s="125">
        <f t="shared" si="12"/>
        <v>4.9613553998241411E-2</v>
      </c>
      <c r="S22" s="23">
        <f t="shared" si="13"/>
        <v>4.2865578685472805E-2</v>
      </c>
      <c r="T22" s="23"/>
      <c r="U22" s="266">
        <v>339191</v>
      </c>
      <c r="V22" s="125">
        <f t="shared" si="14"/>
        <v>7.2009575725771019E-2</v>
      </c>
      <c r="W22" s="260">
        <v>354886.20553475671</v>
      </c>
      <c r="X22" s="264">
        <v>21540.039372578904</v>
      </c>
      <c r="Y22" s="264">
        <v>22536.750208595713</v>
      </c>
      <c r="Z22" s="141"/>
      <c r="AA22" s="124"/>
      <c r="AB22" s="124"/>
      <c r="AC22" s="124"/>
      <c r="AD22" s="124"/>
    </row>
    <row r="23" spans="1:30">
      <c r="A23" s="82">
        <v>137</v>
      </c>
      <c r="B23" s="83" t="s">
        <v>82</v>
      </c>
      <c r="C23" s="266">
        <v>117246</v>
      </c>
      <c r="D23" s="124">
        <f t="shared" si="0"/>
        <v>21430.451471394626</v>
      </c>
      <c r="E23" s="125">
        <f t="shared" si="1"/>
        <v>0.87120919131613372</v>
      </c>
      <c r="F23" s="124">
        <f t="shared" si="2"/>
        <v>1900.8375046812841</v>
      </c>
      <c r="G23" s="124">
        <f t="shared" si="3"/>
        <v>10399.481988111305</v>
      </c>
      <c r="H23" s="124">
        <f t="shared" si="4"/>
        <v>247.87388845886252</v>
      </c>
      <c r="I23" s="123">
        <f t="shared" si="5"/>
        <v>1356.1180437584369</v>
      </c>
      <c r="J23" s="124">
        <f t="shared" si="6"/>
        <v>-51.920362727912931</v>
      </c>
      <c r="K23" s="123">
        <f t="shared" si="7"/>
        <v>-284.05630448441167</v>
      </c>
      <c r="L23" s="123">
        <f t="shared" si="8"/>
        <v>10115.425683626894</v>
      </c>
      <c r="M23" s="123">
        <f t="shared" si="9"/>
        <v>127361.42568362689</v>
      </c>
      <c r="N23" s="70">
        <f t="shared" si="10"/>
        <v>23279.368613347997</v>
      </c>
      <c r="O23" s="23">
        <f t="shared" si="11"/>
        <v>0.94637296517324643</v>
      </c>
      <c r="P23" s="284">
        <v>-1592.5121428095335</v>
      </c>
      <c r="Q23" s="317">
        <v>5471</v>
      </c>
      <c r="R23" s="125">
        <f t="shared" si="12"/>
        <v>5.5380299448827108E-2</v>
      </c>
      <c r="S23" s="23">
        <f t="shared" si="13"/>
        <v>3.9341313612675781E-2</v>
      </c>
      <c r="T23" s="23"/>
      <c r="U23" s="266">
        <v>108332</v>
      </c>
      <c r="V23" s="125">
        <f t="shared" si="14"/>
        <v>8.2284089650334152E-2</v>
      </c>
      <c r="W23" s="260">
        <v>119494.36621596151</v>
      </c>
      <c r="X23" s="264">
        <v>20305.904404873476</v>
      </c>
      <c r="Y23" s="264">
        <v>22398.194229795969</v>
      </c>
      <c r="Z23" s="141"/>
      <c r="AA23" s="124"/>
      <c r="AB23" s="124"/>
      <c r="AC23" s="124"/>
      <c r="AD23" s="124"/>
    </row>
    <row r="24" spans="1:30">
      <c r="A24" s="82">
        <v>138</v>
      </c>
      <c r="B24" s="83" t="s">
        <v>83</v>
      </c>
      <c r="C24" s="266">
        <v>117688</v>
      </c>
      <c r="D24" s="124">
        <f t="shared" si="0"/>
        <v>20937.199786514855</v>
      </c>
      <c r="E24" s="125">
        <f t="shared" si="1"/>
        <v>0.851157098523174</v>
      </c>
      <c r="F24" s="124">
        <f t="shared" si="2"/>
        <v>2196.788515609147</v>
      </c>
      <c r="G24" s="124">
        <f t="shared" si="3"/>
        <v>12348.148246239016</v>
      </c>
      <c r="H24" s="124">
        <f t="shared" si="4"/>
        <v>420.51197816678246</v>
      </c>
      <c r="I24" s="123">
        <f t="shared" si="5"/>
        <v>2363.6978292754843</v>
      </c>
      <c r="J24" s="124">
        <f t="shared" si="6"/>
        <v>120.717726980007</v>
      </c>
      <c r="K24" s="123">
        <f t="shared" si="7"/>
        <v>678.55434335461939</v>
      </c>
      <c r="L24" s="123">
        <f t="shared" si="8"/>
        <v>13026.702589593635</v>
      </c>
      <c r="M24" s="123">
        <f t="shared" si="9"/>
        <v>130714.70258959364</v>
      </c>
      <c r="N24" s="70">
        <f t="shared" si="10"/>
        <v>23254.706029104011</v>
      </c>
      <c r="O24" s="23">
        <f t="shared" si="11"/>
        <v>0.94537036053359857</v>
      </c>
      <c r="P24" s="284">
        <v>341.82238078369301</v>
      </c>
      <c r="Q24" s="317">
        <v>5621</v>
      </c>
      <c r="R24" s="125">
        <f t="shared" si="12"/>
        <v>5.2961367050961633E-2</v>
      </c>
      <c r="S24" s="23">
        <f t="shared" si="13"/>
        <v>3.9218725208670063E-2</v>
      </c>
      <c r="T24" s="23"/>
      <c r="U24" s="266">
        <v>110496</v>
      </c>
      <c r="V24" s="125">
        <f t="shared" si="14"/>
        <v>6.5088328989284683E-2</v>
      </c>
      <c r="W24" s="260">
        <v>124349.56979608211</v>
      </c>
      <c r="X24" s="264">
        <v>19884.110131365844</v>
      </c>
      <c r="Y24" s="264">
        <v>22377.104516120588</v>
      </c>
      <c r="Z24" s="141"/>
      <c r="AA24" s="124"/>
      <c r="AB24" s="124"/>
      <c r="AC24" s="124"/>
      <c r="AD24" s="124"/>
    </row>
    <row r="25" spans="1:30" ht="24" customHeight="1">
      <c r="A25" s="82">
        <v>211</v>
      </c>
      <c r="B25" s="83" t="s">
        <v>84</v>
      </c>
      <c r="C25" s="266">
        <v>433542</v>
      </c>
      <c r="D25" s="124">
        <f t="shared" si="0"/>
        <v>24793.663502230356</v>
      </c>
      <c r="E25" s="125">
        <f t="shared" si="1"/>
        <v>1.0079333866752531</v>
      </c>
      <c r="F25" s="124">
        <f t="shared" si="2"/>
        <v>-117.08971382015369</v>
      </c>
      <c r="G25" s="124">
        <f t="shared" si="3"/>
        <v>-2047.4307358592073</v>
      </c>
      <c r="H25" s="124">
        <f t="shared" si="4"/>
        <v>0</v>
      </c>
      <c r="I25" s="123">
        <f t="shared" si="5"/>
        <v>0</v>
      </c>
      <c r="J25" s="124">
        <f t="shared" si="6"/>
        <v>-299.79425118677545</v>
      </c>
      <c r="K25" s="123">
        <f t="shared" si="7"/>
        <v>-5242.2022762519555</v>
      </c>
      <c r="L25" s="123">
        <f t="shared" si="8"/>
        <v>-7289.6330121111623</v>
      </c>
      <c r="M25" s="123">
        <f t="shared" si="9"/>
        <v>426252.36698788882</v>
      </c>
      <c r="N25" s="70">
        <f t="shared" si="10"/>
        <v>24376.779537223425</v>
      </c>
      <c r="O25" s="23">
        <f t="shared" si="11"/>
        <v>0.99098586027754099</v>
      </c>
      <c r="P25" s="284">
        <v>-874.64265463811262</v>
      </c>
      <c r="Q25" s="317">
        <v>17486</v>
      </c>
      <c r="R25" s="125">
        <f t="shared" si="12"/>
        <v>5.0241858693130179E-2</v>
      </c>
      <c r="S25" s="23">
        <f t="shared" si="13"/>
        <v>4.3358383344410306E-2</v>
      </c>
      <c r="T25" s="23"/>
      <c r="U25" s="266">
        <v>405767</v>
      </c>
      <c r="V25" s="125">
        <f t="shared" si="14"/>
        <v>6.8450613282992456E-2</v>
      </c>
      <c r="W25" s="260">
        <v>401576.38389098865</v>
      </c>
      <c r="X25" s="264">
        <v>23607.575052362114</v>
      </c>
      <c r="Y25" s="264">
        <v>23363.764480508999</v>
      </c>
      <c r="Z25" s="141"/>
      <c r="AA25" s="124"/>
      <c r="AB25" s="124"/>
      <c r="AC25" s="124"/>
      <c r="AD25" s="124"/>
    </row>
    <row r="26" spans="1:30">
      <c r="A26" s="82">
        <v>213</v>
      </c>
      <c r="B26" s="83" t="s">
        <v>85</v>
      </c>
      <c r="C26" s="266">
        <v>796391</v>
      </c>
      <c r="D26" s="124">
        <f t="shared" si="0"/>
        <v>25789.863989637306</v>
      </c>
      <c r="E26" s="125">
        <f t="shared" si="1"/>
        <v>1.0484317878489764</v>
      </c>
      <c r="F26" s="124">
        <f t="shared" si="2"/>
        <v>-714.81000626432353</v>
      </c>
      <c r="G26" s="124">
        <f t="shared" si="3"/>
        <v>-22073.332993442313</v>
      </c>
      <c r="H26" s="124">
        <f t="shared" si="4"/>
        <v>0</v>
      </c>
      <c r="I26" s="123">
        <f t="shared" si="5"/>
        <v>0</v>
      </c>
      <c r="J26" s="124">
        <f t="shared" si="6"/>
        <v>-299.79425118677545</v>
      </c>
      <c r="K26" s="123">
        <f t="shared" si="7"/>
        <v>-9257.6464766476274</v>
      </c>
      <c r="L26" s="123">
        <f t="shared" si="8"/>
        <v>-31330.97947008994</v>
      </c>
      <c r="M26" s="123">
        <f t="shared" si="9"/>
        <v>765060.02052991011</v>
      </c>
      <c r="N26" s="70">
        <f t="shared" si="10"/>
        <v>24775.259732186209</v>
      </c>
      <c r="O26" s="23">
        <f t="shared" si="11"/>
        <v>1.0071852207470304</v>
      </c>
      <c r="P26" s="284">
        <v>-304.78476353800579</v>
      </c>
      <c r="Q26" s="317">
        <v>30880</v>
      </c>
      <c r="R26" s="125">
        <f t="shared" si="12"/>
        <v>4.2405038050333667E-2</v>
      </c>
      <c r="S26" s="23">
        <f t="shared" si="13"/>
        <v>4.0233079440260548E-2</v>
      </c>
      <c r="T26" s="23"/>
      <c r="U26" s="266">
        <v>759491</v>
      </c>
      <c r="V26" s="125">
        <f t="shared" si="14"/>
        <v>4.858517085785085E-2</v>
      </c>
      <c r="W26" s="260">
        <v>731135.10643970035</v>
      </c>
      <c r="X26" s="264">
        <v>24740.732295263537</v>
      </c>
      <c r="Y26" s="264">
        <v>23817.027377669569</v>
      </c>
      <c r="Z26" s="141"/>
      <c r="AA26" s="124"/>
      <c r="AB26" s="124"/>
      <c r="AC26" s="124"/>
      <c r="AD26" s="124"/>
    </row>
    <row r="27" spans="1:30">
      <c r="A27" s="82">
        <v>214</v>
      </c>
      <c r="B27" s="83" t="s">
        <v>86</v>
      </c>
      <c r="C27" s="266">
        <v>460917</v>
      </c>
      <c r="D27" s="124">
        <f t="shared" si="0"/>
        <v>22949.462258514239</v>
      </c>
      <c r="E27" s="125">
        <f t="shared" si="1"/>
        <v>0.93296132757949735</v>
      </c>
      <c r="F27" s="124">
        <f t="shared" si="2"/>
        <v>989.43103240951677</v>
      </c>
      <c r="G27" s="124">
        <f t="shared" si="3"/>
        <v>19871.732854912734</v>
      </c>
      <c r="H27" s="124">
        <f t="shared" si="4"/>
        <v>0</v>
      </c>
      <c r="I27" s="123">
        <f t="shared" si="5"/>
        <v>0</v>
      </c>
      <c r="J27" s="124">
        <f t="shared" si="6"/>
        <v>-299.79425118677545</v>
      </c>
      <c r="K27" s="123">
        <f t="shared" si="7"/>
        <v>-6021.0677408351985</v>
      </c>
      <c r="L27" s="123">
        <f t="shared" si="8"/>
        <v>13850.665114077536</v>
      </c>
      <c r="M27" s="123">
        <f t="shared" si="9"/>
        <v>474767.66511407751</v>
      </c>
      <c r="N27" s="70">
        <f t="shared" si="10"/>
        <v>23639.099039736979</v>
      </c>
      <c r="O27" s="23">
        <f t="shared" si="11"/>
        <v>0.96099703663923863</v>
      </c>
      <c r="P27" s="284">
        <v>-416.72203338395411</v>
      </c>
      <c r="Q27" s="317">
        <v>20084</v>
      </c>
      <c r="R27" s="125">
        <f t="shared" si="12"/>
        <v>2.0858218983228177E-2</v>
      </c>
      <c r="S27" s="23">
        <f t="shared" si="13"/>
        <v>3.1691301001604923E-2</v>
      </c>
      <c r="T27" s="23"/>
      <c r="U27" s="266">
        <v>433605</v>
      </c>
      <c r="V27" s="125">
        <f t="shared" si="14"/>
        <v>6.298820354931331E-2</v>
      </c>
      <c r="W27" s="260">
        <v>441945.12625607336</v>
      </c>
      <c r="X27" s="264">
        <v>22480.557859809207</v>
      </c>
      <c r="Y27" s="264">
        <v>22912.957603487834</v>
      </c>
      <c r="Z27" s="141"/>
      <c r="AA27" s="124"/>
      <c r="AB27" s="124"/>
      <c r="AC27" s="124"/>
      <c r="AD27" s="124"/>
    </row>
    <row r="28" spans="1:30">
      <c r="A28" s="82">
        <v>215</v>
      </c>
      <c r="B28" s="83" t="s">
        <v>87</v>
      </c>
      <c r="C28" s="266">
        <v>474917</v>
      </c>
      <c r="D28" s="124">
        <f t="shared" si="0"/>
        <v>30182.205274864951</v>
      </c>
      <c r="E28" s="125">
        <f t="shared" si="1"/>
        <v>1.2269930330096515</v>
      </c>
      <c r="F28" s="124">
        <f t="shared" si="2"/>
        <v>-3350.2147774009104</v>
      </c>
      <c r="G28" s="124">
        <f t="shared" si="3"/>
        <v>-52715.629522403324</v>
      </c>
      <c r="H28" s="124">
        <f t="shared" si="4"/>
        <v>0</v>
      </c>
      <c r="I28" s="123">
        <f t="shared" si="5"/>
        <v>0</v>
      </c>
      <c r="J28" s="124">
        <f t="shared" si="6"/>
        <v>-299.79425118677545</v>
      </c>
      <c r="K28" s="123">
        <f t="shared" si="7"/>
        <v>-4717.2625424239113</v>
      </c>
      <c r="L28" s="123">
        <f t="shared" si="8"/>
        <v>-57432.892064827232</v>
      </c>
      <c r="M28" s="123">
        <f t="shared" si="9"/>
        <v>417484.10793517274</v>
      </c>
      <c r="N28" s="70">
        <f t="shared" si="10"/>
        <v>26532.196246277264</v>
      </c>
      <c r="O28" s="23">
        <f t="shared" si="11"/>
        <v>1.0786097188113004</v>
      </c>
      <c r="P28" s="284">
        <v>-3641.6900017574444</v>
      </c>
      <c r="Q28" s="317">
        <v>15735</v>
      </c>
      <c r="R28" s="125">
        <f t="shared" si="12"/>
        <v>5.1789344040000976E-2</v>
      </c>
      <c r="S28" s="23">
        <f t="shared" si="13"/>
        <v>4.4609340695407639E-2</v>
      </c>
      <c r="T28" s="23"/>
      <c r="U28" s="266">
        <v>451762</v>
      </c>
      <c r="V28" s="125">
        <f t="shared" si="14"/>
        <v>5.1254864286947553E-2</v>
      </c>
      <c r="W28" s="260">
        <v>399858.92259691842</v>
      </c>
      <c r="X28" s="264">
        <v>28696.055389697009</v>
      </c>
      <c r="Y28" s="264">
        <v>25399.156615442953</v>
      </c>
      <c r="Z28" s="141"/>
      <c r="AA28" s="124"/>
      <c r="AB28" s="124"/>
      <c r="AC28" s="124"/>
      <c r="AD28" s="124"/>
    </row>
    <row r="29" spans="1:30">
      <c r="A29" s="82">
        <v>216</v>
      </c>
      <c r="B29" s="83" t="s">
        <v>88</v>
      </c>
      <c r="C29" s="266">
        <v>491920</v>
      </c>
      <c r="D29" s="124">
        <f t="shared" si="0"/>
        <v>25505.262612122155</v>
      </c>
      <c r="E29" s="125">
        <f t="shared" si="1"/>
        <v>1.0368619272567536</v>
      </c>
      <c r="F29" s="124">
        <f t="shared" si="2"/>
        <v>-544.04917975523279</v>
      </c>
      <c r="G29" s="124">
        <f t="shared" si="3"/>
        <v>-10493.076529939175</v>
      </c>
      <c r="H29" s="124">
        <f t="shared" si="4"/>
        <v>0</v>
      </c>
      <c r="I29" s="123">
        <f t="shared" si="5"/>
        <v>0</v>
      </c>
      <c r="J29" s="124">
        <f t="shared" si="6"/>
        <v>-299.79425118677545</v>
      </c>
      <c r="K29" s="123">
        <f t="shared" si="7"/>
        <v>-5782.1317226393385</v>
      </c>
      <c r="L29" s="123">
        <f t="shared" si="8"/>
        <v>-16275.208252578514</v>
      </c>
      <c r="M29" s="123">
        <f t="shared" si="9"/>
        <v>475644.79174742149</v>
      </c>
      <c r="N29" s="70">
        <f t="shared" si="10"/>
        <v>24661.419181180147</v>
      </c>
      <c r="O29" s="23">
        <f t="shared" si="11"/>
        <v>1.0025572765101411</v>
      </c>
      <c r="P29" s="284">
        <v>930.69662129675453</v>
      </c>
      <c r="Q29" s="317">
        <v>19287</v>
      </c>
      <c r="R29" s="125">
        <f t="shared" si="12"/>
        <v>3.4409027894965999E-2</v>
      </c>
      <c r="S29" s="23">
        <f t="shared" si="13"/>
        <v>3.6914159850441323E-2</v>
      </c>
      <c r="T29" s="23"/>
      <c r="U29" s="266">
        <v>465250</v>
      </c>
      <c r="V29" s="125">
        <f t="shared" si="14"/>
        <v>5.7324019344438475E-2</v>
      </c>
      <c r="W29" s="260">
        <v>448770.33851751598</v>
      </c>
      <c r="X29" s="264">
        <v>24656.844559860088</v>
      </c>
      <c r="Y29" s="264">
        <v>23783.472283508185</v>
      </c>
      <c r="Z29" s="141"/>
      <c r="AA29" s="124"/>
      <c r="AB29" s="124"/>
      <c r="AC29" s="124"/>
      <c r="AD29" s="124"/>
    </row>
    <row r="30" spans="1:30">
      <c r="A30" s="82">
        <v>217</v>
      </c>
      <c r="B30" s="83" t="s">
        <v>89</v>
      </c>
      <c r="C30" s="266">
        <v>814254</v>
      </c>
      <c r="D30" s="124">
        <f t="shared" si="0"/>
        <v>29960.041209802046</v>
      </c>
      <c r="E30" s="125">
        <f t="shared" si="1"/>
        <v>1.217961427878919</v>
      </c>
      <c r="F30" s="124">
        <f t="shared" si="2"/>
        <v>-3216.9163383631676</v>
      </c>
      <c r="G30" s="124">
        <f t="shared" si="3"/>
        <v>-87429.352244034177</v>
      </c>
      <c r="H30" s="124">
        <f t="shared" si="4"/>
        <v>0</v>
      </c>
      <c r="I30" s="123">
        <f t="shared" si="5"/>
        <v>0</v>
      </c>
      <c r="J30" s="124">
        <f t="shared" si="6"/>
        <v>-299.79425118677545</v>
      </c>
      <c r="K30" s="123">
        <f t="shared" si="7"/>
        <v>-8147.8081587541828</v>
      </c>
      <c r="L30" s="123">
        <f t="shared" si="8"/>
        <v>-95577.160402788359</v>
      </c>
      <c r="M30" s="123">
        <f t="shared" si="9"/>
        <v>718676.83959721169</v>
      </c>
      <c r="N30" s="70">
        <f t="shared" si="10"/>
        <v>26443.330620252105</v>
      </c>
      <c r="O30" s="23">
        <f t="shared" si="11"/>
        <v>1.0749970767590076</v>
      </c>
      <c r="P30" s="284">
        <v>718.75282696126669</v>
      </c>
      <c r="Q30" s="317">
        <v>27178</v>
      </c>
      <c r="R30" s="125">
        <f t="shared" si="12"/>
        <v>2.4582521928498302E-2</v>
      </c>
      <c r="S30" s="23">
        <f t="shared" si="13"/>
        <v>3.2248182095898539E-2</v>
      </c>
      <c r="T30" s="23"/>
      <c r="U30" s="266">
        <v>789162</v>
      </c>
      <c r="V30" s="125">
        <f t="shared" si="14"/>
        <v>3.1795752963269898E-2</v>
      </c>
      <c r="W30" s="260">
        <v>691357.58159471734</v>
      </c>
      <c r="X30" s="264">
        <v>29241.218319253003</v>
      </c>
      <c r="Y30" s="264">
        <v>25617.221787265353</v>
      </c>
      <c r="Z30" s="141"/>
      <c r="AA30" s="124"/>
      <c r="AB30" s="124"/>
      <c r="AC30" s="124"/>
      <c r="AD30" s="124"/>
    </row>
    <row r="31" spans="1:30">
      <c r="A31" s="82">
        <v>219</v>
      </c>
      <c r="B31" s="83" t="s">
        <v>90</v>
      </c>
      <c r="C31" s="266">
        <v>5018853</v>
      </c>
      <c r="D31" s="124">
        <f t="shared" si="0"/>
        <v>40005.523937060592</v>
      </c>
      <c r="E31" s="125">
        <f t="shared" si="1"/>
        <v>1.6263390532815805</v>
      </c>
      <c r="F31" s="124">
        <f t="shared" si="2"/>
        <v>-9244.2059747182957</v>
      </c>
      <c r="G31" s="124">
        <f t="shared" si="3"/>
        <v>-1159722.616352309</v>
      </c>
      <c r="H31" s="124">
        <f t="shared" si="4"/>
        <v>0</v>
      </c>
      <c r="I31" s="123">
        <f t="shared" si="5"/>
        <v>0</v>
      </c>
      <c r="J31" s="124">
        <f t="shared" si="6"/>
        <v>-299.79425118677545</v>
      </c>
      <c r="K31" s="123">
        <f t="shared" si="7"/>
        <v>-37610.38798838573</v>
      </c>
      <c r="L31" s="123">
        <f t="shared" si="8"/>
        <v>-1197333.0043406948</v>
      </c>
      <c r="M31" s="123">
        <f t="shared" si="9"/>
        <v>3821519.9956593052</v>
      </c>
      <c r="N31" s="70">
        <f t="shared" si="10"/>
        <v>30461.523711155525</v>
      </c>
      <c r="O31" s="23">
        <f t="shared" si="11"/>
        <v>1.238348126920072</v>
      </c>
      <c r="P31" s="284">
        <v>-30262.831247567432</v>
      </c>
      <c r="Q31" s="317">
        <v>125454</v>
      </c>
      <c r="R31" s="125">
        <f t="shared" si="12"/>
        <v>4.4755989890455587E-2</v>
      </c>
      <c r="S31" s="23">
        <f t="shared" si="13"/>
        <v>4.1867344290605416E-2</v>
      </c>
      <c r="T31" s="23"/>
      <c r="U31" s="266">
        <v>4748482</v>
      </c>
      <c r="V31" s="125">
        <f t="shared" si="14"/>
        <v>5.6938406842439331E-2</v>
      </c>
      <c r="W31" s="260">
        <v>3625675.2388616316</v>
      </c>
      <c r="X31" s="264">
        <v>38291.739242629505</v>
      </c>
      <c r="Y31" s="264">
        <v>29237.430156615956</v>
      </c>
      <c r="Z31" s="141"/>
      <c r="AA31" s="124"/>
      <c r="AB31" s="124"/>
      <c r="AC31" s="124"/>
      <c r="AD31" s="124"/>
    </row>
    <row r="32" spans="1:30">
      <c r="A32" s="82">
        <v>220</v>
      </c>
      <c r="B32" s="83" t="s">
        <v>91</v>
      </c>
      <c r="C32" s="266">
        <v>2309482</v>
      </c>
      <c r="D32" s="124">
        <f t="shared" si="0"/>
        <v>37906.345402619569</v>
      </c>
      <c r="E32" s="125">
        <f t="shared" si="1"/>
        <v>1.541001437512745</v>
      </c>
      <c r="F32" s="124">
        <f t="shared" si="2"/>
        <v>-7984.6988540536804</v>
      </c>
      <c r="G32" s="124">
        <f t="shared" si="3"/>
        <v>-486475.76238207455</v>
      </c>
      <c r="H32" s="124">
        <f t="shared" si="4"/>
        <v>0</v>
      </c>
      <c r="I32" s="123">
        <f t="shared" si="5"/>
        <v>0</v>
      </c>
      <c r="J32" s="124">
        <f t="shared" si="6"/>
        <v>-299.79425118677545</v>
      </c>
      <c r="K32" s="123">
        <f t="shared" si="7"/>
        <v>-18265.26454780548</v>
      </c>
      <c r="L32" s="123">
        <f t="shared" si="8"/>
        <v>-504741.02692988003</v>
      </c>
      <c r="M32" s="123">
        <f t="shared" si="9"/>
        <v>1804740.97307012</v>
      </c>
      <c r="N32" s="70">
        <f t="shared" si="10"/>
        <v>29621.852297379115</v>
      </c>
      <c r="O32" s="23">
        <f t="shared" si="11"/>
        <v>1.2042130806125377</v>
      </c>
      <c r="P32" s="284">
        <v>-21698.054899718729</v>
      </c>
      <c r="Q32" s="317">
        <v>60926</v>
      </c>
      <c r="R32" s="125">
        <f t="shared" si="12"/>
        <v>5.2776019548043625E-2</v>
      </c>
      <c r="S32" s="23">
        <f t="shared" si="13"/>
        <v>4.5852314287177794E-2</v>
      </c>
      <c r="T32" s="23"/>
      <c r="U32" s="266">
        <v>2188486</v>
      </c>
      <c r="V32" s="125">
        <f t="shared" si="14"/>
        <v>5.5287536680609331E-2</v>
      </c>
      <c r="W32" s="260">
        <v>1721510.5611867686</v>
      </c>
      <c r="X32" s="264">
        <v>36006.087428637242</v>
      </c>
      <c r="Y32" s="264">
        <v>28323.169431019043</v>
      </c>
      <c r="Z32" s="141"/>
      <c r="AA32" s="124"/>
      <c r="AB32" s="124"/>
      <c r="AC32" s="124"/>
      <c r="AD32" s="124"/>
    </row>
    <row r="33" spans="1:30">
      <c r="A33" s="82">
        <v>221</v>
      </c>
      <c r="B33" s="83" t="s">
        <v>92</v>
      </c>
      <c r="C33" s="266">
        <v>323282</v>
      </c>
      <c r="D33" s="124">
        <f t="shared" si="0"/>
        <v>19724.344112263574</v>
      </c>
      <c r="E33" s="125">
        <f t="shared" si="1"/>
        <v>0.80185104388601147</v>
      </c>
      <c r="F33" s="124">
        <f t="shared" si="2"/>
        <v>2924.5019201599157</v>
      </c>
      <c r="G33" s="124">
        <f t="shared" si="3"/>
        <v>47932.586471421018</v>
      </c>
      <c r="H33" s="124">
        <f t="shared" si="4"/>
        <v>845.01146415473079</v>
      </c>
      <c r="I33" s="123">
        <f t="shared" si="5"/>
        <v>13849.737897496037</v>
      </c>
      <c r="J33" s="124">
        <f t="shared" si="6"/>
        <v>545.21721296795533</v>
      </c>
      <c r="K33" s="123">
        <f t="shared" si="7"/>
        <v>8936.1101205447867</v>
      </c>
      <c r="L33" s="123">
        <f t="shared" si="8"/>
        <v>56868.696591965803</v>
      </c>
      <c r="M33" s="123">
        <f t="shared" si="9"/>
        <v>380150.6965919658</v>
      </c>
      <c r="N33" s="70">
        <f t="shared" si="10"/>
        <v>23194.063245391444</v>
      </c>
      <c r="O33" s="23">
        <f t="shared" si="11"/>
        <v>0.94290505780174028</v>
      </c>
      <c r="P33" s="284">
        <v>-89.864388712885557</v>
      </c>
      <c r="Q33" s="317">
        <v>16390</v>
      </c>
      <c r="R33" s="125">
        <f t="shared" si="12"/>
        <v>6.8951484271461735E-2</v>
      </c>
      <c r="S33" s="23">
        <f t="shared" si="13"/>
        <v>3.9835994663542179E-2</v>
      </c>
      <c r="T33" s="23"/>
      <c r="U33" s="266">
        <v>298222</v>
      </c>
      <c r="V33" s="125">
        <f t="shared" si="14"/>
        <v>8.4031359188792246E-2</v>
      </c>
      <c r="W33" s="260">
        <v>360501.51379238418</v>
      </c>
      <c r="X33" s="264">
        <v>18452.048013859672</v>
      </c>
      <c r="Y33" s="264">
        <v>22305.501410245281</v>
      </c>
      <c r="Z33" s="141"/>
      <c r="AA33" s="124"/>
      <c r="AB33" s="124"/>
      <c r="AC33" s="124"/>
      <c r="AD33" s="124"/>
    </row>
    <row r="34" spans="1:30">
      <c r="A34" s="82">
        <v>226</v>
      </c>
      <c r="B34" s="83" t="s">
        <v>93</v>
      </c>
      <c r="C34" s="266">
        <v>435093</v>
      </c>
      <c r="D34" s="124">
        <f t="shared" si="0"/>
        <v>24198.720800889878</v>
      </c>
      <c r="E34" s="125">
        <f t="shared" si="1"/>
        <v>0.98374726299950488</v>
      </c>
      <c r="F34" s="124">
        <f t="shared" si="2"/>
        <v>239.87590698413331</v>
      </c>
      <c r="G34" s="124">
        <f t="shared" si="3"/>
        <v>4312.9688075747172</v>
      </c>
      <c r="H34" s="124">
        <f t="shared" si="4"/>
        <v>0</v>
      </c>
      <c r="I34" s="123">
        <f t="shared" si="5"/>
        <v>0</v>
      </c>
      <c r="J34" s="124">
        <f t="shared" si="6"/>
        <v>-299.79425118677545</v>
      </c>
      <c r="K34" s="123">
        <f t="shared" si="7"/>
        <v>-5390.3006363382228</v>
      </c>
      <c r="L34" s="123">
        <f t="shared" si="8"/>
        <v>-1077.3318287635057</v>
      </c>
      <c r="M34" s="123">
        <f t="shared" si="9"/>
        <v>434015.66817123647</v>
      </c>
      <c r="N34" s="70">
        <f t="shared" si="10"/>
        <v>24138.802456687234</v>
      </c>
      <c r="O34" s="23">
        <f t="shared" si="11"/>
        <v>0.9813114108072416</v>
      </c>
      <c r="P34" s="284">
        <v>2401.4976020591621</v>
      </c>
      <c r="Q34" s="317">
        <v>17980</v>
      </c>
      <c r="R34" s="125">
        <f t="shared" si="12"/>
        <v>3.7300267527268227E-2</v>
      </c>
      <c r="S34" s="23">
        <f t="shared" si="13"/>
        <v>3.8131698188486024E-2</v>
      </c>
      <c r="T34" s="23"/>
      <c r="U34" s="266">
        <v>412099</v>
      </c>
      <c r="V34" s="125">
        <f t="shared" si="14"/>
        <v>5.5797272014734327E-2</v>
      </c>
      <c r="W34" s="260">
        <v>410749.37422820076</v>
      </c>
      <c r="X34" s="264">
        <v>23328.559298046985</v>
      </c>
      <c r="Y34" s="264">
        <v>23252.158178782945</v>
      </c>
      <c r="Z34" s="141"/>
      <c r="AA34" s="124"/>
      <c r="AB34" s="124"/>
      <c r="AC34" s="124"/>
      <c r="AD34" s="124"/>
    </row>
    <row r="35" spans="1:30">
      <c r="A35" s="82">
        <v>227</v>
      </c>
      <c r="B35" s="83" t="s">
        <v>94</v>
      </c>
      <c r="C35" s="266">
        <v>287222</v>
      </c>
      <c r="D35" s="124">
        <f t="shared" si="0"/>
        <v>24626.768412929778</v>
      </c>
      <c r="E35" s="125">
        <f t="shared" si="1"/>
        <v>1.0011486236020968</v>
      </c>
      <c r="F35" s="124">
        <f t="shared" si="2"/>
        <v>-16.952660239806573</v>
      </c>
      <c r="G35" s="124">
        <f t="shared" si="3"/>
        <v>-197.71887637686407</v>
      </c>
      <c r="H35" s="124">
        <f t="shared" si="4"/>
        <v>0</v>
      </c>
      <c r="I35" s="123">
        <f t="shared" si="5"/>
        <v>0</v>
      </c>
      <c r="J35" s="124">
        <f t="shared" si="6"/>
        <v>-299.79425118677545</v>
      </c>
      <c r="K35" s="123">
        <f t="shared" si="7"/>
        <v>-3496.5003515913622</v>
      </c>
      <c r="L35" s="123">
        <f t="shared" si="8"/>
        <v>-3694.2192279682263</v>
      </c>
      <c r="M35" s="123">
        <f t="shared" si="9"/>
        <v>283527.78077203175</v>
      </c>
      <c r="N35" s="70">
        <f t="shared" si="10"/>
        <v>24310.02150150319</v>
      </c>
      <c r="O35" s="23">
        <f t="shared" si="11"/>
        <v>0.98827195504827825</v>
      </c>
      <c r="P35" s="284">
        <v>-44.592684492994522</v>
      </c>
      <c r="Q35" s="317">
        <v>11663</v>
      </c>
      <c r="R35" s="125">
        <f t="shared" si="12"/>
        <v>5.4586759260000076E-2</v>
      </c>
      <c r="S35" s="23">
        <f t="shared" si="13"/>
        <v>4.5072860101515802E-2</v>
      </c>
      <c r="T35" s="23"/>
      <c r="U35" s="266">
        <v>269833</v>
      </c>
      <c r="V35" s="125">
        <f t="shared" si="14"/>
        <v>6.4443563240967561E-2</v>
      </c>
      <c r="W35" s="260">
        <v>268787.28668026382</v>
      </c>
      <c r="X35" s="264">
        <v>23352.055387278233</v>
      </c>
      <c r="Y35" s="264">
        <v>23261.556614475448</v>
      </c>
      <c r="Z35" s="141"/>
      <c r="AA35" s="124"/>
      <c r="AB35" s="124"/>
      <c r="AC35" s="124"/>
      <c r="AD35" s="124"/>
    </row>
    <row r="36" spans="1:30">
      <c r="A36" s="82">
        <v>228</v>
      </c>
      <c r="B36" s="83" t="s">
        <v>95</v>
      </c>
      <c r="C36" s="266">
        <v>433360</v>
      </c>
      <c r="D36" s="124">
        <f t="shared" si="0"/>
        <v>24245.272462795121</v>
      </c>
      <c r="E36" s="125">
        <f t="shared" si="1"/>
        <v>0.98563972129778299</v>
      </c>
      <c r="F36" s="124">
        <f t="shared" si="2"/>
        <v>211.94490984098738</v>
      </c>
      <c r="G36" s="124">
        <f t="shared" si="3"/>
        <v>3788.303318497808</v>
      </c>
      <c r="H36" s="124">
        <f t="shared" si="4"/>
        <v>0</v>
      </c>
      <c r="I36" s="123">
        <f t="shared" si="5"/>
        <v>0</v>
      </c>
      <c r="J36" s="124">
        <f t="shared" si="6"/>
        <v>-299.79425118677545</v>
      </c>
      <c r="K36" s="123">
        <f t="shared" si="7"/>
        <v>-5358.522445712425</v>
      </c>
      <c r="L36" s="123">
        <f t="shared" si="8"/>
        <v>-1570.2191272146169</v>
      </c>
      <c r="M36" s="123">
        <f t="shared" si="9"/>
        <v>431789.78087278537</v>
      </c>
      <c r="N36" s="70">
        <f t="shared" si="10"/>
        <v>24157.423121449334</v>
      </c>
      <c r="O36" s="23">
        <f t="shared" si="11"/>
        <v>0.982068394126553</v>
      </c>
      <c r="P36" s="284">
        <v>584.33471297026381</v>
      </c>
      <c r="Q36" s="317">
        <v>17874</v>
      </c>
      <c r="R36" s="125">
        <f t="shared" si="12"/>
        <v>4.1361161751856251E-2</v>
      </c>
      <c r="S36" s="23">
        <f t="shared" si="13"/>
        <v>3.97601187713017E-2</v>
      </c>
      <c r="T36" s="23"/>
      <c r="U36" s="266">
        <v>412795</v>
      </c>
      <c r="V36" s="125">
        <f t="shared" si="14"/>
        <v>4.9818917380297728E-2</v>
      </c>
      <c r="W36" s="260">
        <v>411932.62196807243</v>
      </c>
      <c r="X36" s="264">
        <v>23282.289904117315</v>
      </c>
      <c r="Y36" s="264">
        <v>23233.650421211078</v>
      </c>
      <c r="Z36" s="141"/>
      <c r="AA36" s="124"/>
      <c r="AB36" s="124"/>
      <c r="AC36" s="124"/>
      <c r="AD36" s="124"/>
    </row>
    <row r="37" spans="1:30">
      <c r="A37" s="82">
        <v>229</v>
      </c>
      <c r="B37" s="83" t="s">
        <v>96</v>
      </c>
      <c r="C37" s="266">
        <v>238824</v>
      </c>
      <c r="D37" s="124">
        <f t="shared" si="0"/>
        <v>21820.374600274099</v>
      </c>
      <c r="E37" s="125">
        <f t="shared" si="1"/>
        <v>0.88706068255699633</v>
      </c>
      <c r="F37" s="124">
        <f t="shared" si="2"/>
        <v>1666.8836273536006</v>
      </c>
      <c r="G37" s="124">
        <f t="shared" si="3"/>
        <v>18244.041301385158</v>
      </c>
      <c r="H37" s="124">
        <f t="shared" si="4"/>
        <v>111.4007933510471</v>
      </c>
      <c r="I37" s="123">
        <f t="shared" si="5"/>
        <v>1219.2816832272106</v>
      </c>
      <c r="J37" s="124">
        <f t="shared" si="6"/>
        <v>-188.39345783572836</v>
      </c>
      <c r="K37" s="123">
        <f t="shared" si="7"/>
        <v>-2061.966396012047</v>
      </c>
      <c r="L37" s="123">
        <f t="shared" si="8"/>
        <v>16182.074905373111</v>
      </c>
      <c r="M37" s="123">
        <f t="shared" si="9"/>
        <v>255006.0749053731</v>
      </c>
      <c r="N37" s="70">
        <f t="shared" si="10"/>
        <v>23298.86476979197</v>
      </c>
      <c r="O37" s="23">
        <f t="shared" si="11"/>
        <v>0.9471655397352895</v>
      </c>
      <c r="P37" s="284">
        <v>456.4424048527726</v>
      </c>
      <c r="Q37" s="317">
        <v>10945</v>
      </c>
      <c r="R37" s="125">
        <f t="shared" si="12"/>
        <v>3.1522348556945183E-2</v>
      </c>
      <c r="S37" s="23">
        <f t="shared" si="13"/>
        <v>3.8247123632460793E-2</v>
      </c>
      <c r="T37" s="23"/>
      <c r="U37" s="266">
        <v>231145</v>
      </c>
      <c r="V37" s="125">
        <f t="shared" si="14"/>
        <v>3.3221570875424516E-2</v>
      </c>
      <c r="W37" s="260">
        <v>245208.18747737794</v>
      </c>
      <c r="X37" s="264">
        <v>21153.564564839387</v>
      </c>
      <c r="Y37" s="264">
        <v>22440.577237794267</v>
      </c>
      <c r="Z37" s="141"/>
      <c r="AA37" s="124"/>
      <c r="AB37" s="124"/>
      <c r="AC37" s="124"/>
      <c r="AD37" s="124"/>
    </row>
    <row r="38" spans="1:30">
      <c r="A38" s="82">
        <v>230</v>
      </c>
      <c r="B38" s="83" t="s">
        <v>97</v>
      </c>
      <c r="C38" s="266">
        <v>1002589</v>
      </c>
      <c r="D38" s="124">
        <f t="shared" si="0"/>
        <v>25926.790793897078</v>
      </c>
      <c r="E38" s="125">
        <f t="shared" si="1"/>
        <v>1.0539982543589279</v>
      </c>
      <c r="F38" s="124">
        <f t="shared" si="2"/>
        <v>-796.966088820187</v>
      </c>
      <c r="G38" s="124">
        <f t="shared" si="3"/>
        <v>-30818.678654676631</v>
      </c>
      <c r="H38" s="124">
        <f t="shared" si="4"/>
        <v>0</v>
      </c>
      <c r="I38" s="123">
        <f t="shared" si="5"/>
        <v>0</v>
      </c>
      <c r="J38" s="124">
        <f t="shared" si="6"/>
        <v>-299.79425118677545</v>
      </c>
      <c r="K38" s="123">
        <f t="shared" si="7"/>
        <v>-11593.043693392607</v>
      </c>
      <c r="L38" s="123">
        <f t="shared" si="8"/>
        <v>-42411.722348069234</v>
      </c>
      <c r="M38" s="123">
        <f t="shared" si="9"/>
        <v>960177.27765193081</v>
      </c>
      <c r="N38" s="70">
        <f t="shared" si="10"/>
        <v>24830.030453890118</v>
      </c>
      <c r="O38" s="23">
        <f t="shared" si="11"/>
        <v>1.009411807351011</v>
      </c>
      <c r="P38" s="284">
        <v>48.05774591921363</v>
      </c>
      <c r="Q38" s="317">
        <v>38670</v>
      </c>
      <c r="R38" s="125">
        <f t="shared" si="12"/>
        <v>3.0469968300726635E-2</v>
      </c>
      <c r="S38" s="23">
        <f t="shared" si="13"/>
        <v>3.5240295491368194E-2</v>
      </c>
      <c r="T38" s="23"/>
      <c r="U38" s="266">
        <v>941141</v>
      </c>
      <c r="V38" s="125">
        <f t="shared" si="14"/>
        <v>6.5290960653079613E-2</v>
      </c>
      <c r="W38" s="260">
        <v>897175.3931944567</v>
      </c>
      <c r="X38" s="264">
        <v>25160.161471421696</v>
      </c>
      <c r="Y38" s="264">
        <v>23984.799048132831</v>
      </c>
      <c r="Z38" s="141"/>
      <c r="AA38" s="124"/>
      <c r="AB38" s="124"/>
      <c r="AC38" s="124"/>
      <c r="AD38" s="124"/>
    </row>
    <row r="39" spans="1:30">
      <c r="A39" s="82">
        <v>231</v>
      </c>
      <c r="B39" s="83" t="s">
        <v>98</v>
      </c>
      <c r="C39" s="266">
        <v>1371323</v>
      </c>
      <c r="D39" s="124">
        <f t="shared" si="0"/>
        <v>25311.436376388941</v>
      </c>
      <c r="E39" s="125">
        <f t="shared" si="1"/>
        <v>1.028982335997821</v>
      </c>
      <c r="F39" s="124">
        <f t="shared" si="2"/>
        <v>-427.75343831530478</v>
      </c>
      <c r="G39" s="124">
        <f t="shared" si="3"/>
        <v>-23174.82578104658</v>
      </c>
      <c r="H39" s="124">
        <f t="shared" si="4"/>
        <v>0</v>
      </c>
      <c r="I39" s="123">
        <f t="shared" si="5"/>
        <v>0</v>
      </c>
      <c r="J39" s="124">
        <f t="shared" si="6"/>
        <v>-299.79425118677545</v>
      </c>
      <c r="K39" s="123">
        <f t="shared" si="7"/>
        <v>-16242.25294079712</v>
      </c>
      <c r="L39" s="123">
        <f t="shared" si="8"/>
        <v>-39417.078721843704</v>
      </c>
      <c r="M39" s="123">
        <f t="shared" si="9"/>
        <v>1331905.9212781563</v>
      </c>
      <c r="N39" s="70">
        <f t="shared" si="10"/>
        <v>24583.888686886861</v>
      </c>
      <c r="O39" s="23">
        <f t="shared" si="11"/>
        <v>0.99940544000656806</v>
      </c>
      <c r="P39" s="284">
        <v>1449.3943873393582</v>
      </c>
      <c r="Q39" s="317">
        <v>54178</v>
      </c>
      <c r="R39" s="125">
        <f t="shared" si="12"/>
        <v>2.9413131364495443E-2</v>
      </c>
      <c r="S39" s="23">
        <f t="shared" si="13"/>
        <v>3.4848691378524435E-2</v>
      </c>
      <c r="T39" s="23"/>
      <c r="U39" s="266">
        <v>1309962</v>
      </c>
      <c r="V39" s="125">
        <f t="shared" si="14"/>
        <v>4.6841816785525077E-2</v>
      </c>
      <c r="W39" s="260">
        <v>1265625.8490677397</v>
      </c>
      <c r="X39" s="264">
        <v>24588.21983632405</v>
      </c>
      <c r="Y39" s="264">
        <v>23756.022394093772</v>
      </c>
      <c r="Z39" s="141"/>
      <c r="AA39" s="124"/>
      <c r="AB39" s="124"/>
      <c r="AC39" s="124"/>
      <c r="AD39" s="124"/>
    </row>
    <row r="40" spans="1:30">
      <c r="A40" s="82">
        <v>233</v>
      </c>
      <c r="B40" s="83" t="s">
        <v>99</v>
      </c>
      <c r="C40" s="266">
        <v>619299</v>
      </c>
      <c r="D40" s="124">
        <f t="shared" si="0"/>
        <v>26302.78190698662</v>
      </c>
      <c r="E40" s="125">
        <f t="shared" si="1"/>
        <v>1.0692833692812165</v>
      </c>
      <c r="F40" s="124">
        <f t="shared" si="2"/>
        <v>-1022.5607566739119</v>
      </c>
      <c r="G40" s="124">
        <f t="shared" si="3"/>
        <v>-24076.193015887256</v>
      </c>
      <c r="H40" s="124">
        <f t="shared" si="4"/>
        <v>0</v>
      </c>
      <c r="I40" s="123">
        <f t="shared" si="5"/>
        <v>0</v>
      </c>
      <c r="J40" s="124">
        <f t="shared" si="6"/>
        <v>-299.79425118677545</v>
      </c>
      <c r="K40" s="123">
        <f t="shared" si="7"/>
        <v>-7058.6556441926277</v>
      </c>
      <c r="L40" s="123">
        <f t="shared" si="8"/>
        <v>-31134.848660079886</v>
      </c>
      <c r="M40" s="123">
        <f t="shared" si="9"/>
        <v>588164.15133992012</v>
      </c>
      <c r="N40" s="70">
        <f t="shared" si="10"/>
        <v>24980.426899125938</v>
      </c>
      <c r="O40" s="23">
        <f t="shared" si="11"/>
        <v>1.0155258533199265</v>
      </c>
      <c r="P40" s="284">
        <v>-621.4507207740171</v>
      </c>
      <c r="Q40" s="317">
        <v>23545</v>
      </c>
      <c r="R40" s="125">
        <f t="shared" si="12"/>
        <v>2.1381393656382194E-2</v>
      </c>
      <c r="S40" s="23">
        <f t="shared" si="13"/>
        <v>3.1328505729209109E-2</v>
      </c>
      <c r="T40" s="23"/>
      <c r="U40" s="266">
        <v>597785</v>
      </c>
      <c r="V40" s="125">
        <f t="shared" si="14"/>
        <v>3.598952800756125E-2</v>
      </c>
      <c r="W40" s="260">
        <v>562256.00900986267</v>
      </c>
      <c r="X40" s="264">
        <v>25752.164735277645</v>
      </c>
      <c r="Y40" s="264">
        <v>24221.60035367521</v>
      </c>
      <c r="Z40" s="141"/>
      <c r="AA40" s="124"/>
      <c r="AB40" s="124"/>
      <c r="AC40" s="124"/>
      <c r="AD40" s="124"/>
    </row>
    <row r="41" spans="1:30">
      <c r="A41" s="82">
        <v>234</v>
      </c>
      <c r="B41" s="83" t="s">
        <v>100</v>
      </c>
      <c r="C41" s="266">
        <v>184410</v>
      </c>
      <c r="D41" s="124">
        <f t="shared" si="0"/>
        <v>27507.458233890215</v>
      </c>
      <c r="E41" s="125">
        <f t="shared" si="1"/>
        <v>1.1182569100374753</v>
      </c>
      <c r="F41" s="124">
        <f t="shared" si="2"/>
        <v>-1745.3665528160686</v>
      </c>
      <c r="G41" s="124">
        <f t="shared" si="3"/>
        <v>-11700.937370078926</v>
      </c>
      <c r="H41" s="124">
        <f t="shared" si="4"/>
        <v>0</v>
      </c>
      <c r="I41" s="123">
        <f t="shared" si="5"/>
        <v>0</v>
      </c>
      <c r="J41" s="124">
        <f t="shared" si="6"/>
        <v>-299.79425118677545</v>
      </c>
      <c r="K41" s="123">
        <f t="shared" si="7"/>
        <v>-2009.8206599561424</v>
      </c>
      <c r="L41" s="123">
        <f t="shared" si="8"/>
        <v>-13710.758030035067</v>
      </c>
      <c r="M41" s="123">
        <f t="shared" si="9"/>
        <v>170699.24196996493</v>
      </c>
      <c r="N41" s="70">
        <f t="shared" si="10"/>
        <v>25462.297429887371</v>
      </c>
      <c r="O41" s="23">
        <f t="shared" si="11"/>
        <v>1.0351152696224297</v>
      </c>
      <c r="P41" s="284">
        <v>-676.16218441576166</v>
      </c>
      <c r="Q41" s="317">
        <v>6704</v>
      </c>
      <c r="R41" s="125">
        <f t="shared" si="12"/>
        <v>2.8695114853350596E-2</v>
      </c>
      <c r="S41" s="23">
        <f t="shared" si="13"/>
        <v>3.4346647200443031E-2</v>
      </c>
      <c r="T41" s="23"/>
      <c r="U41" s="266">
        <v>175041</v>
      </c>
      <c r="V41" s="125">
        <f t="shared" si="14"/>
        <v>5.3524602807342281E-2</v>
      </c>
      <c r="W41" s="260">
        <v>161141.52777230693</v>
      </c>
      <c r="X41" s="264">
        <v>26740.146654445463</v>
      </c>
      <c r="Y41" s="264">
        <v>24616.793121342333</v>
      </c>
      <c r="Z41" s="141"/>
      <c r="AA41" s="124"/>
      <c r="AB41" s="124"/>
      <c r="AC41" s="124"/>
      <c r="AD41" s="124"/>
    </row>
    <row r="42" spans="1:30">
      <c r="A42" s="82">
        <v>235</v>
      </c>
      <c r="B42" s="83" t="s">
        <v>101</v>
      </c>
      <c r="C42" s="266">
        <v>854833</v>
      </c>
      <c r="D42" s="124">
        <f t="shared" si="0"/>
        <v>23371.418416447945</v>
      </c>
      <c r="E42" s="125">
        <f t="shared" si="1"/>
        <v>0.95011505313749478</v>
      </c>
      <c r="F42" s="124">
        <f t="shared" si="2"/>
        <v>736.25733764929316</v>
      </c>
      <c r="G42" s="124">
        <f t="shared" si="3"/>
        <v>26929.348381860545</v>
      </c>
      <c r="H42" s="124">
        <f t="shared" si="4"/>
        <v>0</v>
      </c>
      <c r="I42" s="123">
        <f t="shared" si="5"/>
        <v>0</v>
      </c>
      <c r="J42" s="124">
        <f t="shared" si="6"/>
        <v>-299.79425118677545</v>
      </c>
      <c r="K42" s="123">
        <f t="shared" si="7"/>
        <v>-10965.2745314075</v>
      </c>
      <c r="L42" s="123">
        <f t="shared" si="8"/>
        <v>15964.073850453045</v>
      </c>
      <c r="M42" s="123">
        <f t="shared" si="9"/>
        <v>870797.07385045302</v>
      </c>
      <c r="N42" s="70">
        <f t="shared" si="10"/>
        <v>23807.881502910463</v>
      </c>
      <c r="O42" s="23">
        <f t="shared" si="11"/>
        <v>0.96785852686243767</v>
      </c>
      <c r="P42" s="284">
        <v>339.57576712545961</v>
      </c>
      <c r="Q42" s="317">
        <v>36576</v>
      </c>
      <c r="R42" s="125">
        <f t="shared" si="12"/>
        <v>4.5977964731520653E-2</v>
      </c>
      <c r="S42" s="23">
        <f t="shared" si="13"/>
        <v>4.1539005535618893E-2</v>
      </c>
      <c r="T42" s="23"/>
      <c r="U42" s="266">
        <v>784322</v>
      </c>
      <c r="V42" s="125">
        <f t="shared" si="14"/>
        <v>8.9900576548917407E-2</v>
      </c>
      <c r="W42" s="260">
        <v>802374.42099962081</v>
      </c>
      <c r="X42" s="264">
        <v>22344.082958235998</v>
      </c>
      <c r="Y42" s="264">
        <v>22858.36764285855</v>
      </c>
      <c r="Z42" s="141"/>
      <c r="AA42" s="124"/>
      <c r="AB42" s="124"/>
      <c r="AC42" s="124"/>
      <c r="AD42" s="124"/>
    </row>
    <row r="43" spans="1:30">
      <c r="A43" s="82">
        <v>236</v>
      </c>
      <c r="B43" s="83" t="s">
        <v>102</v>
      </c>
      <c r="C43" s="266">
        <v>446427</v>
      </c>
      <c r="D43" s="124">
        <f t="shared" si="0"/>
        <v>20590.701535907014</v>
      </c>
      <c r="E43" s="125">
        <f t="shared" si="1"/>
        <v>0.83707095287629152</v>
      </c>
      <c r="F43" s="124">
        <f t="shared" si="2"/>
        <v>2404.6874659738519</v>
      </c>
      <c r="G43" s="124">
        <f t="shared" si="3"/>
        <v>52136.028949779087</v>
      </c>
      <c r="H43" s="124">
        <f t="shared" si="4"/>
        <v>541.7863658795269</v>
      </c>
      <c r="I43" s="123">
        <f t="shared" si="5"/>
        <v>11746.470198634022</v>
      </c>
      <c r="J43" s="124">
        <f t="shared" si="6"/>
        <v>241.99211469275144</v>
      </c>
      <c r="K43" s="123">
        <f t="shared" si="7"/>
        <v>5246.6310386535442</v>
      </c>
      <c r="L43" s="123">
        <f t="shared" si="8"/>
        <v>57382.659988432628</v>
      </c>
      <c r="M43" s="123">
        <f t="shared" si="9"/>
        <v>503809.65998843266</v>
      </c>
      <c r="N43" s="70">
        <f t="shared" si="10"/>
        <v>23237.381116573619</v>
      </c>
      <c r="O43" s="23">
        <f t="shared" si="11"/>
        <v>0.94466605325125441</v>
      </c>
      <c r="P43" s="284">
        <v>-790.6779598342473</v>
      </c>
      <c r="Q43" s="317">
        <v>21681</v>
      </c>
      <c r="R43" s="125">
        <f t="shared" si="12"/>
        <v>3.4764679371998806E-2</v>
      </c>
      <c r="S43" s="23">
        <f t="shared" si="13"/>
        <v>3.8410133245443186E-2</v>
      </c>
      <c r="T43" s="23"/>
      <c r="U43" s="266">
        <v>422673</v>
      </c>
      <c r="V43" s="125">
        <f t="shared" si="14"/>
        <v>5.6199473351739998E-2</v>
      </c>
      <c r="W43" s="260">
        <v>475327.80786190025</v>
      </c>
      <c r="X43" s="264">
        <v>19898.921896332566</v>
      </c>
      <c r="Y43" s="264">
        <v>22377.84510436892</v>
      </c>
      <c r="Z43" s="141"/>
      <c r="AA43" s="124"/>
      <c r="AB43" s="124"/>
      <c r="AC43" s="124"/>
      <c r="AD43" s="124"/>
    </row>
    <row r="44" spans="1:30">
      <c r="A44" s="82">
        <v>237</v>
      </c>
      <c r="B44" s="83" t="s">
        <v>103</v>
      </c>
      <c r="C44" s="266">
        <v>495490</v>
      </c>
      <c r="D44" s="124">
        <f t="shared" si="0"/>
        <v>20103.460867448372</v>
      </c>
      <c r="E44" s="125">
        <f t="shared" si="1"/>
        <v>0.81726322510579663</v>
      </c>
      <c r="F44" s="124">
        <f t="shared" si="2"/>
        <v>2697.0318670490369</v>
      </c>
      <c r="G44" s="124">
        <f t="shared" si="3"/>
        <v>66473.74442715761</v>
      </c>
      <c r="H44" s="124">
        <f t="shared" si="4"/>
        <v>712.32059984005173</v>
      </c>
      <c r="I44" s="123">
        <f t="shared" si="5"/>
        <v>17556.565824257756</v>
      </c>
      <c r="J44" s="124">
        <f t="shared" si="6"/>
        <v>412.52634865327627</v>
      </c>
      <c r="K44" s="123">
        <f t="shared" si="7"/>
        <v>10167.5369152573</v>
      </c>
      <c r="L44" s="123">
        <f t="shared" si="8"/>
        <v>76641.281342414906</v>
      </c>
      <c r="M44" s="123">
        <f t="shared" si="9"/>
        <v>572131.28134241491</v>
      </c>
      <c r="N44" s="70">
        <f t="shared" si="10"/>
        <v>23213.019083150681</v>
      </c>
      <c r="O44" s="23">
        <f t="shared" si="11"/>
        <v>0.94367566686272941</v>
      </c>
      <c r="P44" s="284">
        <v>1145.5233533491555</v>
      </c>
      <c r="Q44" s="317">
        <v>24647</v>
      </c>
      <c r="R44" s="125">
        <f t="shared" si="12"/>
        <v>4.4072938881471561E-2</v>
      </c>
      <c r="S44" s="23">
        <f t="shared" si="13"/>
        <v>3.8816425094096788E-2</v>
      </c>
      <c r="T44" s="23"/>
      <c r="U44" s="266">
        <v>470107</v>
      </c>
      <c r="V44" s="125">
        <f t="shared" si="14"/>
        <v>5.3994090707009258E-2</v>
      </c>
      <c r="W44" s="260">
        <v>545568.82931821921</v>
      </c>
      <c r="X44" s="264">
        <v>19254.843334015975</v>
      </c>
      <c r="Y44" s="264">
        <v>22345.641176253088</v>
      </c>
      <c r="Z44" s="141"/>
      <c r="AA44" s="124"/>
      <c r="AB44" s="124"/>
      <c r="AC44" s="124"/>
      <c r="AD44" s="124"/>
    </row>
    <row r="45" spans="1:30">
      <c r="A45" s="82">
        <v>238</v>
      </c>
      <c r="B45" s="83" t="s">
        <v>104</v>
      </c>
      <c r="C45" s="266">
        <v>281267</v>
      </c>
      <c r="D45" s="124">
        <f t="shared" si="0"/>
        <v>21243.731117824773</v>
      </c>
      <c r="E45" s="125">
        <f t="shared" si="1"/>
        <v>0.86361847450585139</v>
      </c>
      <c r="F45" s="124">
        <f t="shared" si="2"/>
        <v>2012.8697168231963</v>
      </c>
      <c r="G45" s="124">
        <f t="shared" si="3"/>
        <v>26650.39505073912</v>
      </c>
      <c r="H45" s="124">
        <f t="shared" si="4"/>
        <v>313.22601220831126</v>
      </c>
      <c r="I45" s="123">
        <f t="shared" si="5"/>
        <v>4147.1124016380409</v>
      </c>
      <c r="J45" s="124">
        <f t="shared" si="6"/>
        <v>13.431761021535806</v>
      </c>
      <c r="K45" s="123">
        <f t="shared" si="7"/>
        <v>177.83651592513408</v>
      </c>
      <c r="L45" s="123">
        <f t="shared" si="8"/>
        <v>26828.231566664253</v>
      </c>
      <c r="M45" s="123">
        <f t="shared" si="9"/>
        <v>308095.23156666424</v>
      </c>
      <c r="N45" s="70">
        <f t="shared" si="10"/>
        <v>23270.032595669501</v>
      </c>
      <c r="O45" s="23">
        <f t="shared" si="11"/>
        <v>0.94599342933273223</v>
      </c>
      <c r="P45" s="284">
        <v>-958.13938417076497</v>
      </c>
      <c r="Q45" s="317">
        <v>13240</v>
      </c>
      <c r="R45" s="125">
        <f t="shared" si="12"/>
        <v>3.6857000348244517E-2</v>
      </c>
      <c r="S45" s="23">
        <f t="shared" si="13"/>
        <v>3.8500994388491111E-2</v>
      </c>
      <c r="T45" s="23"/>
      <c r="U45" s="266">
        <v>259324</v>
      </c>
      <c r="V45" s="125">
        <f t="shared" si="14"/>
        <v>8.4616155851367406E-2</v>
      </c>
      <c r="W45" s="260">
        <v>283609.5527639034</v>
      </c>
      <c r="X45" s="264">
        <v>20488.58339258908</v>
      </c>
      <c r="Y45" s="264">
        <v>22407.328179181746</v>
      </c>
      <c r="Z45" s="141"/>
      <c r="AA45" s="124"/>
      <c r="AB45" s="124"/>
      <c r="AC45" s="124"/>
      <c r="AD45" s="124"/>
    </row>
    <row r="46" spans="1:30">
      <c r="A46" s="82">
        <v>239</v>
      </c>
      <c r="B46" s="83" t="s">
        <v>105</v>
      </c>
      <c r="C46" s="266">
        <v>52578</v>
      </c>
      <c r="D46" s="124">
        <f t="shared" si="0"/>
        <v>18111.608680675163</v>
      </c>
      <c r="E46" s="125">
        <f t="shared" si="1"/>
        <v>0.7362887325629649</v>
      </c>
      <c r="F46" s="124">
        <f t="shared" si="2"/>
        <v>3892.1431791129621</v>
      </c>
      <c r="G46" s="124">
        <f t="shared" si="3"/>
        <v>11298.891648964929</v>
      </c>
      <c r="H46" s="124">
        <f t="shared" si="4"/>
        <v>1409.4688652106747</v>
      </c>
      <c r="I46" s="123">
        <f t="shared" si="5"/>
        <v>4091.6881157065886</v>
      </c>
      <c r="J46" s="124">
        <f t="shared" si="6"/>
        <v>1109.6746140238993</v>
      </c>
      <c r="K46" s="123">
        <f t="shared" si="7"/>
        <v>3221.3854045113794</v>
      </c>
      <c r="L46" s="123">
        <f t="shared" si="8"/>
        <v>14520.277053476308</v>
      </c>
      <c r="M46" s="123">
        <f t="shared" si="9"/>
        <v>67098.277053476311</v>
      </c>
      <c r="N46" s="70">
        <f t="shared" si="10"/>
        <v>23113.426473812026</v>
      </c>
      <c r="O46" s="23">
        <f t="shared" si="11"/>
        <v>0.93962694223558807</v>
      </c>
      <c r="P46" s="284">
        <v>295.00081327434418</v>
      </c>
      <c r="Q46" s="317">
        <v>2903</v>
      </c>
      <c r="R46" s="125">
        <f t="shared" si="12"/>
        <v>3.725067426522715E-2</v>
      </c>
      <c r="S46" s="23">
        <f t="shared" si="13"/>
        <v>3.8527618852572693E-2</v>
      </c>
      <c r="T46" s="23"/>
      <c r="U46" s="266">
        <v>50812</v>
      </c>
      <c r="V46" s="125">
        <f t="shared" si="14"/>
        <v>3.4755569550499882E-2</v>
      </c>
      <c r="W46" s="260">
        <v>64764.836117797175</v>
      </c>
      <c r="X46" s="264">
        <v>17461.168384879726</v>
      </c>
      <c r="Y46" s="264">
        <v>22255.957428796279</v>
      </c>
      <c r="Z46" s="141"/>
      <c r="AA46" s="124"/>
      <c r="AB46" s="124"/>
      <c r="AC46" s="124"/>
      <c r="AD46" s="124"/>
    </row>
    <row r="47" spans="1:30" ht="22.5" customHeight="1">
      <c r="A47" s="82">
        <v>301</v>
      </c>
      <c r="B47" s="83" t="s">
        <v>106</v>
      </c>
      <c r="C47" s="266">
        <v>22631168</v>
      </c>
      <c r="D47" s="124">
        <f t="shared" si="0"/>
        <v>33603.874862837045</v>
      </c>
      <c r="E47" s="125">
        <f t="shared" si="1"/>
        <v>1.3660936953856728</v>
      </c>
      <c r="F47" s="124">
        <f t="shared" si="2"/>
        <v>-5403.2165301841669</v>
      </c>
      <c r="G47" s="124">
        <f t="shared" si="3"/>
        <v>-3638898.8333666003</v>
      </c>
      <c r="H47" s="124">
        <f t="shared" si="4"/>
        <v>0</v>
      </c>
      <c r="I47" s="123">
        <f t="shared" si="5"/>
        <v>0</v>
      </c>
      <c r="J47" s="124">
        <f t="shared" si="6"/>
        <v>-299.79425118677545</v>
      </c>
      <c r="K47" s="123">
        <f t="shared" si="7"/>
        <v>-201902.13455250647</v>
      </c>
      <c r="L47" s="123">
        <f t="shared" si="8"/>
        <v>-3840800.9679191066</v>
      </c>
      <c r="M47" s="123">
        <f t="shared" si="9"/>
        <v>18790367.032080892</v>
      </c>
      <c r="N47" s="70">
        <f t="shared" si="10"/>
        <v>27900.864081466098</v>
      </c>
      <c r="O47" s="23">
        <f t="shared" si="11"/>
        <v>1.1342499837617088</v>
      </c>
      <c r="P47" s="284">
        <v>-151085.44385088049</v>
      </c>
      <c r="Q47" s="317">
        <v>673469</v>
      </c>
      <c r="R47" s="125">
        <f t="shared" si="12"/>
        <v>3.7663796371180787E-2</v>
      </c>
      <c r="S47" s="23">
        <f t="shared" si="13"/>
        <v>3.819485822375783E-2</v>
      </c>
      <c r="T47" s="23"/>
      <c r="U47" s="266">
        <v>21592433</v>
      </c>
      <c r="V47" s="125">
        <f t="shared" si="14"/>
        <v>4.810643617604371E-2</v>
      </c>
      <c r="W47" s="260">
        <v>17918748.187524535</v>
      </c>
      <c r="X47" s="264">
        <v>32384.164293245387</v>
      </c>
      <c r="Y47" s="264">
        <v>26874.400176862309</v>
      </c>
      <c r="Z47" s="141"/>
      <c r="AA47" s="124"/>
      <c r="AB47" s="124"/>
      <c r="AC47" s="124"/>
      <c r="AD47" s="124"/>
    </row>
    <row r="48" spans="1:30" ht="24.75" customHeight="1">
      <c r="A48" s="82">
        <v>402</v>
      </c>
      <c r="B48" s="83" t="s">
        <v>107</v>
      </c>
      <c r="C48" s="266">
        <v>366041</v>
      </c>
      <c r="D48" s="124">
        <f t="shared" si="0"/>
        <v>20410.449425671908</v>
      </c>
      <c r="E48" s="125">
        <f t="shared" si="1"/>
        <v>0.82974318867120389</v>
      </c>
      <c r="F48" s="124">
        <f t="shared" si="2"/>
        <v>2512.8387321149153</v>
      </c>
      <c r="G48" s="124">
        <f t="shared" si="3"/>
        <v>45065.24982174889</v>
      </c>
      <c r="H48" s="124">
        <f t="shared" si="4"/>
        <v>604.87460446181387</v>
      </c>
      <c r="I48" s="123">
        <f t="shared" si="5"/>
        <v>10847.821156418171</v>
      </c>
      <c r="J48" s="124">
        <f t="shared" si="6"/>
        <v>305.08035327503842</v>
      </c>
      <c r="K48" s="123">
        <f t="shared" si="7"/>
        <v>5471.3110556345382</v>
      </c>
      <c r="L48" s="123">
        <f t="shared" si="8"/>
        <v>50536.560877383425</v>
      </c>
      <c r="M48" s="123">
        <f t="shared" si="9"/>
        <v>416577.56087738345</v>
      </c>
      <c r="N48" s="70">
        <f t="shared" si="10"/>
        <v>23228.368511061864</v>
      </c>
      <c r="O48" s="23">
        <f t="shared" si="11"/>
        <v>0.94429966504100005</v>
      </c>
      <c r="P48" s="284">
        <v>168.42564080674492</v>
      </c>
      <c r="Q48" s="317">
        <v>17934</v>
      </c>
      <c r="R48" s="125">
        <f t="shared" si="12"/>
        <v>5.031381053636292E-2</v>
      </c>
      <c r="S48" s="23">
        <f t="shared" si="13"/>
        <v>3.908977471103732E-2</v>
      </c>
      <c r="T48" s="23"/>
      <c r="U48" s="266">
        <v>347010</v>
      </c>
      <c r="V48" s="125">
        <f t="shared" si="14"/>
        <v>5.4842799919310681E-2</v>
      </c>
      <c r="W48" s="260">
        <v>399184.92761357536</v>
      </c>
      <c r="X48" s="264">
        <v>19432.715461723692</v>
      </c>
      <c r="Y48" s="264">
        <v>22354.534782638479</v>
      </c>
      <c r="Z48" s="141"/>
      <c r="AA48" s="124"/>
      <c r="AB48" s="124"/>
      <c r="AC48" s="124"/>
      <c r="AD48" s="124"/>
    </row>
    <row r="49" spans="1:30">
      <c r="A49" s="82">
        <v>403</v>
      </c>
      <c r="B49" s="83" t="s">
        <v>108</v>
      </c>
      <c r="C49" s="266">
        <v>703373</v>
      </c>
      <c r="D49" s="124">
        <f t="shared" si="0"/>
        <v>22740.801810539928</v>
      </c>
      <c r="E49" s="125">
        <f t="shared" si="1"/>
        <v>0.92447868313395165</v>
      </c>
      <c r="F49" s="124">
        <f t="shared" si="2"/>
        <v>1114.6273011941032</v>
      </c>
      <c r="G49" s="124">
        <f t="shared" si="3"/>
        <v>34475.422425933612</v>
      </c>
      <c r="H49" s="124">
        <f t="shared" si="4"/>
        <v>0</v>
      </c>
      <c r="I49" s="123">
        <f t="shared" si="5"/>
        <v>0</v>
      </c>
      <c r="J49" s="124">
        <f t="shared" si="6"/>
        <v>-299.79425118677545</v>
      </c>
      <c r="K49" s="123">
        <f t="shared" si="7"/>
        <v>-9272.6361892069654</v>
      </c>
      <c r="L49" s="123">
        <f t="shared" si="8"/>
        <v>25202.786236726646</v>
      </c>
      <c r="M49" s="123">
        <f t="shared" si="9"/>
        <v>728575.78623672668</v>
      </c>
      <c r="N49" s="70">
        <f t="shared" si="10"/>
        <v>23555.634860547256</v>
      </c>
      <c r="O49" s="23">
        <f t="shared" si="11"/>
        <v>0.95760397886102044</v>
      </c>
      <c r="P49" s="284">
        <v>717.70716527756667</v>
      </c>
      <c r="Q49" s="317">
        <v>30930</v>
      </c>
      <c r="R49" s="125">
        <f t="shared" si="12"/>
        <v>4.1882114299127235E-2</v>
      </c>
      <c r="S49" s="23">
        <f t="shared" si="13"/>
        <v>3.9919757814351815E-2</v>
      </c>
      <c r="T49" s="23"/>
      <c r="U49" s="266">
        <v>667852</v>
      </c>
      <c r="V49" s="125">
        <f t="shared" si="14"/>
        <v>5.3186933632002296E-2</v>
      </c>
      <c r="W49" s="260">
        <v>693087.43299374392</v>
      </c>
      <c r="X49" s="264">
        <v>21826.655336950127</v>
      </c>
      <c r="Y49" s="264">
        <v>22651.396594344202</v>
      </c>
      <c r="Z49" s="141"/>
      <c r="AA49" s="124"/>
      <c r="AB49" s="124"/>
      <c r="AC49" s="124"/>
      <c r="AD49" s="124"/>
    </row>
    <row r="50" spans="1:30">
      <c r="A50" s="82">
        <v>412</v>
      </c>
      <c r="B50" s="83" t="s">
        <v>109</v>
      </c>
      <c r="C50" s="266">
        <v>657899</v>
      </c>
      <c r="D50" s="124">
        <f t="shared" si="0"/>
        <v>19264.413926385758</v>
      </c>
      <c r="E50" s="125">
        <f t="shared" si="1"/>
        <v>0.7831535654014663</v>
      </c>
      <c r="F50" s="124">
        <f t="shared" si="2"/>
        <v>3200.4600316866054</v>
      </c>
      <c r="G50" s="124">
        <f t="shared" si="3"/>
        <v>109298.91054212926</v>
      </c>
      <c r="H50" s="124">
        <f t="shared" si="4"/>
        <v>1005.9870292119665</v>
      </c>
      <c r="I50" s="123">
        <f t="shared" si="5"/>
        <v>34355.463034617875</v>
      </c>
      <c r="J50" s="124">
        <f t="shared" si="6"/>
        <v>706.19277802519105</v>
      </c>
      <c r="K50" s="123">
        <f t="shared" si="7"/>
        <v>24117.189562338299</v>
      </c>
      <c r="L50" s="123">
        <f t="shared" si="8"/>
        <v>133416.10010446756</v>
      </c>
      <c r="M50" s="123">
        <f t="shared" si="9"/>
        <v>791315.10010446759</v>
      </c>
      <c r="N50" s="70">
        <f t="shared" si="10"/>
        <v>23171.066736097557</v>
      </c>
      <c r="O50" s="23">
        <f t="shared" si="11"/>
        <v>0.94197018387751319</v>
      </c>
      <c r="P50" s="284">
        <v>1441.098768216325</v>
      </c>
      <c r="Q50" s="317">
        <v>34151</v>
      </c>
      <c r="R50" s="125">
        <f t="shared" si="12"/>
        <v>4.0704634385266086E-2</v>
      </c>
      <c r="S50" s="23">
        <f t="shared" si="13"/>
        <v>3.866791444825083E-2</v>
      </c>
      <c r="T50" s="23"/>
      <c r="U50" s="266">
        <v>626447</v>
      </c>
      <c r="V50" s="125">
        <f t="shared" si="14"/>
        <v>5.0206960844253384E-2</v>
      </c>
      <c r="W50" s="260">
        <v>754962.41828126879</v>
      </c>
      <c r="X50" s="264">
        <v>18510.933159978726</v>
      </c>
      <c r="Y50" s="264">
        <v>22308.445667551234</v>
      </c>
      <c r="Z50" s="141"/>
      <c r="AA50" s="124"/>
      <c r="AB50" s="124"/>
      <c r="AC50" s="124"/>
      <c r="AD50" s="124"/>
    </row>
    <row r="51" spans="1:30">
      <c r="A51" s="82">
        <v>415</v>
      </c>
      <c r="B51" s="83" t="s">
        <v>110</v>
      </c>
      <c r="C51" s="266">
        <v>134695</v>
      </c>
      <c r="D51" s="124">
        <f t="shared" si="0"/>
        <v>17688.115561391991</v>
      </c>
      <c r="E51" s="125">
        <f t="shared" si="1"/>
        <v>0.71907252512696596</v>
      </c>
      <c r="F51" s="124">
        <f t="shared" si="2"/>
        <v>4146.2390506828651</v>
      </c>
      <c r="G51" s="124">
        <f t="shared" si="3"/>
        <v>31573.610370950017</v>
      </c>
      <c r="H51" s="124">
        <f t="shared" si="4"/>
        <v>1557.6914569597848</v>
      </c>
      <c r="I51" s="123">
        <f t="shared" si="5"/>
        <v>11861.820444748761</v>
      </c>
      <c r="J51" s="124">
        <f t="shared" si="6"/>
        <v>1257.8972057730093</v>
      </c>
      <c r="K51" s="123">
        <f t="shared" si="7"/>
        <v>9578.8872219614659</v>
      </c>
      <c r="L51" s="123">
        <f t="shared" si="8"/>
        <v>41152.497592911481</v>
      </c>
      <c r="M51" s="123">
        <f t="shared" si="9"/>
        <v>175847.49759291147</v>
      </c>
      <c r="N51" s="70">
        <f t="shared" si="10"/>
        <v>23092.251817847864</v>
      </c>
      <c r="O51" s="23">
        <f t="shared" si="11"/>
        <v>0.93876613186378799</v>
      </c>
      <c r="P51" s="284">
        <v>603.36598108303588</v>
      </c>
      <c r="Q51" s="317">
        <v>7615</v>
      </c>
      <c r="R51" s="125">
        <f t="shared" si="12"/>
        <v>3.9820291275656554E-2</v>
      </c>
      <c r="S51" s="23">
        <f t="shared" si="13"/>
        <v>3.8627212685721009E-2</v>
      </c>
      <c r="T51" s="23"/>
      <c r="U51" s="266">
        <v>129843</v>
      </c>
      <c r="V51" s="125">
        <f t="shared" si="14"/>
        <v>3.7368206218279E-2</v>
      </c>
      <c r="W51" s="260">
        <v>169707.81813991268</v>
      </c>
      <c r="X51" s="264">
        <v>17010.742827197693</v>
      </c>
      <c r="Y51" s="264">
        <v>22233.436150912181</v>
      </c>
      <c r="Z51" s="141"/>
      <c r="AA51" s="124"/>
      <c r="AB51" s="124"/>
      <c r="AC51" s="124"/>
      <c r="AD51" s="124"/>
    </row>
    <row r="52" spans="1:30">
      <c r="A52" s="82">
        <v>417</v>
      </c>
      <c r="B52" s="83" t="s">
        <v>111</v>
      </c>
      <c r="C52" s="266">
        <v>398796</v>
      </c>
      <c r="D52" s="124">
        <f t="shared" si="0"/>
        <v>19315.896541702994</v>
      </c>
      <c r="E52" s="125">
        <f t="shared" si="1"/>
        <v>0.78524648106949302</v>
      </c>
      <c r="F52" s="124">
        <f t="shared" si="2"/>
        <v>3169.5704624962636</v>
      </c>
      <c r="G52" s="124">
        <f t="shared" si="3"/>
        <v>65438.951768697858</v>
      </c>
      <c r="H52" s="124">
        <f t="shared" si="4"/>
        <v>987.96811385093383</v>
      </c>
      <c r="I52" s="123">
        <f t="shared" si="5"/>
        <v>20397.589678566383</v>
      </c>
      <c r="J52" s="124">
        <f t="shared" si="6"/>
        <v>688.17386266415838</v>
      </c>
      <c r="K52" s="123">
        <f t="shared" si="7"/>
        <v>14208.037568564214</v>
      </c>
      <c r="L52" s="123">
        <f t="shared" si="8"/>
        <v>79646.989337262072</v>
      </c>
      <c r="M52" s="123">
        <f t="shared" si="9"/>
        <v>478442.98933726206</v>
      </c>
      <c r="N52" s="70">
        <f t="shared" si="10"/>
        <v>23173.640866863414</v>
      </c>
      <c r="O52" s="23">
        <f t="shared" si="11"/>
        <v>0.94207482966091438</v>
      </c>
      <c r="P52" s="284">
        <v>2010.513827372386</v>
      </c>
      <c r="Q52" s="317">
        <v>20646</v>
      </c>
      <c r="R52" s="125">
        <f t="shared" si="12"/>
        <v>3.0727027850302097E-2</v>
      </c>
      <c r="S52" s="23">
        <f t="shared" si="13"/>
        <v>3.8250093724265695E-2</v>
      </c>
      <c r="T52" s="23"/>
      <c r="U52" s="266">
        <v>380742</v>
      </c>
      <c r="V52" s="125">
        <f t="shared" si="14"/>
        <v>4.7417936555462753E-2</v>
      </c>
      <c r="W52" s="260">
        <v>453473.45917707396</v>
      </c>
      <c r="X52" s="264">
        <v>18740.069892208496</v>
      </c>
      <c r="Y52" s="264">
        <v>22319.902504162717</v>
      </c>
      <c r="Z52" s="141"/>
      <c r="AA52" s="124"/>
      <c r="AB52" s="124"/>
      <c r="AC52" s="124"/>
      <c r="AD52" s="124"/>
    </row>
    <row r="53" spans="1:30">
      <c r="A53" s="82">
        <v>418</v>
      </c>
      <c r="B53" s="83" t="s">
        <v>112</v>
      </c>
      <c r="C53" s="266">
        <v>85993</v>
      </c>
      <c r="D53" s="124">
        <f t="shared" si="0"/>
        <v>16871.296841279185</v>
      </c>
      <c r="E53" s="125">
        <f t="shared" si="1"/>
        <v>0.68586650622665357</v>
      </c>
      <c r="F53" s="124">
        <f t="shared" si="2"/>
        <v>4636.3302827505486</v>
      </c>
      <c r="G53" s="124">
        <f t="shared" si="3"/>
        <v>23631.375451179545</v>
      </c>
      <c r="H53" s="124">
        <f t="shared" si="4"/>
        <v>1843.5780089992668</v>
      </c>
      <c r="I53" s="123">
        <f t="shared" si="5"/>
        <v>9396.7171118692622</v>
      </c>
      <c r="J53" s="124">
        <f t="shared" si="6"/>
        <v>1543.7837578124913</v>
      </c>
      <c r="K53" s="123">
        <f t="shared" si="7"/>
        <v>7868.6658135702683</v>
      </c>
      <c r="L53" s="123">
        <f t="shared" si="8"/>
        <v>31500.041264749812</v>
      </c>
      <c r="M53" s="123">
        <f t="shared" si="9"/>
        <v>117493.04126474982</v>
      </c>
      <c r="N53" s="70">
        <f t="shared" si="10"/>
        <v>23051.410881842225</v>
      </c>
      <c r="O53" s="23">
        <f t="shared" si="11"/>
        <v>0.93710583091877242</v>
      </c>
      <c r="P53" s="284">
        <v>835.70711169799324</v>
      </c>
      <c r="Q53" s="317">
        <v>5097</v>
      </c>
      <c r="R53" s="125">
        <f t="shared" si="12"/>
        <v>4.1866828403407857E-2</v>
      </c>
      <c r="S53" s="23">
        <f t="shared" si="13"/>
        <v>3.8699680701793852E-2</v>
      </c>
      <c r="T53" s="23"/>
      <c r="U53" s="266">
        <v>82586</v>
      </c>
      <c r="V53" s="125">
        <f t="shared" si="14"/>
        <v>4.1253965563170514E-2</v>
      </c>
      <c r="W53" s="260">
        <v>113182.0849487167</v>
      </c>
      <c r="X53" s="264">
        <v>16193.333333333334</v>
      </c>
      <c r="Y53" s="264">
        <v>22192.565676218961</v>
      </c>
      <c r="Z53" s="141"/>
      <c r="AA53" s="124"/>
      <c r="AB53" s="124"/>
      <c r="AC53" s="124"/>
      <c r="AD53" s="124"/>
    </row>
    <row r="54" spans="1:30">
      <c r="A54" s="82">
        <v>419</v>
      </c>
      <c r="B54" s="83" t="s">
        <v>113</v>
      </c>
      <c r="C54" s="266">
        <v>155669</v>
      </c>
      <c r="D54" s="124">
        <f t="shared" si="0"/>
        <v>19744.926433282599</v>
      </c>
      <c r="E54" s="125">
        <f t="shared" si="1"/>
        <v>0.80268777414688952</v>
      </c>
      <c r="F54" s="124">
        <f t="shared" si="2"/>
        <v>2912.1525275485005</v>
      </c>
      <c r="G54" s="124">
        <f t="shared" si="3"/>
        <v>22959.410527192376</v>
      </c>
      <c r="H54" s="124">
        <f t="shared" si="4"/>
        <v>837.80765179807213</v>
      </c>
      <c r="I54" s="123">
        <f t="shared" si="5"/>
        <v>6605.2755267760012</v>
      </c>
      <c r="J54" s="124">
        <f t="shared" si="6"/>
        <v>538.01340061129667</v>
      </c>
      <c r="K54" s="123">
        <f t="shared" si="7"/>
        <v>4241.6976504194636</v>
      </c>
      <c r="L54" s="123">
        <f t="shared" si="8"/>
        <v>27201.108177611841</v>
      </c>
      <c r="M54" s="123">
        <f t="shared" si="9"/>
        <v>182870.10817761184</v>
      </c>
      <c r="N54" s="70">
        <f t="shared" si="10"/>
        <v>23195.092361442392</v>
      </c>
      <c r="O54" s="23">
        <f t="shared" si="11"/>
        <v>0.94294689431478407</v>
      </c>
      <c r="P54" s="284">
        <v>833.91256006023832</v>
      </c>
      <c r="Q54" s="317">
        <v>7884</v>
      </c>
      <c r="R54" s="125">
        <f t="shared" si="12"/>
        <v>4.1750842276767043E-2</v>
      </c>
      <c r="S54" s="23">
        <f t="shared" si="13"/>
        <v>3.8714332831463888E-2</v>
      </c>
      <c r="T54" s="23"/>
      <c r="U54" s="266">
        <v>149089</v>
      </c>
      <c r="V54" s="125">
        <f t="shared" si="14"/>
        <v>4.4134711481061649E-2</v>
      </c>
      <c r="W54" s="260">
        <v>175652.33360913835</v>
      </c>
      <c r="X54" s="264">
        <v>18953.597762522248</v>
      </c>
      <c r="Y54" s="264">
        <v>22330.578897678406</v>
      </c>
      <c r="Z54" s="141"/>
      <c r="AA54" s="124"/>
      <c r="AB54" s="124"/>
      <c r="AC54" s="124"/>
      <c r="AD54" s="124"/>
    </row>
    <row r="55" spans="1:30">
      <c r="A55" s="82">
        <v>420</v>
      </c>
      <c r="B55" s="83" t="s">
        <v>114</v>
      </c>
      <c r="C55" s="266">
        <v>103450</v>
      </c>
      <c r="D55" s="124">
        <f t="shared" si="0"/>
        <v>16843.047867144254</v>
      </c>
      <c r="E55" s="125">
        <f t="shared" si="1"/>
        <v>0.68471810457284554</v>
      </c>
      <c r="F55" s="124">
        <f t="shared" si="2"/>
        <v>4653.2796672315071</v>
      </c>
      <c r="G55" s="124">
        <f t="shared" si="3"/>
        <v>28580.443716135916</v>
      </c>
      <c r="H55" s="124">
        <f t="shared" si="4"/>
        <v>1853.4651499464926</v>
      </c>
      <c r="I55" s="123">
        <f t="shared" si="5"/>
        <v>11383.982950971358</v>
      </c>
      <c r="J55" s="124">
        <f t="shared" si="6"/>
        <v>1553.6708987597171</v>
      </c>
      <c r="K55" s="123">
        <f t="shared" si="7"/>
        <v>9542.646660182183</v>
      </c>
      <c r="L55" s="123">
        <f t="shared" si="8"/>
        <v>38123.090376318098</v>
      </c>
      <c r="M55" s="123">
        <f t="shared" si="9"/>
        <v>141573.09037631808</v>
      </c>
      <c r="N55" s="70">
        <f t="shared" si="10"/>
        <v>23049.998433135475</v>
      </c>
      <c r="O55" s="23">
        <f t="shared" si="11"/>
        <v>0.93704841083608192</v>
      </c>
      <c r="P55" s="284">
        <v>232.57095939750434</v>
      </c>
      <c r="Q55" s="317">
        <v>6142</v>
      </c>
      <c r="R55" s="125">
        <f t="shared" si="12"/>
        <v>2.8938175203079383E-2</v>
      </c>
      <c r="S55" s="23">
        <f t="shared" si="13"/>
        <v>3.822431318984032E-2</v>
      </c>
      <c r="T55" s="23"/>
      <c r="U55" s="266">
        <v>100295</v>
      </c>
      <c r="V55" s="125">
        <f t="shared" si="14"/>
        <v>3.1457201256293935E-2</v>
      </c>
      <c r="W55" s="260">
        <v>136027.77223152691</v>
      </c>
      <c r="X55" s="264">
        <v>16369.348784070507</v>
      </c>
      <c r="Y55" s="264">
        <v>22201.36644875582</v>
      </c>
      <c r="Z55" s="141"/>
      <c r="AA55" s="124"/>
      <c r="AB55" s="124"/>
      <c r="AC55" s="124"/>
      <c r="AD55" s="124"/>
    </row>
    <row r="56" spans="1:30">
      <c r="A56" s="82">
        <v>423</v>
      </c>
      <c r="B56" s="83" t="s">
        <v>115</v>
      </c>
      <c r="C56" s="266">
        <v>86251</v>
      </c>
      <c r="D56" s="124">
        <f t="shared" si="0"/>
        <v>18196.413502109706</v>
      </c>
      <c r="E56" s="125">
        <f t="shared" si="1"/>
        <v>0.7397362912856692</v>
      </c>
      <c r="F56" s="124">
        <f t="shared" si="2"/>
        <v>3841.2602862522363</v>
      </c>
      <c r="G56" s="124">
        <f t="shared" si="3"/>
        <v>18207.573756835598</v>
      </c>
      <c r="H56" s="124">
        <f t="shared" si="4"/>
        <v>1379.7871777085845</v>
      </c>
      <c r="I56" s="123">
        <f t="shared" si="5"/>
        <v>6540.1912223386907</v>
      </c>
      <c r="J56" s="124">
        <f t="shared" si="6"/>
        <v>1079.9929265218091</v>
      </c>
      <c r="K56" s="123">
        <f t="shared" si="7"/>
        <v>5119.1664717133754</v>
      </c>
      <c r="L56" s="123">
        <f t="shared" si="8"/>
        <v>23326.740228548973</v>
      </c>
      <c r="M56" s="123">
        <f t="shared" si="9"/>
        <v>109577.74022854897</v>
      </c>
      <c r="N56" s="70">
        <f t="shared" si="10"/>
        <v>23117.666714883748</v>
      </c>
      <c r="O56" s="23">
        <f t="shared" si="11"/>
        <v>0.93979932017172307</v>
      </c>
      <c r="P56" s="284">
        <v>-98.729054453899153</v>
      </c>
      <c r="Q56" s="317">
        <v>4740</v>
      </c>
      <c r="R56" s="125">
        <f t="shared" si="12"/>
        <v>5.5431310477034194E-2</v>
      </c>
      <c r="S56" s="23">
        <f t="shared" si="13"/>
        <v>3.9232788437830755E-2</v>
      </c>
      <c r="T56" s="23"/>
      <c r="U56" s="266">
        <v>82359</v>
      </c>
      <c r="V56" s="125">
        <f t="shared" si="14"/>
        <v>4.7256523270073701E-2</v>
      </c>
      <c r="W56" s="260">
        <v>106264.0585686313</v>
      </c>
      <c r="X56" s="264">
        <v>17240.736864140676</v>
      </c>
      <c r="Y56" s="264">
        <v>22244.935852759325</v>
      </c>
      <c r="Z56" s="141"/>
      <c r="AA56" s="124"/>
      <c r="AB56" s="124"/>
      <c r="AC56" s="124"/>
      <c r="AD56" s="124"/>
    </row>
    <row r="57" spans="1:30">
      <c r="A57" s="82">
        <v>425</v>
      </c>
      <c r="B57" s="83" t="s">
        <v>116</v>
      </c>
      <c r="C57" s="266">
        <v>128633</v>
      </c>
      <c r="D57" s="124">
        <f t="shared" si="0"/>
        <v>17671.795576315428</v>
      </c>
      <c r="E57" s="125">
        <f t="shared" si="1"/>
        <v>0.71840907102195928</v>
      </c>
      <c r="F57" s="124">
        <f t="shared" si="2"/>
        <v>4156.0310417288028</v>
      </c>
      <c r="G57" s="124">
        <f t="shared" si="3"/>
        <v>30251.749952743954</v>
      </c>
      <c r="H57" s="124">
        <f t="shared" si="4"/>
        <v>1563.4034517365819</v>
      </c>
      <c r="I57" s="123">
        <f t="shared" si="5"/>
        <v>11380.01372519058</v>
      </c>
      <c r="J57" s="124">
        <f t="shared" si="6"/>
        <v>1263.6092005498065</v>
      </c>
      <c r="K57" s="123">
        <f t="shared" si="7"/>
        <v>9197.811370802041</v>
      </c>
      <c r="L57" s="123">
        <f t="shared" si="8"/>
        <v>39449.561323545997</v>
      </c>
      <c r="M57" s="123">
        <f t="shared" si="9"/>
        <v>168082.56132354599</v>
      </c>
      <c r="N57" s="70">
        <f t="shared" si="10"/>
        <v>23091.435818594036</v>
      </c>
      <c r="O57" s="23">
        <f t="shared" si="11"/>
        <v>0.93873295915853772</v>
      </c>
      <c r="P57" s="284">
        <v>-257.10335176579974</v>
      </c>
      <c r="Q57" s="317">
        <v>7279</v>
      </c>
      <c r="R57" s="125">
        <f t="shared" si="12"/>
        <v>3.6796267841944924E-2</v>
      </c>
      <c r="S57" s="23">
        <f t="shared" si="13"/>
        <v>3.8511398414630145E-2</v>
      </c>
      <c r="T57" s="23"/>
      <c r="U57" s="266">
        <v>124920</v>
      </c>
      <c r="V57" s="125">
        <f t="shared" si="14"/>
        <v>2.9723022734550113E-2</v>
      </c>
      <c r="W57" s="260">
        <v>162961.26684100876</v>
      </c>
      <c r="X57" s="264">
        <v>17044.617273843636</v>
      </c>
      <c r="Y57" s="264">
        <v>22235.129873244474</v>
      </c>
      <c r="Z57" s="141"/>
      <c r="AA57" s="124"/>
      <c r="AB57" s="124"/>
      <c r="AC57" s="124"/>
      <c r="AD57" s="124"/>
    </row>
    <row r="58" spans="1:30">
      <c r="A58" s="82">
        <v>426</v>
      </c>
      <c r="B58" s="83" t="s">
        <v>82</v>
      </c>
      <c r="C58" s="266">
        <v>65638</v>
      </c>
      <c r="D58" s="124">
        <f t="shared" si="0"/>
        <v>17836.41304347826</v>
      </c>
      <c r="E58" s="125">
        <f t="shared" si="1"/>
        <v>0.72510124223612493</v>
      </c>
      <c r="F58" s="124">
        <f t="shared" si="2"/>
        <v>4057.2605614311037</v>
      </c>
      <c r="G58" s="124">
        <f t="shared" si="3"/>
        <v>14930.718866066461</v>
      </c>
      <c r="H58" s="124">
        <f t="shared" si="4"/>
        <v>1505.7873382295907</v>
      </c>
      <c r="I58" s="123">
        <f t="shared" si="5"/>
        <v>5541.297404684894</v>
      </c>
      <c r="J58" s="124">
        <f t="shared" si="6"/>
        <v>1205.9930870428152</v>
      </c>
      <c r="K58" s="123">
        <f t="shared" si="7"/>
        <v>4438.0545603175597</v>
      </c>
      <c r="L58" s="123">
        <f t="shared" si="8"/>
        <v>19368.773426384021</v>
      </c>
      <c r="M58" s="123">
        <f t="shared" si="9"/>
        <v>85006.773426384025</v>
      </c>
      <c r="N58" s="70">
        <f t="shared" si="10"/>
        <v>23099.666691952181</v>
      </c>
      <c r="O58" s="23">
        <f t="shared" si="11"/>
        <v>0.93906756771924604</v>
      </c>
      <c r="P58" s="284">
        <v>190.32364548727855</v>
      </c>
      <c r="Q58" s="317">
        <v>3680</v>
      </c>
      <c r="R58" s="125">
        <f t="shared" si="12"/>
        <v>2.7608884708458535E-2</v>
      </c>
      <c r="S58" s="23">
        <f t="shared" si="13"/>
        <v>3.8151852549761826E-2</v>
      </c>
      <c r="T58" s="23"/>
      <c r="U58" s="266">
        <v>64968</v>
      </c>
      <c r="V58" s="125">
        <f t="shared" si="14"/>
        <v>1.0312769363378894E-2</v>
      </c>
      <c r="W58" s="260">
        <v>83284.590992754238</v>
      </c>
      <c r="X58" s="264">
        <v>17357.200106866148</v>
      </c>
      <c r="Y58" s="264">
        <v>22250.759014895601</v>
      </c>
      <c r="Z58" s="141"/>
      <c r="AA58" s="124"/>
      <c r="AB58" s="124"/>
      <c r="AC58" s="124"/>
      <c r="AD58" s="124"/>
    </row>
    <row r="59" spans="1:30">
      <c r="A59" s="82">
        <v>427</v>
      </c>
      <c r="B59" s="83" t="s">
        <v>117</v>
      </c>
      <c r="C59" s="266">
        <v>405257</v>
      </c>
      <c r="D59" s="124">
        <f t="shared" si="0"/>
        <v>19185.579699853242</v>
      </c>
      <c r="E59" s="125">
        <f t="shared" si="1"/>
        <v>0.77994872845077945</v>
      </c>
      <c r="F59" s="124">
        <f t="shared" si="2"/>
        <v>3247.7605676061144</v>
      </c>
      <c r="G59" s="124">
        <f t="shared" si="3"/>
        <v>68602.446469543953</v>
      </c>
      <c r="H59" s="124">
        <f t="shared" si="4"/>
        <v>1033.5790084983469</v>
      </c>
      <c r="I59" s="123">
        <f t="shared" si="5"/>
        <v>21832.289396510583</v>
      </c>
      <c r="J59" s="124">
        <f t="shared" si="6"/>
        <v>733.78475731157141</v>
      </c>
      <c r="K59" s="123">
        <f t="shared" si="7"/>
        <v>15499.735428692322</v>
      </c>
      <c r="L59" s="123">
        <f t="shared" si="8"/>
        <v>84102.181898236275</v>
      </c>
      <c r="M59" s="123">
        <f t="shared" si="9"/>
        <v>489359.18189823627</v>
      </c>
      <c r="N59" s="70">
        <f t="shared" si="10"/>
        <v>23167.125024770925</v>
      </c>
      <c r="O59" s="23">
        <f t="shared" si="11"/>
        <v>0.94180994202997859</v>
      </c>
      <c r="P59" s="284">
        <v>2548.7176123988174</v>
      </c>
      <c r="Q59" s="317">
        <v>21123</v>
      </c>
      <c r="R59" s="125">
        <f t="shared" si="12"/>
        <v>3.3091158206960583E-2</v>
      </c>
      <c r="S59" s="23">
        <f t="shared" si="13"/>
        <v>3.8351333150155723E-2</v>
      </c>
      <c r="T59" s="23"/>
      <c r="U59" s="266">
        <v>391589</v>
      </c>
      <c r="V59" s="125">
        <f t="shared" si="14"/>
        <v>3.4903942654160358E-2</v>
      </c>
      <c r="W59" s="260">
        <v>470459.25851541967</v>
      </c>
      <c r="X59" s="264">
        <v>18571.042397799487</v>
      </c>
      <c r="Y59" s="264">
        <v>22311.451129442266</v>
      </c>
      <c r="Z59" s="141"/>
      <c r="AA59" s="124"/>
      <c r="AB59" s="124"/>
      <c r="AC59" s="124"/>
      <c r="AD59" s="124"/>
    </row>
    <row r="60" spans="1:30">
      <c r="A60" s="82">
        <v>428</v>
      </c>
      <c r="B60" s="83" t="s">
        <v>118</v>
      </c>
      <c r="C60" s="266">
        <v>133970</v>
      </c>
      <c r="D60" s="124">
        <f t="shared" si="0"/>
        <v>20400.487284909395</v>
      </c>
      <c r="E60" s="125">
        <f t="shared" si="1"/>
        <v>0.82933819913521245</v>
      </c>
      <c r="F60" s="124">
        <f t="shared" si="2"/>
        <v>2518.8160165724225</v>
      </c>
      <c r="G60" s="124">
        <f t="shared" si="3"/>
        <v>16541.064780831097</v>
      </c>
      <c r="H60" s="124">
        <f t="shared" si="4"/>
        <v>608.3613537286933</v>
      </c>
      <c r="I60" s="123">
        <f t="shared" si="5"/>
        <v>3995.1090099363291</v>
      </c>
      <c r="J60" s="124">
        <f t="shared" si="6"/>
        <v>308.56710254191785</v>
      </c>
      <c r="K60" s="123">
        <f t="shared" si="7"/>
        <v>2026.3601623927746</v>
      </c>
      <c r="L60" s="123">
        <f t="shared" si="8"/>
        <v>18567.424943223872</v>
      </c>
      <c r="M60" s="123">
        <f t="shared" si="9"/>
        <v>152537.42494322389</v>
      </c>
      <c r="N60" s="70">
        <f t="shared" si="10"/>
        <v>23227.870404023739</v>
      </c>
      <c r="O60" s="23">
        <f t="shared" si="11"/>
        <v>0.94427941556420047</v>
      </c>
      <c r="P60" s="284">
        <v>-608.11455708832364</v>
      </c>
      <c r="Q60" s="317">
        <v>6567</v>
      </c>
      <c r="R60" s="125">
        <f t="shared" si="12"/>
        <v>7.6313073131129033E-2</v>
      </c>
      <c r="S60" s="23">
        <f t="shared" si="13"/>
        <v>4.0181143909010238E-2</v>
      </c>
      <c r="T60" s="23"/>
      <c r="U60" s="266">
        <v>124149</v>
      </c>
      <c r="V60" s="125">
        <f t="shared" si="14"/>
        <v>7.9106557443072434E-2</v>
      </c>
      <c r="W60" s="260">
        <v>146265.43851256752</v>
      </c>
      <c r="X60" s="264">
        <v>18954.045801526718</v>
      </c>
      <c r="Y60" s="264">
        <v>22330.60129962863</v>
      </c>
      <c r="Z60" s="141"/>
      <c r="AA60" s="124"/>
      <c r="AB60" s="124"/>
      <c r="AC60" s="124"/>
      <c r="AD60" s="124"/>
    </row>
    <row r="61" spans="1:30">
      <c r="A61" s="82">
        <v>429</v>
      </c>
      <c r="B61" s="83" t="s">
        <v>119</v>
      </c>
      <c r="C61" s="266">
        <v>82140</v>
      </c>
      <c r="D61" s="124">
        <f t="shared" si="0"/>
        <v>18334.821428571428</v>
      </c>
      <c r="E61" s="125">
        <f t="shared" si="1"/>
        <v>0.74536296965245086</v>
      </c>
      <c r="F61" s="124">
        <f t="shared" si="2"/>
        <v>3758.2155303752033</v>
      </c>
      <c r="G61" s="124">
        <f t="shared" si="3"/>
        <v>16836.805576080911</v>
      </c>
      <c r="H61" s="124">
        <f t="shared" si="4"/>
        <v>1331.3444034469821</v>
      </c>
      <c r="I61" s="123">
        <f t="shared" si="5"/>
        <v>5964.4229274424797</v>
      </c>
      <c r="J61" s="124">
        <f t="shared" si="6"/>
        <v>1031.5501522602067</v>
      </c>
      <c r="K61" s="123">
        <f t="shared" si="7"/>
        <v>4621.3446821257257</v>
      </c>
      <c r="L61" s="123">
        <f t="shared" si="8"/>
        <v>21458.150258206639</v>
      </c>
      <c r="M61" s="123">
        <f t="shared" si="9"/>
        <v>103598.15025820665</v>
      </c>
      <c r="N61" s="70">
        <f t="shared" si="10"/>
        <v>23124.587111206842</v>
      </c>
      <c r="O61" s="23">
        <f t="shared" si="11"/>
        <v>0.94008065409006247</v>
      </c>
      <c r="P61" s="284">
        <v>1420.9744379845142</v>
      </c>
      <c r="Q61" s="317">
        <v>4480</v>
      </c>
      <c r="R61" s="125">
        <f t="shared" si="12"/>
        <v>2.0747516595636711E-2</v>
      </c>
      <c r="S61" s="23">
        <f t="shared" si="13"/>
        <v>3.7860970460740363E-2</v>
      </c>
      <c r="T61" s="23"/>
      <c r="U61" s="266">
        <v>81153</v>
      </c>
      <c r="V61" s="125">
        <f t="shared" si="14"/>
        <v>1.2162212117851465E-2</v>
      </c>
      <c r="W61" s="260">
        <v>100665.58772515727</v>
      </c>
      <c r="X61" s="264">
        <v>17962.151394422312</v>
      </c>
      <c r="Y61" s="264">
        <v>22281.006579273409</v>
      </c>
      <c r="Z61" s="141"/>
      <c r="AA61" s="124"/>
      <c r="AB61" s="124"/>
      <c r="AC61" s="124"/>
      <c r="AD61" s="124"/>
    </row>
    <row r="62" spans="1:30">
      <c r="A62" s="82">
        <v>430</v>
      </c>
      <c r="B62" s="83" t="s">
        <v>120</v>
      </c>
      <c r="C62" s="266">
        <v>41577</v>
      </c>
      <c r="D62" s="124">
        <f t="shared" si="0"/>
        <v>16697.590361445782</v>
      </c>
      <c r="E62" s="125">
        <f t="shared" si="1"/>
        <v>0.67880484063253244</v>
      </c>
      <c r="F62" s="124">
        <f t="shared" si="2"/>
        <v>4740.554170650591</v>
      </c>
      <c r="G62" s="124">
        <f t="shared" si="3"/>
        <v>11803.979884919971</v>
      </c>
      <c r="H62" s="124">
        <f t="shared" si="4"/>
        <v>1904.375276940958</v>
      </c>
      <c r="I62" s="123">
        <f t="shared" si="5"/>
        <v>4741.8944395829849</v>
      </c>
      <c r="J62" s="124">
        <f t="shared" si="6"/>
        <v>1604.5810257541825</v>
      </c>
      <c r="K62" s="123">
        <f t="shared" si="7"/>
        <v>3995.4067541279146</v>
      </c>
      <c r="L62" s="123">
        <f t="shared" si="8"/>
        <v>15799.386639047885</v>
      </c>
      <c r="M62" s="123">
        <f t="shared" si="9"/>
        <v>57376.386639047887</v>
      </c>
      <c r="N62" s="70">
        <f t="shared" si="10"/>
        <v>23042.725557850557</v>
      </c>
      <c r="O62" s="23">
        <f t="shared" si="11"/>
        <v>0.93675274763906646</v>
      </c>
      <c r="P62" s="284">
        <v>1452.503091647648</v>
      </c>
      <c r="Q62" s="317">
        <v>2490</v>
      </c>
      <c r="R62" s="125">
        <f t="shared" si="12"/>
        <v>-2.0771340153037145E-2</v>
      </c>
      <c r="S62" s="23">
        <f t="shared" si="13"/>
        <v>3.6304020743082151E-2</v>
      </c>
      <c r="T62" s="23"/>
      <c r="U62" s="266">
        <v>43141</v>
      </c>
      <c r="V62" s="125">
        <f t="shared" si="14"/>
        <v>-3.6253216198048263E-2</v>
      </c>
      <c r="W62" s="260">
        <v>56255.784494167303</v>
      </c>
      <c r="X62" s="264">
        <v>17051.778656126484</v>
      </c>
      <c r="Y62" s="264">
        <v>22235.487942358617</v>
      </c>
      <c r="Z62" s="141"/>
      <c r="AA62" s="124"/>
      <c r="AB62" s="124"/>
      <c r="AC62" s="124"/>
      <c r="AD62" s="124"/>
    </row>
    <row r="63" spans="1:30">
      <c r="A63" s="82">
        <v>432</v>
      </c>
      <c r="B63" s="83" t="s">
        <v>121</v>
      </c>
      <c r="C63" s="266">
        <v>33703</v>
      </c>
      <c r="D63" s="124">
        <f t="shared" si="0"/>
        <v>18447.181171319102</v>
      </c>
      <c r="E63" s="125">
        <f t="shared" si="1"/>
        <v>0.74993071479521423</v>
      </c>
      <c r="F63" s="124">
        <f t="shared" si="2"/>
        <v>3690.7996847265986</v>
      </c>
      <c r="G63" s="124">
        <f t="shared" si="3"/>
        <v>6743.0910239954956</v>
      </c>
      <c r="H63" s="124">
        <f t="shared" si="4"/>
        <v>1292.0184934852959</v>
      </c>
      <c r="I63" s="123">
        <f t="shared" si="5"/>
        <v>2360.5177875976356</v>
      </c>
      <c r="J63" s="124">
        <f t="shared" si="6"/>
        <v>992.22424229852049</v>
      </c>
      <c r="K63" s="123">
        <f t="shared" si="7"/>
        <v>1812.7936906793971</v>
      </c>
      <c r="L63" s="123">
        <f t="shared" si="8"/>
        <v>8555.8847146748922</v>
      </c>
      <c r="M63" s="123">
        <f t="shared" si="9"/>
        <v>42258.884714674889</v>
      </c>
      <c r="N63" s="70">
        <f t="shared" si="10"/>
        <v>23130.20509834422</v>
      </c>
      <c r="O63" s="23">
        <f t="shared" si="11"/>
        <v>0.94030904134720039</v>
      </c>
      <c r="P63" s="284">
        <v>1267.1144973655591</v>
      </c>
      <c r="Q63" s="317">
        <v>1827</v>
      </c>
      <c r="R63" s="125">
        <f t="shared" si="12"/>
        <v>4.0090988432506637E-3</v>
      </c>
      <c r="S63" s="23">
        <f t="shared" si="13"/>
        <v>3.7155675906418793E-2</v>
      </c>
      <c r="T63" s="23"/>
      <c r="U63" s="266">
        <v>34138</v>
      </c>
      <c r="V63" s="125">
        <f t="shared" si="14"/>
        <v>-1.274239850020505E-2</v>
      </c>
      <c r="W63" s="260">
        <v>41436.326359748164</v>
      </c>
      <c r="X63" s="264">
        <v>18373.519913885899</v>
      </c>
      <c r="Y63" s="264">
        <v>22301.575005246588</v>
      </c>
      <c r="Z63" s="141"/>
      <c r="AA63" s="124"/>
      <c r="AB63" s="124"/>
      <c r="AC63" s="124"/>
      <c r="AD63" s="124"/>
    </row>
    <row r="64" spans="1:30">
      <c r="A64" s="82">
        <v>434</v>
      </c>
      <c r="B64" s="83" t="s">
        <v>122</v>
      </c>
      <c r="C64" s="266">
        <v>21479</v>
      </c>
      <c r="D64" s="124">
        <f t="shared" si="0"/>
        <v>16598.918083462133</v>
      </c>
      <c r="E64" s="125">
        <f t="shared" si="1"/>
        <v>0.67479353010917731</v>
      </c>
      <c r="F64" s="124">
        <f t="shared" si="2"/>
        <v>4799.7575374407797</v>
      </c>
      <c r="G64" s="124">
        <f t="shared" si="3"/>
        <v>6210.8862534483687</v>
      </c>
      <c r="H64" s="124">
        <f t="shared" si="4"/>
        <v>1938.9105742352351</v>
      </c>
      <c r="I64" s="123">
        <f t="shared" si="5"/>
        <v>2508.9502830603942</v>
      </c>
      <c r="J64" s="124">
        <f t="shared" si="6"/>
        <v>1639.1163230484597</v>
      </c>
      <c r="K64" s="123">
        <f t="shared" si="7"/>
        <v>2121.0165220247068</v>
      </c>
      <c r="L64" s="123">
        <f t="shared" si="8"/>
        <v>8331.902775473076</v>
      </c>
      <c r="M64" s="123">
        <f t="shared" si="9"/>
        <v>29810.902775473078</v>
      </c>
      <c r="N64" s="70">
        <f t="shared" si="10"/>
        <v>23037.791943951372</v>
      </c>
      <c r="O64" s="23">
        <f t="shared" si="11"/>
        <v>0.93655218211289859</v>
      </c>
      <c r="P64" s="284">
        <v>-88.050843135722971</v>
      </c>
      <c r="Q64" s="317">
        <v>1294</v>
      </c>
      <c r="R64" s="125">
        <f t="shared" si="12"/>
        <v>8.2012700038501408E-3</v>
      </c>
      <c r="S64" s="23">
        <f t="shared" si="13"/>
        <v>3.7453605492359834E-2</v>
      </c>
      <c r="T64" s="23"/>
      <c r="U64" s="266">
        <v>20975</v>
      </c>
      <c r="V64" s="125">
        <f t="shared" si="14"/>
        <v>2.402860548271752E-2</v>
      </c>
      <c r="W64" s="260">
        <v>28290.563338169624</v>
      </c>
      <c r="X64" s="264">
        <v>16463.893249607536</v>
      </c>
      <c r="Y64" s="264">
        <v>22206.093672032672</v>
      </c>
      <c r="Z64" s="141"/>
      <c r="AA64" s="124"/>
      <c r="AB64" s="124"/>
      <c r="AC64" s="124"/>
      <c r="AD64" s="124"/>
    </row>
    <row r="65" spans="1:30">
      <c r="A65" s="82">
        <v>436</v>
      </c>
      <c r="B65" s="83" t="s">
        <v>123</v>
      </c>
      <c r="C65" s="266">
        <v>24305</v>
      </c>
      <c r="D65" s="124">
        <f t="shared" si="0"/>
        <v>15650.35415325177</v>
      </c>
      <c r="E65" s="125">
        <f t="shared" si="1"/>
        <v>0.63623169133255153</v>
      </c>
      <c r="F65" s="124">
        <f t="shared" si="2"/>
        <v>5368.8958955669978</v>
      </c>
      <c r="G65" s="124">
        <f t="shared" si="3"/>
        <v>8337.895325815547</v>
      </c>
      <c r="H65" s="124">
        <f t="shared" si="4"/>
        <v>2270.9079498088622</v>
      </c>
      <c r="I65" s="123">
        <f t="shared" si="5"/>
        <v>3526.7200460531631</v>
      </c>
      <c r="J65" s="124">
        <f t="shared" si="6"/>
        <v>1971.1136986220868</v>
      </c>
      <c r="K65" s="123">
        <f t="shared" si="7"/>
        <v>3061.1395739601007</v>
      </c>
      <c r="L65" s="123">
        <f t="shared" si="8"/>
        <v>11399.034899775648</v>
      </c>
      <c r="M65" s="123">
        <f t="shared" si="9"/>
        <v>35704.034899775652</v>
      </c>
      <c r="N65" s="70">
        <f t="shared" si="10"/>
        <v>22990.363747440861</v>
      </c>
      <c r="O65" s="23">
        <f t="shared" si="11"/>
        <v>0.93462409017406756</v>
      </c>
      <c r="P65" s="284">
        <v>232.99010093525976</v>
      </c>
      <c r="Q65" s="317">
        <v>1553</v>
      </c>
      <c r="R65" s="125">
        <f t="shared" si="12"/>
        <v>6.644122689778191E-2</v>
      </c>
      <c r="S65" s="23">
        <f t="shared" si="13"/>
        <v>3.9504117272965059E-2</v>
      </c>
      <c r="T65" s="23"/>
      <c r="U65" s="266">
        <v>23774</v>
      </c>
      <c r="V65" s="125">
        <f t="shared" si="14"/>
        <v>2.233532430386136E-2</v>
      </c>
      <c r="W65" s="260">
        <v>35828.996395474715</v>
      </c>
      <c r="X65" s="264">
        <v>14675.308641975309</v>
      </c>
      <c r="Y65" s="264">
        <v>22116.664441651061</v>
      </c>
      <c r="Z65" s="141"/>
      <c r="AA65" s="124"/>
      <c r="AB65" s="124"/>
      <c r="AC65" s="124"/>
      <c r="AD65" s="124"/>
    </row>
    <row r="66" spans="1:30">
      <c r="A66" s="82">
        <v>437</v>
      </c>
      <c r="B66" s="83" t="s">
        <v>124</v>
      </c>
      <c r="C66" s="266">
        <v>109528</v>
      </c>
      <c r="D66" s="124">
        <f t="shared" si="0"/>
        <v>19541.123996431757</v>
      </c>
      <c r="E66" s="125">
        <f t="shared" si="1"/>
        <v>0.79440262175828591</v>
      </c>
      <c r="F66" s="124">
        <f t="shared" si="2"/>
        <v>3034.4339896590054</v>
      </c>
      <c r="G66" s="124">
        <f t="shared" si="3"/>
        <v>17008.002512038725</v>
      </c>
      <c r="H66" s="124">
        <f t="shared" si="4"/>
        <v>909.13850469586657</v>
      </c>
      <c r="I66" s="123">
        <f t="shared" si="5"/>
        <v>5095.7213188203323</v>
      </c>
      <c r="J66" s="124">
        <f t="shared" si="6"/>
        <v>609.34425350909112</v>
      </c>
      <c r="K66" s="123">
        <f t="shared" si="7"/>
        <v>3415.3745409184558</v>
      </c>
      <c r="L66" s="123">
        <f t="shared" si="8"/>
        <v>20423.377052957181</v>
      </c>
      <c r="M66" s="123">
        <f t="shared" si="9"/>
        <v>129951.37705295718</v>
      </c>
      <c r="N66" s="70">
        <f t="shared" si="10"/>
        <v>23184.902239599855</v>
      </c>
      <c r="O66" s="23">
        <f t="shared" si="11"/>
        <v>0.94253263669535403</v>
      </c>
      <c r="P66" s="284">
        <v>745.58336493374736</v>
      </c>
      <c r="Q66" s="317">
        <v>5605</v>
      </c>
      <c r="R66" s="125">
        <f t="shared" si="12"/>
        <v>5.4256308052742397E-2</v>
      </c>
      <c r="S66" s="23">
        <f t="shared" si="13"/>
        <v>3.9230980629019231E-2</v>
      </c>
      <c r="T66" s="23"/>
      <c r="U66" s="266">
        <v>103502</v>
      </c>
      <c r="V66" s="125">
        <f t="shared" si="14"/>
        <v>5.8221097176866146E-2</v>
      </c>
      <c r="W66" s="260">
        <v>124577.20806934002</v>
      </c>
      <c r="X66" s="264">
        <v>18535.458452722061</v>
      </c>
      <c r="Y66" s="264">
        <v>22309.671932188397</v>
      </c>
      <c r="Z66" s="141"/>
      <c r="AA66" s="124"/>
      <c r="AB66" s="124"/>
      <c r="AC66" s="124"/>
      <c r="AD66" s="124"/>
    </row>
    <row r="67" spans="1:30">
      <c r="A67" s="82">
        <v>438</v>
      </c>
      <c r="B67" s="83" t="s">
        <v>125</v>
      </c>
      <c r="C67" s="266">
        <v>48197</v>
      </c>
      <c r="D67" s="124">
        <f t="shared" si="0"/>
        <v>19883.250825082509</v>
      </c>
      <c r="E67" s="125">
        <f t="shared" si="1"/>
        <v>0.80831105659057256</v>
      </c>
      <c r="F67" s="124">
        <f t="shared" si="2"/>
        <v>2829.157892468555</v>
      </c>
      <c r="G67" s="124">
        <f t="shared" si="3"/>
        <v>6857.878731343777</v>
      </c>
      <c r="H67" s="124">
        <f t="shared" si="4"/>
        <v>789.39411466810373</v>
      </c>
      <c r="I67" s="123">
        <f t="shared" si="5"/>
        <v>1913.4913339554835</v>
      </c>
      <c r="J67" s="124">
        <f t="shared" si="6"/>
        <v>489.59986348132827</v>
      </c>
      <c r="K67" s="123">
        <f t="shared" si="7"/>
        <v>1186.7900690787396</v>
      </c>
      <c r="L67" s="123">
        <f t="shared" si="8"/>
        <v>8044.6688004225161</v>
      </c>
      <c r="M67" s="123">
        <f t="shared" si="9"/>
        <v>56241.668800422514</v>
      </c>
      <c r="N67" s="70">
        <f t="shared" si="10"/>
        <v>23202.008581032391</v>
      </c>
      <c r="O67" s="23">
        <f t="shared" si="11"/>
        <v>0.94322805843696833</v>
      </c>
      <c r="P67" s="284">
        <v>2678.2859012666177</v>
      </c>
      <c r="Q67" s="317">
        <v>2424</v>
      </c>
      <c r="R67" s="125">
        <f t="shared" si="12"/>
        <v>9.5920140538451548E-2</v>
      </c>
      <c r="S67" s="23">
        <f t="shared" si="13"/>
        <v>4.091336516760706E-2</v>
      </c>
      <c r="T67" s="23"/>
      <c r="U67" s="266">
        <v>44287</v>
      </c>
      <c r="V67" s="125">
        <f t="shared" si="14"/>
        <v>8.8287759387630685E-2</v>
      </c>
      <c r="W67" s="260">
        <v>54410.006482317156</v>
      </c>
      <c r="X67" s="264">
        <v>18142.974190905366</v>
      </c>
      <c r="Y67" s="264">
        <v>22290.047719097565</v>
      </c>
      <c r="Z67" s="141"/>
      <c r="AA67" s="124"/>
      <c r="AB67" s="124"/>
      <c r="AC67" s="124"/>
      <c r="AD67" s="124"/>
    </row>
    <row r="68" spans="1:30">
      <c r="A68" s="82">
        <v>439</v>
      </c>
      <c r="B68" s="83" t="s">
        <v>126</v>
      </c>
      <c r="C68" s="266">
        <v>26060</v>
      </c>
      <c r="D68" s="124">
        <f t="shared" si="0"/>
        <v>16609.305289993627</v>
      </c>
      <c r="E68" s="125">
        <f t="shared" si="1"/>
        <v>0.67521579978531621</v>
      </c>
      <c r="F68" s="124">
        <f t="shared" si="2"/>
        <v>4793.5252135218843</v>
      </c>
      <c r="G68" s="124">
        <f t="shared" si="3"/>
        <v>7521.0410600158366</v>
      </c>
      <c r="H68" s="124">
        <f t="shared" si="4"/>
        <v>1935.2750519492124</v>
      </c>
      <c r="I68" s="123">
        <f t="shared" si="5"/>
        <v>3036.4465565083142</v>
      </c>
      <c r="J68" s="124">
        <f t="shared" si="6"/>
        <v>1635.480800762437</v>
      </c>
      <c r="K68" s="123">
        <f t="shared" si="7"/>
        <v>2566.0693763962636</v>
      </c>
      <c r="L68" s="123">
        <f t="shared" si="8"/>
        <v>10087.1104364121</v>
      </c>
      <c r="M68" s="123">
        <f t="shared" si="9"/>
        <v>36147.110436412098</v>
      </c>
      <c r="N68" s="70">
        <f t="shared" si="10"/>
        <v>23038.311304277944</v>
      </c>
      <c r="O68" s="23">
        <f t="shared" si="11"/>
        <v>0.93657329559670544</v>
      </c>
      <c r="P68" s="284">
        <v>126.57911678520213</v>
      </c>
      <c r="Q68" s="317">
        <v>1569</v>
      </c>
      <c r="R68" s="125">
        <f t="shared" si="12"/>
        <v>2.9472721075342906E-2</v>
      </c>
      <c r="S68" s="23">
        <f t="shared" si="13"/>
        <v>3.824867508579427E-2</v>
      </c>
      <c r="T68" s="23"/>
      <c r="U68" s="266">
        <v>25443</v>
      </c>
      <c r="V68" s="125">
        <f t="shared" si="14"/>
        <v>2.4250284950674057E-2</v>
      </c>
      <c r="W68" s="260">
        <v>34992.981738063972</v>
      </c>
      <c r="X68" s="264">
        <v>16133.798351299936</v>
      </c>
      <c r="Y68" s="264">
        <v>22189.588927117296</v>
      </c>
      <c r="Z68" s="141"/>
      <c r="AA68" s="124"/>
      <c r="AB68" s="124"/>
      <c r="AC68" s="124"/>
      <c r="AD68" s="124"/>
    </row>
    <row r="69" spans="1:30">
      <c r="A69" s="82">
        <v>441</v>
      </c>
      <c r="B69" s="83" t="s">
        <v>127</v>
      </c>
      <c r="C69" s="266">
        <v>34172</v>
      </c>
      <c r="D69" s="124">
        <f t="shared" si="0"/>
        <v>17650.826446280993</v>
      </c>
      <c r="E69" s="125">
        <f t="shared" si="1"/>
        <v>0.71755661586746622</v>
      </c>
      <c r="F69" s="124">
        <f t="shared" si="2"/>
        <v>4168.6125197494639</v>
      </c>
      <c r="G69" s="124">
        <f t="shared" si="3"/>
        <v>8070.4338382349615</v>
      </c>
      <c r="H69" s="124">
        <f t="shared" si="4"/>
        <v>1570.7426472486341</v>
      </c>
      <c r="I69" s="123">
        <f t="shared" si="5"/>
        <v>3040.9577650733559</v>
      </c>
      <c r="J69" s="124">
        <f t="shared" si="6"/>
        <v>1270.9483960618586</v>
      </c>
      <c r="K69" s="123">
        <f t="shared" si="7"/>
        <v>2460.5560947757581</v>
      </c>
      <c r="L69" s="123">
        <f t="shared" si="8"/>
        <v>10530.98993301072</v>
      </c>
      <c r="M69" s="123">
        <f t="shared" si="9"/>
        <v>44702.989933010722</v>
      </c>
      <c r="N69" s="70">
        <f t="shared" si="10"/>
        <v>23090.387362092315</v>
      </c>
      <c r="O69" s="23">
        <f t="shared" si="11"/>
        <v>0.93869033640081301</v>
      </c>
      <c r="P69" s="284">
        <v>189.62091784330732</v>
      </c>
      <c r="Q69" s="317">
        <v>1936</v>
      </c>
      <c r="R69" s="125">
        <f t="shared" si="12"/>
        <v>4.1373296286655072E-2</v>
      </c>
      <c r="S69" s="23">
        <f t="shared" si="13"/>
        <v>3.8686253012527788E-2</v>
      </c>
      <c r="T69" s="23"/>
      <c r="U69" s="266">
        <v>33272</v>
      </c>
      <c r="V69" s="125">
        <f t="shared" si="14"/>
        <v>2.7049771579706661E-2</v>
      </c>
      <c r="W69" s="260">
        <v>43638.230755751152</v>
      </c>
      <c r="X69" s="264">
        <v>16949.566989302089</v>
      </c>
      <c r="Y69" s="264">
        <v>22230.377359017399</v>
      </c>
      <c r="Z69" s="141"/>
      <c r="AA69" s="124"/>
      <c r="AB69" s="124"/>
      <c r="AC69" s="124"/>
      <c r="AD69" s="124"/>
    </row>
    <row r="70" spans="1:30" ht="25.5" customHeight="1">
      <c r="A70" s="82">
        <v>501</v>
      </c>
      <c r="B70" s="83" t="s">
        <v>128</v>
      </c>
      <c r="C70" s="266">
        <v>643782</v>
      </c>
      <c r="D70" s="124">
        <f t="shared" si="0"/>
        <v>23043.238599756605</v>
      </c>
      <c r="E70" s="125">
        <f t="shared" si="1"/>
        <v>0.93677360426099421</v>
      </c>
      <c r="F70" s="124">
        <f t="shared" si="2"/>
        <v>933.16522766409685</v>
      </c>
      <c r="G70" s="124">
        <f t="shared" si="3"/>
        <v>26070.770130479537</v>
      </c>
      <c r="H70" s="124">
        <f t="shared" si="4"/>
        <v>0</v>
      </c>
      <c r="I70" s="123">
        <f t="shared" si="5"/>
        <v>0</v>
      </c>
      <c r="J70" s="124">
        <f t="shared" si="6"/>
        <v>-299.79425118677545</v>
      </c>
      <c r="K70" s="123">
        <f t="shared" si="7"/>
        <v>-8375.6517896561327</v>
      </c>
      <c r="L70" s="123">
        <f t="shared" si="8"/>
        <v>17695.118340823406</v>
      </c>
      <c r="M70" s="123">
        <f t="shared" si="9"/>
        <v>661477.11834082345</v>
      </c>
      <c r="N70" s="70">
        <f t="shared" si="10"/>
        <v>23676.609576233925</v>
      </c>
      <c r="O70" s="23">
        <f t="shared" si="11"/>
        <v>0.96252194731183738</v>
      </c>
      <c r="P70" s="284">
        <v>252.63014495709649</v>
      </c>
      <c r="Q70" s="317">
        <v>27938</v>
      </c>
      <c r="R70" s="125">
        <f t="shared" si="12"/>
        <v>5.0222559785544268E-2</v>
      </c>
      <c r="S70" s="23">
        <f t="shared" si="13"/>
        <v>4.3148784929845384E-2</v>
      </c>
      <c r="T70" s="23"/>
      <c r="U70" s="266">
        <v>609551</v>
      </c>
      <c r="V70" s="125">
        <f t="shared" si="14"/>
        <v>5.6157729213798351E-2</v>
      </c>
      <c r="W70" s="260">
        <v>630552.32402115176</v>
      </c>
      <c r="X70" s="264">
        <v>21941.290810266008</v>
      </c>
      <c r="Y70" s="264">
        <v>22697.250783670559</v>
      </c>
      <c r="Z70" s="141"/>
      <c r="AA70" s="124"/>
      <c r="AB70" s="124"/>
      <c r="AC70" s="124"/>
      <c r="AD70" s="124"/>
    </row>
    <row r="71" spans="1:30">
      <c r="A71" s="82">
        <v>502</v>
      </c>
      <c r="B71" s="83" t="s">
        <v>129</v>
      </c>
      <c r="C71" s="266">
        <v>632921</v>
      </c>
      <c r="D71" s="124">
        <f t="shared" ref="D71:D129" si="15">C71*1000/Q71</f>
        <v>20655.342340578292</v>
      </c>
      <c r="E71" s="125">
        <f t="shared" ref="E71:E134" si="16">D71/D$430</f>
        <v>0.8396987866033998</v>
      </c>
      <c r="F71" s="124">
        <f t="shared" ref="F71:F134" si="17">($D$430-D71)*0.6</f>
        <v>2365.9029831710845</v>
      </c>
      <c r="G71" s="124">
        <f t="shared" ref="G71:G129" si="18">F71*Q71/1000</f>
        <v>72495.999210328373</v>
      </c>
      <c r="H71" s="124">
        <f t="shared" ref="H71:H134" si="19">IF(D71&lt;D$430*0.9,(D$430*0.9-D71)*0.35,0)</f>
        <v>519.16208424457943</v>
      </c>
      <c r="I71" s="123">
        <f t="shared" ref="I71:I129" si="20">H71*Q71/1000</f>
        <v>15908.164585422403</v>
      </c>
      <c r="J71" s="124">
        <f t="shared" ref="J71:J134" si="21">H71+I$432</f>
        <v>219.36783305780398</v>
      </c>
      <c r="K71" s="123">
        <f t="shared" ref="K71:K129" si="22">J71*Q71/1000</f>
        <v>6721.8691405572299</v>
      </c>
      <c r="L71" s="123">
        <f t="shared" ref="L71:L129" si="23">K71+G71</f>
        <v>79217.868350885605</v>
      </c>
      <c r="M71" s="123">
        <f t="shared" ref="M71:M129" si="24">L71+C71</f>
        <v>712138.86835088558</v>
      </c>
      <c r="N71" s="70">
        <f t="shared" ref="N71:N129" si="25">M71*1000/Q71</f>
        <v>23240.61315680718</v>
      </c>
      <c r="O71" s="23">
        <f t="shared" ref="O71:O134" si="26">N71/N$430</f>
        <v>0.94479744493760964</v>
      </c>
      <c r="P71" s="284">
        <v>-266.37352037470555</v>
      </c>
      <c r="Q71" s="317">
        <v>30642</v>
      </c>
      <c r="R71" s="125">
        <f t="shared" ref="R71:R129" si="27">(D71-X71)/X71</f>
        <v>4.5276720179317581E-2</v>
      </c>
      <c r="S71" s="23">
        <f t="shared" ref="S71:S129" si="28">(N71-Y71)/Y71</f>
        <v>3.8875533606175759E-2</v>
      </c>
      <c r="T71" s="23"/>
      <c r="U71" s="266">
        <v>599123</v>
      </c>
      <c r="V71" s="125">
        <f t="shared" ref="V71:V129" si="29">(C71-U71)/U71</f>
        <v>5.6412456206822302E-2</v>
      </c>
      <c r="W71" s="260">
        <v>678264.26507061603</v>
      </c>
      <c r="X71" s="264">
        <v>19760.645140011213</v>
      </c>
      <c r="Y71" s="264">
        <v>22370.931266552856</v>
      </c>
      <c r="Z71" s="141"/>
      <c r="AA71" s="124"/>
      <c r="AB71" s="124"/>
      <c r="AC71" s="124"/>
      <c r="AD71" s="124"/>
    </row>
    <row r="72" spans="1:30">
      <c r="A72" s="82">
        <v>511</v>
      </c>
      <c r="B72" s="83" t="s">
        <v>130</v>
      </c>
      <c r="C72" s="266">
        <v>49217</v>
      </c>
      <c r="D72" s="124">
        <f t="shared" si="15"/>
        <v>18628.690386071157</v>
      </c>
      <c r="E72" s="125">
        <f t="shared" si="16"/>
        <v>0.75730958389704539</v>
      </c>
      <c r="F72" s="124">
        <f t="shared" si="17"/>
        <v>3581.8941558753654</v>
      </c>
      <c r="G72" s="124">
        <f t="shared" si="18"/>
        <v>9463.3643598227154</v>
      </c>
      <c r="H72" s="124">
        <f t="shared" si="19"/>
        <v>1228.4902683220766</v>
      </c>
      <c r="I72" s="123">
        <f t="shared" si="20"/>
        <v>3245.6712889069263</v>
      </c>
      <c r="J72" s="124">
        <f t="shared" si="21"/>
        <v>928.69601713530119</v>
      </c>
      <c r="K72" s="123">
        <f t="shared" si="22"/>
        <v>2453.614877271466</v>
      </c>
      <c r="L72" s="123">
        <f t="shared" si="23"/>
        <v>11916.979237094181</v>
      </c>
      <c r="M72" s="123">
        <f t="shared" si="24"/>
        <v>61133.97923709418</v>
      </c>
      <c r="N72" s="70">
        <f t="shared" si="25"/>
        <v>23139.280559081824</v>
      </c>
      <c r="O72" s="23">
        <f t="shared" si="26"/>
        <v>0.94067798480229203</v>
      </c>
      <c r="P72" s="284">
        <v>14.098742222116925</v>
      </c>
      <c r="Q72" s="317">
        <v>2642</v>
      </c>
      <c r="R72" s="125">
        <f t="shared" si="27"/>
        <v>3.4991729136609563E-2</v>
      </c>
      <c r="S72" s="23">
        <f t="shared" si="28"/>
        <v>3.8434845445995305E-2</v>
      </c>
      <c r="T72" s="23"/>
      <c r="U72" s="266">
        <v>48147</v>
      </c>
      <c r="V72" s="125">
        <f t="shared" si="29"/>
        <v>2.2223606870625377E-2</v>
      </c>
      <c r="W72" s="260">
        <v>59606.60485055238</v>
      </c>
      <c r="X72" s="264">
        <v>17998.878504672899</v>
      </c>
      <c r="Y72" s="264">
        <v>22282.842934785938</v>
      </c>
      <c r="Z72" s="141"/>
      <c r="AA72" s="124"/>
      <c r="AB72" s="124"/>
      <c r="AC72" s="124"/>
      <c r="AD72" s="124"/>
    </row>
    <row r="73" spans="1:30">
      <c r="A73" s="82">
        <v>512</v>
      </c>
      <c r="B73" s="83" t="s">
        <v>131</v>
      </c>
      <c r="C73" s="266">
        <v>39627</v>
      </c>
      <c r="D73" s="124">
        <f t="shared" si="15"/>
        <v>19444.06280667321</v>
      </c>
      <c r="E73" s="125">
        <f t="shared" si="16"/>
        <v>0.79045680658259543</v>
      </c>
      <c r="F73" s="124">
        <f t="shared" si="17"/>
        <v>3092.6707035141339</v>
      </c>
      <c r="G73" s="124">
        <f t="shared" si="18"/>
        <v>6302.862893761805</v>
      </c>
      <c r="H73" s="124">
        <f t="shared" si="19"/>
        <v>943.10992111135829</v>
      </c>
      <c r="I73" s="123">
        <f t="shared" si="20"/>
        <v>1922.0580192249483</v>
      </c>
      <c r="J73" s="124">
        <f t="shared" si="21"/>
        <v>643.31566992458283</v>
      </c>
      <c r="K73" s="123">
        <f t="shared" si="22"/>
        <v>1311.0773353062998</v>
      </c>
      <c r="L73" s="123">
        <f t="shared" si="23"/>
        <v>7613.9402290681046</v>
      </c>
      <c r="M73" s="123">
        <f t="shared" si="24"/>
        <v>47240.940229068103</v>
      </c>
      <c r="N73" s="70">
        <f t="shared" si="25"/>
        <v>23180.049180111924</v>
      </c>
      <c r="O73" s="23">
        <f t="shared" si="26"/>
        <v>0.94233534593656942</v>
      </c>
      <c r="P73" s="284">
        <v>104.28839388669985</v>
      </c>
      <c r="Q73" s="317">
        <v>2038</v>
      </c>
      <c r="R73" s="125">
        <f t="shared" si="27"/>
        <v>4.2309661773766091E-2</v>
      </c>
      <c r="S73" s="23">
        <f t="shared" si="28"/>
        <v>3.873565713830706E-2</v>
      </c>
      <c r="T73" s="23"/>
      <c r="U73" s="266">
        <v>38205</v>
      </c>
      <c r="V73" s="125">
        <f t="shared" si="29"/>
        <v>3.7220259128386335E-2</v>
      </c>
      <c r="W73" s="260">
        <v>45702.427171563104</v>
      </c>
      <c r="X73" s="264">
        <v>18654.78515625</v>
      </c>
      <c r="Y73" s="264">
        <v>22315.638267364797</v>
      </c>
      <c r="Z73" s="141"/>
      <c r="AA73" s="124"/>
      <c r="AB73" s="124"/>
      <c r="AC73" s="124"/>
      <c r="AD73" s="124"/>
    </row>
    <row r="74" spans="1:30">
      <c r="A74" s="82">
        <v>513</v>
      </c>
      <c r="B74" s="83" t="s">
        <v>132</v>
      </c>
      <c r="C74" s="266">
        <v>48062</v>
      </c>
      <c r="D74" s="124">
        <f t="shared" si="15"/>
        <v>22056.906837999082</v>
      </c>
      <c r="E74" s="125">
        <f t="shared" si="16"/>
        <v>0.89667639503153929</v>
      </c>
      <c r="F74" s="124">
        <f t="shared" si="17"/>
        <v>1524.9642847186108</v>
      </c>
      <c r="G74" s="124">
        <f t="shared" si="18"/>
        <v>3322.8971764018529</v>
      </c>
      <c r="H74" s="124">
        <f t="shared" si="19"/>
        <v>28.614510147303005</v>
      </c>
      <c r="I74" s="123">
        <f t="shared" si="20"/>
        <v>62.351017610973251</v>
      </c>
      <c r="J74" s="124">
        <f t="shared" si="21"/>
        <v>-271.17974103947245</v>
      </c>
      <c r="K74" s="123">
        <f t="shared" si="22"/>
        <v>-590.90065572501044</v>
      </c>
      <c r="L74" s="123">
        <f t="shared" si="23"/>
        <v>2731.9965206768425</v>
      </c>
      <c r="M74" s="123">
        <f t="shared" si="24"/>
        <v>50793.996520676839</v>
      </c>
      <c r="N74" s="70">
        <f t="shared" si="25"/>
        <v>23310.691381678218</v>
      </c>
      <c r="O74" s="23">
        <f t="shared" si="26"/>
        <v>0.94764632535901661</v>
      </c>
      <c r="P74" s="284">
        <v>1323.3692753911141</v>
      </c>
      <c r="Q74" s="317">
        <v>2179</v>
      </c>
      <c r="R74" s="125">
        <f t="shared" si="27"/>
        <v>2.5664333684038903E-2</v>
      </c>
      <c r="S74" s="23">
        <f t="shared" si="28"/>
        <v>3.4985041608093237E-2</v>
      </c>
      <c r="T74" s="23"/>
      <c r="U74" s="266">
        <v>47354</v>
      </c>
      <c r="V74" s="125">
        <f t="shared" si="29"/>
        <v>1.4951218482071208E-2</v>
      </c>
      <c r="W74" s="260">
        <v>49595.05727996026</v>
      </c>
      <c r="X74" s="264">
        <v>21504.995458673933</v>
      </c>
      <c r="Y74" s="264">
        <v>22522.732643033723</v>
      </c>
      <c r="Z74" s="141"/>
      <c r="AA74" s="124"/>
      <c r="AB74" s="124"/>
      <c r="AC74" s="124"/>
      <c r="AD74" s="124"/>
    </row>
    <row r="75" spans="1:30">
      <c r="A75" s="82">
        <v>514</v>
      </c>
      <c r="B75" s="83" t="s">
        <v>133</v>
      </c>
      <c r="C75" s="266">
        <v>42259</v>
      </c>
      <c r="D75" s="124">
        <f t="shared" si="15"/>
        <v>18129.129129129131</v>
      </c>
      <c r="E75" s="125">
        <f t="shared" si="16"/>
        <v>0.73700098894027233</v>
      </c>
      <c r="F75" s="124">
        <f t="shared" si="17"/>
        <v>3881.6309100405815</v>
      </c>
      <c r="G75" s="124">
        <f t="shared" si="18"/>
        <v>9048.0816513045957</v>
      </c>
      <c r="H75" s="124">
        <f t="shared" si="19"/>
        <v>1403.3367082517859</v>
      </c>
      <c r="I75" s="123">
        <f t="shared" si="20"/>
        <v>3271.1778669349133</v>
      </c>
      <c r="J75" s="124">
        <f t="shared" si="21"/>
        <v>1103.5424570650105</v>
      </c>
      <c r="K75" s="123">
        <f t="shared" si="22"/>
        <v>2572.3574674185393</v>
      </c>
      <c r="L75" s="123">
        <f t="shared" si="23"/>
        <v>11620.439118723134</v>
      </c>
      <c r="M75" s="123">
        <f t="shared" si="24"/>
        <v>53879.439118723138</v>
      </c>
      <c r="N75" s="70">
        <f t="shared" si="25"/>
        <v>23114.302496234723</v>
      </c>
      <c r="O75" s="23">
        <f t="shared" si="26"/>
        <v>0.9396625550544534</v>
      </c>
      <c r="P75" s="284">
        <v>892.46849663880857</v>
      </c>
      <c r="Q75" s="317">
        <v>2331</v>
      </c>
      <c r="R75" s="125">
        <f t="shared" si="27"/>
        <v>7.9806046446014058E-3</v>
      </c>
      <c r="S75" s="23">
        <f t="shared" si="28"/>
        <v>3.7344814345491528E-2</v>
      </c>
      <c r="T75" s="23"/>
      <c r="U75" s="266">
        <v>42446</v>
      </c>
      <c r="V75" s="125">
        <f t="shared" si="29"/>
        <v>-4.4055977006078311E-3</v>
      </c>
      <c r="W75" s="260">
        <v>52585.941662543417</v>
      </c>
      <c r="X75" s="264">
        <v>17985.593220338982</v>
      </c>
      <c r="Y75" s="264">
        <v>22282.178670569243</v>
      </c>
      <c r="Z75" s="141"/>
      <c r="AA75" s="124"/>
      <c r="AB75" s="124"/>
      <c r="AC75" s="124"/>
      <c r="AD75" s="124"/>
    </row>
    <row r="76" spans="1:30">
      <c r="A76" s="82">
        <v>515</v>
      </c>
      <c r="B76" s="83" t="s">
        <v>134</v>
      </c>
      <c r="C76" s="266">
        <v>66641</v>
      </c>
      <c r="D76" s="124">
        <f t="shared" si="15"/>
        <v>18318.031885651457</v>
      </c>
      <c r="E76" s="125">
        <f t="shared" si="16"/>
        <v>0.74468042667712442</v>
      </c>
      <c r="F76" s="124">
        <f t="shared" si="17"/>
        <v>3768.2892561271856</v>
      </c>
      <c r="G76" s="124">
        <f t="shared" si="18"/>
        <v>13709.036313790701</v>
      </c>
      <c r="H76" s="124">
        <f t="shared" si="19"/>
        <v>1337.2207434689717</v>
      </c>
      <c r="I76" s="123">
        <f t="shared" si="20"/>
        <v>4864.8090647401195</v>
      </c>
      <c r="J76" s="124">
        <f t="shared" si="21"/>
        <v>1037.4264922821963</v>
      </c>
      <c r="K76" s="123">
        <f t="shared" si="22"/>
        <v>3774.1575789226299</v>
      </c>
      <c r="L76" s="123">
        <f t="shared" si="23"/>
        <v>17483.193892713331</v>
      </c>
      <c r="M76" s="123">
        <f t="shared" si="24"/>
        <v>84124.193892713331</v>
      </c>
      <c r="N76" s="70">
        <f t="shared" si="25"/>
        <v>23123.747634060837</v>
      </c>
      <c r="O76" s="23">
        <f t="shared" si="26"/>
        <v>0.94004652694129587</v>
      </c>
      <c r="P76" s="284">
        <v>-368.0100211188219</v>
      </c>
      <c r="Q76" s="317">
        <v>3638</v>
      </c>
      <c r="R76" s="125">
        <f t="shared" si="27"/>
        <v>7.9275429973637165E-2</v>
      </c>
      <c r="S76" s="23">
        <f t="shared" si="28"/>
        <v>4.0133199836897497E-2</v>
      </c>
      <c r="T76" s="23"/>
      <c r="U76" s="266">
        <v>61780</v>
      </c>
      <c r="V76" s="125">
        <f t="shared" si="29"/>
        <v>7.8682421495629651E-2</v>
      </c>
      <c r="W76" s="260">
        <v>80922.752394770359</v>
      </c>
      <c r="X76" s="264">
        <v>16972.527472527472</v>
      </c>
      <c r="Y76" s="264">
        <v>22231.525383178669</v>
      </c>
      <c r="Z76" s="141"/>
      <c r="AA76" s="124"/>
      <c r="AB76" s="124"/>
      <c r="AC76" s="124"/>
      <c r="AD76" s="124"/>
    </row>
    <row r="77" spans="1:30">
      <c r="A77" s="82">
        <v>516</v>
      </c>
      <c r="B77" s="83" t="s">
        <v>135</v>
      </c>
      <c r="C77" s="73">
        <v>131391</v>
      </c>
      <c r="D77" s="124">
        <f t="shared" si="15"/>
        <v>22938.372905027933</v>
      </c>
      <c r="E77" s="125">
        <f t="shared" si="16"/>
        <v>0.9325105136199352</v>
      </c>
      <c r="F77" s="124">
        <f t="shared" si="17"/>
        <v>996.08464450130043</v>
      </c>
      <c r="G77" s="124">
        <f t="shared" si="18"/>
        <v>5705.5728437034486</v>
      </c>
      <c r="H77" s="124">
        <f t="shared" si="19"/>
        <v>0</v>
      </c>
      <c r="I77" s="123">
        <f t="shared" si="20"/>
        <v>0</v>
      </c>
      <c r="J77" s="124">
        <f t="shared" si="21"/>
        <v>-299.79425118677545</v>
      </c>
      <c r="K77" s="123">
        <f t="shared" si="22"/>
        <v>-1717.2214707978499</v>
      </c>
      <c r="L77" s="123">
        <f t="shared" si="23"/>
        <v>3988.3513729055985</v>
      </c>
      <c r="M77" s="123">
        <f t="shared" si="24"/>
        <v>135379.3513729056</v>
      </c>
      <c r="N77" s="70">
        <f t="shared" si="25"/>
        <v>23634.663298342461</v>
      </c>
      <c r="O77" s="23">
        <f t="shared" si="26"/>
        <v>0.960816711055414</v>
      </c>
      <c r="P77" s="284">
        <v>1382.515365105387</v>
      </c>
      <c r="Q77" s="317">
        <v>5728</v>
      </c>
      <c r="R77" s="125">
        <f t="shared" si="27"/>
        <v>6.3896428743150713E-2</v>
      </c>
      <c r="S77" s="23">
        <f t="shared" si="28"/>
        <v>4.8331771758696504E-2</v>
      </c>
      <c r="T77" s="23"/>
      <c r="U77" s="266">
        <v>123392</v>
      </c>
      <c r="V77" s="125">
        <f t="shared" si="29"/>
        <v>6.4825920643153526E-2</v>
      </c>
      <c r="W77" s="260">
        <v>129025.16331208564</v>
      </c>
      <c r="X77" s="264">
        <v>21560.719902149223</v>
      </c>
      <c r="Y77" s="264">
        <v>22545.02242042384</v>
      </c>
      <c r="Z77" s="141"/>
      <c r="AA77" s="124"/>
      <c r="AB77" s="124"/>
      <c r="AC77" s="124"/>
      <c r="AD77" s="124"/>
    </row>
    <row r="78" spans="1:30">
      <c r="A78" s="82">
        <v>517</v>
      </c>
      <c r="B78" s="83" t="s">
        <v>136</v>
      </c>
      <c r="C78" s="266">
        <v>96829</v>
      </c>
      <c r="D78" s="124">
        <f t="shared" si="15"/>
        <v>16489.952316076295</v>
      </c>
      <c r="E78" s="125">
        <f t="shared" si="16"/>
        <v>0.67036375977923013</v>
      </c>
      <c r="F78" s="124">
        <f t="shared" si="17"/>
        <v>4865.1369978722832</v>
      </c>
      <c r="G78" s="124">
        <f t="shared" si="18"/>
        <v>28568.084451506049</v>
      </c>
      <c r="H78" s="124">
        <f t="shared" si="19"/>
        <v>1977.0485928202786</v>
      </c>
      <c r="I78" s="123">
        <f t="shared" si="20"/>
        <v>11609.229337040675</v>
      </c>
      <c r="J78" s="124">
        <f t="shared" si="21"/>
        <v>1677.2543416335031</v>
      </c>
      <c r="K78" s="123">
        <f t="shared" si="22"/>
        <v>9848.8374940719314</v>
      </c>
      <c r="L78" s="123">
        <f t="shared" si="23"/>
        <v>38416.921945577982</v>
      </c>
      <c r="M78" s="123">
        <f t="shared" si="24"/>
        <v>135245.92194557798</v>
      </c>
      <c r="N78" s="70">
        <f t="shared" si="25"/>
        <v>23032.343655582081</v>
      </c>
      <c r="O78" s="23">
        <f t="shared" si="26"/>
        <v>0.93633069359640131</v>
      </c>
      <c r="P78" s="284">
        <v>528.91881692970492</v>
      </c>
      <c r="Q78" s="317">
        <v>5872</v>
      </c>
      <c r="R78" s="125">
        <f t="shared" si="27"/>
        <v>4.1392848851984625E-2</v>
      </c>
      <c r="S78" s="23">
        <f t="shared" si="28"/>
        <v>3.8680195224983734E-2</v>
      </c>
      <c r="T78" s="23"/>
      <c r="U78" s="266">
        <v>93677</v>
      </c>
      <c r="V78" s="125">
        <f t="shared" si="29"/>
        <v>3.3647533546121246E-2</v>
      </c>
      <c r="W78" s="260">
        <v>131185.08054051138</v>
      </c>
      <c r="X78" s="264">
        <v>15834.516565246788</v>
      </c>
      <c r="Y78" s="264">
        <v>22174.624837814637</v>
      </c>
      <c r="Z78" s="141"/>
      <c r="AA78" s="124"/>
      <c r="AB78" s="124"/>
      <c r="AC78" s="124"/>
      <c r="AD78" s="124"/>
    </row>
    <row r="79" spans="1:30">
      <c r="A79" s="82">
        <v>519</v>
      </c>
      <c r="B79" s="83" t="s">
        <v>137</v>
      </c>
      <c r="C79" s="266">
        <v>68135</v>
      </c>
      <c r="D79" s="124">
        <f t="shared" si="15"/>
        <v>21657.660521296886</v>
      </c>
      <c r="E79" s="125">
        <f t="shared" si="16"/>
        <v>0.88044588952052172</v>
      </c>
      <c r="F79" s="124">
        <f t="shared" si="17"/>
        <v>1764.5120747399283</v>
      </c>
      <c r="G79" s="124">
        <f t="shared" si="18"/>
        <v>5551.1549871318148</v>
      </c>
      <c r="H79" s="124">
        <f t="shared" si="19"/>
        <v>168.3507209930716</v>
      </c>
      <c r="I79" s="123">
        <f t="shared" si="20"/>
        <v>529.63136824420326</v>
      </c>
      <c r="J79" s="124">
        <f t="shared" si="21"/>
        <v>-131.44353019370385</v>
      </c>
      <c r="K79" s="123">
        <f t="shared" si="22"/>
        <v>-413.52134598939233</v>
      </c>
      <c r="L79" s="123">
        <f t="shared" si="23"/>
        <v>5137.6336411424227</v>
      </c>
      <c r="M79" s="123">
        <f t="shared" si="24"/>
        <v>73272.633641142427</v>
      </c>
      <c r="N79" s="70">
        <f t="shared" si="25"/>
        <v>23290.729065843112</v>
      </c>
      <c r="O79" s="23">
        <f t="shared" si="26"/>
        <v>0.94683480008346588</v>
      </c>
      <c r="P79" s="284">
        <v>150.55274149537581</v>
      </c>
      <c r="Q79" s="317">
        <v>3146</v>
      </c>
      <c r="R79" s="125">
        <f t="shared" si="27"/>
        <v>7.7229529325419169E-2</v>
      </c>
      <c r="S79" s="23">
        <f t="shared" si="28"/>
        <v>4.0315166166208401E-2</v>
      </c>
      <c r="T79" s="23"/>
      <c r="U79" s="266">
        <v>63592</v>
      </c>
      <c r="V79" s="125">
        <f t="shared" si="29"/>
        <v>7.143980374889923E-2</v>
      </c>
      <c r="W79" s="260">
        <v>70813.709567213911</v>
      </c>
      <c r="X79" s="264">
        <v>20104.963642111918</v>
      </c>
      <c r="Y79" s="264">
        <v>22388.147191657892</v>
      </c>
      <c r="Z79" s="141"/>
      <c r="AA79" s="124"/>
      <c r="AB79" s="124"/>
      <c r="AC79" s="124"/>
      <c r="AD79" s="124"/>
    </row>
    <row r="80" spans="1:30">
      <c r="A80" s="82">
        <v>520</v>
      </c>
      <c r="B80" s="83" t="s">
        <v>138</v>
      </c>
      <c r="C80" s="266">
        <v>88418</v>
      </c>
      <c r="D80" s="124">
        <f t="shared" si="15"/>
        <v>19851.369555455771</v>
      </c>
      <c r="E80" s="125">
        <f t="shared" si="16"/>
        <v>0.80701499172853663</v>
      </c>
      <c r="F80" s="124">
        <f t="shared" si="17"/>
        <v>2848.2866542445977</v>
      </c>
      <c r="G80" s="124">
        <f t="shared" si="18"/>
        <v>12686.268758005439</v>
      </c>
      <c r="H80" s="124">
        <f t="shared" si="19"/>
        <v>800.55255903746195</v>
      </c>
      <c r="I80" s="123">
        <f t="shared" si="20"/>
        <v>3565.6610979528555</v>
      </c>
      <c r="J80" s="124">
        <f t="shared" si="21"/>
        <v>500.75830785068649</v>
      </c>
      <c r="K80" s="123">
        <f t="shared" si="22"/>
        <v>2230.3775031669579</v>
      </c>
      <c r="L80" s="123">
        <f t="shared" si="23"/>
        <v>14916.646261172396</v>
      </c>
      <c r="M80" s="123">
        <f t="shared" si="24"/>
        <v>103334.6462611724</v>
      </c>
      <c r="N80" s="70">
        <f t="shared" si="25"/>
        <v>23200.414517551057</v>
      </c>
      <c r="O80" s="23">
        <f t="shared" si="26"/>
        <v>0.94316325519386668</v>
      </c>
      <c r="P80" s="284">
        <v>-323.92021277165259</v>
      </c>
      <c r="Q80" s="317">
        <v>4454</v>
      </c>
      <c r="R80" s="125">
        <f t="shared" si="27"/>
        <v>5.7756041929458588E-2</v>
      </c>
      <c r="S80" s="23">
        <f t="shared" si="28"/>
        <v>3.9385914869782011E-2</v>
      </c>
      <c r="T80" s="23"/>
      <c r="U80" s="266">
        <v>84491</v>
      </c>
      <c r="V80" s="125">
        <f t="shared" si="29"/>
        <v>4.6478323135008465E-2</v>
      </c>
      <c r="W80" s="260">
        <v>100490.36134100443</v>
      </c>
      <c r="X80" s="264">
        <v>18767.436694802309</v>
      </c>
      <c r="Y80" s="264">
        <v>22321.270844292409</v>
      </c>
      <c r="Z80" s="141"/>
      <c r="AA80" s="124"/>
      <c r="AB80" s="124"/>
      <c r="AC80" s="124"/>
      <c r="AD80" s="124"/>
    </row>
    <row r="81" spans="1:30">
      <c r="A81" s="82">
        <v>521</v>
      </c>
      <c r="B81" s="83" t="s">
        <v>139</v>
      </c>
      <c r="C81" s="266">
        <v>116481</v>
      </c>
      <c r="D81" s="124">
        <f t="shared" si="15"/>
        <v>22705.847953216373</v>
      </c>
      <c r="E81" s="125">
        <f t="shared" si="16"/>
        <v>0.92305770878756976</v>
      </c>
      <c r="F81" s="124">
        <f t="shared" si="17"/>
        <v>1135.5996155882362</v>
      </c>
      <c r="G81" s="124">
        <f t="shared" si="18"/>
        <v>5825.6260279676526</v>
      </c>
      <c r="H81" s="124">
        <f t="shared" si="19"/>
        <v>0</v>
      </c>
      <c r="I81" s="123">
        <f t="shared" si="20"/>
        <v>0</v>
      </c>
      <c r="J81" s="124">
        <f t="shared" si="21"/>
        <v>-299.79425118677545</v>
      </c>
      <c r="K81" s="123">
        <f t="shared" si="22"/>
        <v>-1537.944508588158</v>
      </c>
      <c r="L81" s="123">
        <f t="shared" si="23"/>
        <v>4287.6815193794946</v>
      </c>
      <c r="M81" s="123">
        <f t="shared" si="24"/>
        <v>120768.68151937949</v>
      </c>
      <c r="N81" s="70">
        <f t="shared" si="25"/>
        <v>23541.653317617835</v>
      </c>
      <c r="O81" s="23">
        <f t="shared" si="26"/>
        <v>0.95703558912246767</v>
      </c>
      <c r="P81" s="284">
        <v>-25.12810352816723</v>
      </c>
      <c r="Q81" s="317">
        <v>5130</v>
      </c>
      <c r="R81" s="125">
        <f t="shared" si="27"/>
        <v>8.3372790587315934E-2</v>
      </c>
      <c r="S81" s="23">
        <f t="shared" si="28"/>
        <v>4.9522492316951681E-2</v>
      </c>
      <c r="T81" s="23"/>
      <c r="U81" s="266">
        <v>106511</v>
      </c>
      <c r="V81" s="125">
        <f t="shared" si="29"/>
        <v>9.3605355315413433E-2</v>
      </c>
      <c r="W81" s="260">
        <v>113993.44276654476</v>
      </c>
      <c r="X81" s="264">
        <v>20958.480913026367</v>
      </c>
      <c r="Y81" s="264">
        <v>22430.823055203611</v>
      </c>
      <c r="Z81" s="141"/>
      <c r="AA81" s="124"/>
      <c r="AB81" s="124"/>
      <c r="AC81" s="124"/>
      <c r="AD81" s="124"/>
    </row>
    <row r="82" spans="1:30">
      <c r="A82" s="82">
        <v>522</v>
      </c>
      <c r="B82" s="83" t="s">
        <v>140</v>
      </c>
      <c r="C82" s="266">
        <v>122961</v>
      </c>
      <c r="D82" s="124">
        <f t="shared" si="15"/>
        <v>20000.162654521795</v>
      </c>
      <c r="E82" s="125">
        <f t="shared" si="16"/>
        <v>0.8130638570864952</v>
      </c>
      <c r="F82" s="124">
        <f t="shared" si="17"/>
        <v>2759.0107948049831</v>
      </c>
      <c r="G82" s="124">
        <f t="shared" si="18"/>
        <v>16962.398366461035</v>
      </c>
      <c r="H82" s="124">
        <f t="shared" si="19"/>
        <v>748.47497436435344</v>
      </c>
      <c r="I82" s="123">
        <f t="shared" si="20"/>
        <v>4601.6241423920446</v>
      </c>
      <c r="J82" s="124">
        <f t="shared" si="21"/>
        <v>448.68072317757799</v>
      </c>
      <c r="K82" s="123">
        <f t="shared" si="22"/>
        <v>2758.4890860957494</v>
      </c>
      <c r="L82" s="123">
        <f t="shared" si="23"/>
        <v>19720.887452556784</v>
      </c>
      <c r="M82" s="123">
        <f t="shared" si="24"/>
        <v>142681.88745255678</v>
      </c>
      <c r="N82" s="70">
        <f t="shared" si="25"/>
        <v>23207.854172504358</v>
      </c>
      <c r="O82" s="23">
        <f t="shared" si="26"/>
        <v>0.94346569846176465</v>
      </c>
      <c r="P82" s="284">
        <v>-644.04565965875372</v>
      </c>
      <c r="Q82" s="317">
        <v>6148</v>
      </c>
      <c r="R82" s="125">
        <f t="shared" si="27"/>
        <v>5.9163543394393614E-2</v>
      </c>
      <c r="S82" s="23">
        <f t="shared" si="28"/>
        <v>3.9450187455283413E-2</v>
      </c>
      <c r="T82" s="23"/>
      <c r="U82" s="266">
        <v>117150</v>
      </c>
      <c r="V82" s="125">
        <f t="shared" si="29"/>
        <v>4.9603072983354674E-2</v>
      </c>
      <c r="W82" s="260">
        <v>138517.00545526244</v>
      </c>
      <c r="X82" s="264">
        <v>18882.978723404256</v>
      </c>
      <c r="Y82" s="264">
        <v>22327.047945722505</v>
      </c>
      <c r="Z82" s="141"/>
      <c r="AA82" s="124"/>
      <c r="AB82" s="124"/>
      <c r="AC82" s="124"/>
      <c r="AD82" s="124"/>
    </row>
    <row r="83" spans="1:30">
      <c r="A83" s="82">
        <v>528</v>
      </c>
      <c r="B83" s="83" t="s">
        <v>141</v>
      </c>
      <c r="C83" s="266">
        <v>297876</v>
      </c>
      <c r="D83" s="124">
        <f t="shared" si="15"/>
        <v>20007.791509940893</v>
      </c>
      <c r="E83" s="125">
        <f t="shared" si="16"/>
        <v>0.81337399189486415</v>
      </c>
      <c r="F83" s="124">
        <f t="shared" si="17"/>
        <v>2754.4334815535244</v>
      </c>
      <c r="G83" s="124">
        <f t="shared" si="18"/>
        <v>41008.005673368869</v>
      </c>
      <c r="H83" s="124">
        <f t="shared" si="19"/>
        <v>745.80487496766921</v>
      </c>
      <c r="I83" s="123">
        <f t="shared" si="20"/>
        <v>11103.542978518659</v>
      </c>
      <c r="J83" s="124">
        <f t="shared" si="21"/>
        <v>446.01062378089375</v>
      </c>
      <c r="K83" s="123">
        <f t="shared" si="22"/>
        <v>6640.2061668499464</v>
      </c>
      <c r="L83" s="123">
        <f t="shared" si="23"/>
        <v>47648.211840218813</v>
      </c>
      <c r="M83" s="123">
        <f t="shared" si="24"/>
        <v>345524.21184021881</v>
      </c>
      <c r="N83" s="70">
        <f t="shared" si="25"/>
        <v>23208.235615275309</v>
      </c>
      <c r="O83" s="23">
        <f t="shared" si="26"/>
        <v>0.94348120520218293</v>
      </c>
      <c r="P83" s="284">
        <v>-1155.9207516264796</v>
      </c>
      <c r="Q83" s="317">
        <v>14888</v>
      </c>
      <c r="R83" s="125">
        <f t="shared" si="27"/>
        <v>6.0899394526567639E-2</v>
      </c>
      <c r="S83" s="23">
        <f t="shared" si="28"/>
        <v>3.9522456947416261E-2</v>
      </c>
      <c r="T83" s="23"/>
      <c r="U83" s="266">
        <v>280758</v>
      </c>
      <c r="V83" s="125">
        <f t="shared" si="29"/>
        <v>6.0970658004402371E-2</v>
      </c>
      <c r="W83" s="260">
        <v>332365.11755520501</v>
      </c>
      <c r="X83" s="264">
        <v>18859.273191375025</v>
      </c>
      <c r="Y83" s="264">
        <v>22325.862669121045</v>
      </c>
      <c r="Z83" s="141"/>
      <c r="AA83" s="124"/>
      <c r="AB83" s="124"/>
      <c r="AC83" s="124"/>
      <c r="AD83" s="124"/>
    </row>
    <row r="84" spans="1:30">
      <c r="A84" s="82">
        <v>529</v>
      </c>
      <c r="B84" s="83" t="s">
        <v>142</v>
      </c>
      <c r="C84" s="266">
        <v>254387</v>
      </c>
      <c r="D84" s="124">
        <f t="shared" si="15"/>
        <v>19106.729758149315</v>
      </c>
      <c r="E84" s="125">
        <f t="shared" si="16"/>
        <v>0.77674325263339428</v>
      </c>
      <c r="F84" s="124">
        <f t="shared" si="17"/>
        <v>3295.070532628471</v>
      </c>
      <c r="G84" s="124">
        <f t="shared" si="18"/>
        <v>43870.569071415463</v>
      </c>
      <c r="H84" s="124">
        <f t="shared" si="19"/>
        <v>1061.1764880947214</v>
      </c>
      <c r="I84" s="123">
        <f t="shared" si="20"/>
        <v>14128.503762493121</v>
      </c>
      <c r="J84" s="124">
        <f t="shared" si="21"/>
        <v>761.38223690794598</v>
      </c>
      <c r="K84" s="123">
        <f t="shared" si="22"/>
        <v>10137.043102192392</v>
      </c>
      <c r="L84" s="123">
        <f t="shared" si="23"/>
        <v>54007.612173607857</v>
      </c>
      <c r="M84" s="123">
        <f t="shared" si="24"/>
        <v>308394.61217360786</v>
      </c>
      <c r="N84" s="70">
        <f t="shared" si="25"/>
        <v>23163.182527685734</v>
      </c>
      <c r="O84" s="23">
        <f t="shared" si="26"/>
        <v>0.94164966823910956</v>
      </c>
      <c r="P84" s="284">
        <v>1772.8223141352282</v>
      </c>
      <c r="Q84" s="317">
        <v>13314</v>
      </c>
      <c r="R84" s="125">
        <f t="shared" si="27"/>
        <v>5.2711723220623084E-2</v>
      </c>
      <c r="S84" s="23">
        <f t="shared" si="28"/>
        <v>3.9155105585573745E-2</v>
      </c>
      <c r="T84" s="23"/>
      <c r="U84" s="266">
        <v>239199</v>
      </c>
      <c r="V84" s="125">
        <f t="shared" si="29"/>
        <v>6.3495248725956216E-2</v>
      </c>
      <c r="W84" s="260">
        <v>293765.17604688968</v>
      </c>
      <c r="X84" s="264">
        <v>18150.011381743683</v>
      </c>
      <c r="Y84" s="264">
        <v>22290.399578639477</v>
      </c>
      <c r="Z84" s="141"/>
      <c r="AA84" s="124"/>
      <c r="AB84" s="124"/>
      <c r="AC84" s="124"/>
      <c r="AD84" s="124"/>
    </row>
    <row r="85" spans="1:30">
      <c r="A85" s="82">
        <v>532</v>
      </c>
      <c r="B85" s="83" t="s">
        <v>143</v>
      </c>
      <c r="C85" s="266">
        <v>135536</v>
      </c>
      <c r="D85" s="124">
        <f t="shared" si="15"/>
        <v>19999.40976833407</v>
      </c>
      <c r="E85" s="125">
        <f t="shared" si="16"/>
        <v>0.81303325010802641</v>
      </c>
      <c r="F85" s="124">
        <f t="shared" si="17"/>
        <v>2759.4625265176182</v>
      </c>
      <c r="G85" s="124">
        <f t="shared" si="18"/>
        <v>18700.877542209899</v>
      </c>
      <c r="H85" s="124">
        <f t="shared" si="19"/>
        <v>748.73848453005735</v>
      </c>
      <c r="I85" s="123">
        <f t="shared" si="20"/>
        <v>5074.2007096601983</v>
      </c>
      <c r="J85" s="124">
        <f t="shared" si="21"/>
        <v>448.94423334328189</v>
      </c>
      <c r="K85" s="123">
        <f t="shared" si="22"/>
        <v>3042.4950693674214</v>
      </c>
      <c r="L85" s="123">
        <f t="shared" si="23"/>
        <v>21743.372611577321</v>
      </c>
      <c r="M85" s="123">
        <f t="shared" si="24"/>
        <v>157279.37261157733</v>
      </c>
      <c r="N85" s="70">
        <f t="shared" si="25"/>
        <v>23207.816528194973</v>
      </c>
      <c r="O85" s="23">
        <f t="shared" si="26"/>
        <v>0.94346416811284117</v>
      </c>
      <c r="P85" s="284">
        <v>1277.2537759422194</v>
      </c>
      <c r="Q85" s="317">
        <v>6777</v>
      </c>
      <c r="R85" s="125">
        <f t="shared" si="27"/>
        <v>5.4972095107571728E-2</v>
      </c>
      <c r="S85" s="23">
        <f t="shared" si="28"/>
        <v>3.9275554804551624E-2</v>
      </c>
      <c r="T85" s="23"/>
      <c r="U85" s="266">
        <v>126938</v>
      </c>
      <c r="V85" s="125">
        <f t="shared" si="29"/>
        <v>6.7733854322582679E-2</v>
      </c>
      <c r="W85" s="260">
        <v>149526.79176796216</v>
      </c>
      <c r="X85" s="264">
        <v>18957.287933094383</v>
      </c>
      <c r="Y85" s="264">
        <v>22330.763406207014</v>
      </c>
      <c r="Z85" s="141"/>
      <c r="AA85" s="124"/>
      <c r="AB85" s="124"/>
      <c r="AC85" s="124"/>
      <c r="AD85" s="124"/>
    </row>
    <row r="86" spans="1:30">
      <c r="A86" s="82">
        <v>533</v>
      </c>
      <c r="B86" s="83" t="s">
        <v>144</v>
      </c>
      <c r="C86" s="266">
        <v>199941</v>
      </c>
      <c r="D86" s="124">
        <f t="shared" si="15"/>
        <v>22056.370656370655</v>
      </c>
      <c r="E86" s="125">
        <f t="shared" si="16"/>
        <v>0.89665459771366551</v>
      </c>
      <c r="F86" s="124">
        <f t="shared" si="17"/>
        <v>1525.2859936956672</v>
      </c>
      <c r="G86" s="124">
        <f t="shared" si="18"/>
        <v>13826.717532851222</v>
      </c>
      <c r="H86" s="124">
        <f t="shared" si="19"/>
        <v>28.802173717252661</v>
      </c>
      <c r="I86" s="123">
        <f t="shared" si="20"/>
        <v>261.0917047468954</v>
      </c>
      <c r="J86" s="124">
        <f t="shared" si="21"/>
        <v>-270.99207746952277</v>
      </c>
      <c r="K86" s="123">
        <f t="shared" si="22"/>
        <v>-2456.543182261224</v>
      </c>
      <c r="L86" s="123">
        <f t="shared" si="23"/>
        <v>11370.174350589998</v>
      </c>
      <c r="M86" s="123">
        <f t="shared" si="24"/>
        <v>211311.17435059001</v>
      </c>
      <c r="N86" s="70">
        <f t="shared" si="25"/>
        <v>23310.664572596805</v>
      </c>
      <c r="O86" s="23">
        <f t="shared" si="26"/>
        <v>0.94764523549312329</v>
      </c>
      <c r="P86" s="284">
        <v>1036.5783989997526</v>
      </c>
      <c r="Q86" s="317">
        <v>9065</v>
      </c>
      <c r="R86" s="125">
        <f t="shared" si="27"/>
        <v>3.3762513794103881E-2</v>
      </c>
      <c r="S86" s="23">
        <f t="shared" si="28"/>
        <v>3.8099287573792821E-2</v>
      </c>
      <c r="T86" s="23"/>
      <c r="U86" s="266">
        <v>193731</v>
      </c>
      <c r="V86" s="125">
        <f t="shared" si="29"/>
        <v>3.2054756337395671E-2</v>
      </c>
      <c r="W86" s="260">
        <v>203892.66889284248</v>
      </c>
      <c r="X86" s="264">
        <v>21336.013215859031</v>
      </c>
      <c r="Y86" s="264">
        <v>22455.13974590776</v>
      </c>
      <c r="Z86" s="141"/>
      <c r="AA86" s="124"/>
      <c r="AB86" s="124"/>
      <c r="AC86" s="124"/>
      <c r="AD86" s="124"/>
    </row>
    <row r="87" spans="1:30">
      <c r="A87" s="82">
        <v>534</v>
      </c>
      <c r="B87" s="83" t="s">
        <v>145</v>
      </c>
      <c r="C87" s="266">
        <v>289012</v>
      </c>
      <c r="D87" s="124">
        <f t="shared" si="15"/>
        <v>20988.525780682645</v>
      </c>
      <c r="E87" s="125">
        <f t="shared" si="16"/>
        <v>0.85324364709318912</v>
      </c>
      <c r="F87" s="124">
        <f t="shared" si="17"/>
        <v>2165.992919108473</v>
      </c>
      <c r="G87" s="124">
        <f t="shared" si="18"/>
        <v>29825.722496123672</v>
      </c>
      <c r="H87" s="124">
        <f t="shared" si="19"/>
        <v>402.54788020805609</v>
      </c>
      <c r="I87" s="123">
        <f t="shared" si="20"/>
        <v>5543.084310464933</v>
      </c>
      <c r="J87" s="124">
        <f t="shared" si="21"/>
        <v>102.75362902128063</v>
      </c>
      <c r="K87" s="123">
        <f t="shared" si="22"/>
        <v>1414.9174716230343</v>
      </c>
      <c r="L87" s="123">
        <f t="shared" si="23"/>
        <v>31240.639967746705</v>
      </c>
      <c r="M87" s="123">
        <f t="shared" si="24"/>
        <v>320252.63996774668</v>
      </c>
      <c r="N87" s="70">
        <f t="shared" si="25"/>
        <v>23257.272328812396</v>
      </c>
      <c r="O87" s="23">
        <f t="shared" si="26"/>
        <v>0.9454746879620991</v>
      </c>
      <c r="P87" s="284">
        <v>266.75926585861089</v>
      </c>
      <c r="Q87" s="317">
        <v>13770</v>
      </c>
      <c r="R87" s="125">
        <f t="shared" si="27"/>
        <v>3.7721918378170599E-2</v>
      </c>
      <c r="S87" s="23">
        <f t="shared" si="28"/>
        <v>3.8541017840808899E-2</v>
      </c>
      <c r="T87" s="23"/>
      <c r="U87" s="266">
        <v>277232</v>
      </c>
      <c r="V87" s="125">
        <f t="shared" si="29"/>
        <v>4.2491487274196341E-2</v>
      </c>
      <c r="W87" s="260">
        <v>306956.99672393326</v>
      </c>
      <c r="X87" s="264">
        <v>20225.57817173707</v>
      </c>
      <c r="Y87" s="264">
        <v>22394.177918139147</v>
      </c>
      <c r="Z87" s="141"/>
      <c r="AA87" s="124"/>
      <c r="AB87" s="124"/>
      <c r="AC87" s="124"/>
      <c r="AD87" s="124"/>
    </row>
    <row r="88" spans="1:30">
      <c r="A88" s="82">
        <v>536</v>
      </c>
      <c r="B88" s="83" t="s">
        <v>146</v>
      </c>
      <c r="C88" s="266">
        <v>94930</v>
      </c>
      <c r="D88" s="124">
        <f t="shared" si="15"/>
        <v>16801.769911504423</v>
      </c>
      <c r="E88" s="125">
        <f t="shared" si="16"/>
        <v>0.6830400375288469</v>
      </c>
      <c r="F88" s="124">
        <f t="shared" si="17"/>
        <v>4678.046440615406</v>
      </c>
      <c r="G88" s="124">
        <f t="shared" si="18"/>
        <v>26430.962389477045</v>
      </c>
      <c r="H88" s="124">
        <f t="shared" si="19"/>
        <v>1867.9124344204336</v>
      </c>
      <c r="I88" s="123">
        <f t="shared" si="20"/>
        <v>10553.70525447545</v>
      </c>
      <c r="J88" s="124">
        <f t="shared" si="21"/>
        <v>1568.1181832336581</v>
      </c>
      <c r="K88" s="123">
        <f t="shared" si="22"/>
        <v>8859.8677352701689</v>
      </c>
      <c r="L88" s="123">
        <f t="shared" si="23"/>
        <v>35290.830124747212</v>
      </c>
      <c r="M88" s="123">
        <f t="shared" si="24"/>
        <v>130220.83012474721</v>
      </c>
      <c r="N88" s="70">
        <f t="shared" si="25"/>
        <v>23047.934535353488</v>
      </c>
      <c r="O88" s="23">
        <f t="shared" si="26"/>
        <v>0.93696450748388216</v>
      </c>
      <c r="P88" s="284">
        <v>455.6837220117377</v>
      </c>
      <c r="Q88" s="317">
        <v>5650</v>
      </c>
      <c r="R88" s="125">
        <f t="shared" si="27"/>
        <v>4.6187644546869064E-2</v>
      </c>
      <c r="S88" s="23">
        <f t="shared" si="28"/>
        <v>3.8855117259091909E-2</v>
      </c>
      <c r="T88" s="23"/>
      <c r="U88" s="266">
        <v>91815</v>
      </c>
      <c r="V88" s="125">
        <f t="shared" si="29"/>
        <v>3.3926918259543651E-2</v>
      </c>
      <c r="W88" s="260">
        <v>126836.78363761047</v>
      </c>
      <c r="X88" s="264">
        <v>16059.996501661712</v>
      </c>
      <c r="Y88" s="264">
        <v>22185.89883463538</v>
      </c>
      <c r="Z88" s="141"/>
      <c r="AA88" s="124"/>
      <c r="AB88" s="124"/>
      <c r="AC88" s="124"/>
      <c r="AD88" s="124"/>
    </row>
    <row r="89" spans="1:30">
      <c r="A89" s="82">
        <v>538</v>
      </c>
      <c r="B89" s="83" t="s">
        <v>147</v>
      </c>
      <c r="C89" s="266">
        <v>119495</v>
      </c>
      <c r="D89" s="124">
        <f t="shared" si="15"/>
        <v>17702.962962962964</v>
      </c>
      <c r="E89" s="125">
        <f t="shared" si="16"/>
        <v>0.71967611449758928</v>
      </c>
      <c r="F89" s="124">
        <f t="shared" si="17"/>
        <v>4137.3306097402819</v>
      </c>
      <c r="G89" s="124">
        <f t="shared" si="18"/>
        <v>27926.981615746903</v>
      </c>
      <c r="H89" s="124">
        <f t="shared" si="19"/>
        <v>1552.4948664099445</v>
      </c>
      <c r="I89" s="123">
        <f t="shared" si="20"/>
        <v>10479.340348267126</v>
      </c>
      <c r="J89" s="124">
        <f t="shared" si="21"/>
        <v>1252.7006152231691</v>
      </c>
      <c r="K89" s="123">
        <f t="shared" si="22"/>
        <v>8455.7291527563902</v>
      </c>
      <c r="L89" s="123">
        <f t="shared" si="23"/>
        <v>36382.710768503297</v>
      </c>
      <c r="M89" s="123">
        <f t="shared" si="24"/>
        <v>155877.71076850331</v>
      </c>
      <c r="N89" s="70">
        <f t="shared" si="25"/>
        <v>23092.994187926415</v>
      </c>
      <c r="O89" s="23">
        <f t="shared" si="26"/>
        <v>0.93879631133231922</v>
      </c>
      <c r="P89" s="284">
        <v>1502.3035616954221</v>
      </c>
      <c r="Q89" s="317">
        <v>6750</v>
      </c>
      <c r="R89" s="125">
        <f t="shared" si="27"/>
        <v>2.7456924267323688E-2</v>
      </c>
      <c r="S89" s="23">
        <f t="shared" si="28"/>
        <v>3.8148984491500108E-2</v>
      </c>
      <c r="T89" s="23"/>
      <c r="U89" s="266">
        <v>116698</v>
      </c>
      <c r="V89" s="125">
        <f t="shared" si="29"/>
        <v>2.3967848634938047E-2</v>
      </c>
      <c r="W89" s="260">
        <v>150661.27499169769</v>
      </c>
      <c r="X89" s="264">
        <v>17229.883360401596</v>
      </c>
      <c r="Y89" s="264">
        <v>22244.393177572376</v>
      </c>
      <c r="Z89" s="141"/>
      <c r="AA89" s="124"/>
      <c r="AB89" s="124"/>
      <c r="AC89" s="124"/>
      <c r="AD89" s="124"/>
    </row>
    <row r="90" spans="1:30">
      <c r="A90" s="82">
        <v>540</v>
      </c>
      <c r="B90" s="83" t="s">
        <v>148</v>
      </c>
      <c r="C90" s="266">
        <v>58073</v>
      </c>
      <c r="D90" s="124">
        <f t="shared" si="15"/>
        <v>19267.750497677505</v>
      </c>
      <c r="E90" s="125">
        <f t="shared" si="16"/>
        <v>0.78328920657452938</v>
      </c>
      <c r="F90" s="124">
        <f t="shared" si="17"/>
        <v>3198.4580889115568</v>
      </c>
      <c r="G90" s="124">
        <f t="shared" si="18"/>
        <v>9640.1526799794319</v>
      </c>
      <c r="H90" s="124">
        <f t="shared" si="19"/>
        <v>1004.8192292598549</v>
      </c>
      <c r="I90" s="123">
        <f t="shared" si="20"/>
        <v>3028.5251569892025</v>
      </c>
      <c r="J90" s="124">
        <f t="shared" si="21"/>
        <v>705.02497807307941</v>
      </c>
      <c r="K90" s="123">
        <f t="shared" si="22"/>
        <v>2124.9452839122614</v>
      </c>
      <c r="L90" s="123">
        <f t="shared" si="23"/>
        <v>11765.097963891694</v>
      </c>
      <c r="M90" s="123">
        <f t="shared" si="24"/>
        <v>69838.097963891691</v>
      </c>
      <c r="N90" s="70">
        <f t="shared" si="25"/>
        <v>23171.23356466214</v>
      </c>
      <c r="O90" s="23">
        <f t="shared" si="26"/>
        <v>0.9419769659361662</v>
      </c>
      <c r="P90" s="284">
        <v>380.06836073333216</v>
      </c>
      <c r="Q90" s="317">
        <v>3014</v>
      </c>
      <c r="R90" s="125">
        <f t="shared" si="27"/>
        <v>4.8033739681696282E-2</v>
      </c>
      <c r="S90" s="23">
        <f t="shared" si="28"/>
        <v>3.8969423699235888E-2</v>
      </c>
      <c r="T90" s="23"/>
      <c r="U90" s="266">
        <v>55632</v>
      </c>
      <c r="V90" s="125">
        <f t="shared" si="29"/>
        <v>4.3877624388840956E-2</v>
      </c>
      <c r="W90" s="260">
        <v>67486.252402905244</v>
      </c>
      <c r="X90" s="264">
        <v>18384.666226040979</v>
      </c>
      <c r="Y90" s="264">
        <v>22302.132320854344</v>
      </c>
      <c r="Z90" s="141"/>
      <c r="AA90" s="124"/>
      <c r="AB90" s="124"/>
      <c r="AC90" s="124"/>
      <c r="AD90" s="124"/>
    </row>
    <row r="91" spans="1:30">
      <c r="A91" s="82">
        <v>541</v>
      </c>
      <c r="B91" s="83" t="s">
        <v>149</v>
      </c>
      <c r="C91" s="266">
        <v>24813</v>
      </c>
      <c r="D91" s="124">
        <f t="shared" si="15"/>
        <v>18352.810650887575</v>
      </c>
      <c r="E91" s="125">
        <f t="shared" si="16"/>
        <v>0.74609428302899716</v>
      </c>
      <c r="F91" s="124">
        <f t="shared" si="17"/>
        <v>3747.4219969855149</v>
      </c>
      <c r="G91" s="124">
        <f t="shared" si="18"/>
        <v>5066.5145399244157</v>
      </c>
      <c r="H91" s="124">
        <f t="shared" si="19"/>
        <v>1325.0481756363304</v>
      </c>
      <c r="I91" s="123">
        <f t="shared" si="20"/>
        <v>1791.4651334603186</v>
      </c>
      <c r="J91" s="124">
        <f t="shared" si="21"/>
        <v>1025.2539244495549</v>
      </c>
      <c r="K91" s="123">
        <f t="shared" si="22"/>
        <v>1386.1433058557982</v>
      </c>
      <c r="L91" s="123">
        <f t="shared" si="23"/>
        <v>6452.6578457802134</v>
      </c>
      <c r="M91" s="123">
        <f t="shared" si="24"/>
        <v>31265.657845780213</v>
      </c>
      <c r="N91" s="70">
        <f t="shared" si="25"/>
        <v>23125.486572322643</v>
      </c>
      <c r="O91" s="23">
        <f t="shared" si="26"/>
        <v>0.94011721975888951</v>
      </c>
      <c r="P91" s="284">
        <v>-27.528160679677967</v>
      </c>
      <c r="Q91" s="317">
        <v>1352</v>
      </c>
      <c r="R91" s="125">
        <f t="shared" si="27"/>
        <v>4.3765404729493231E-2</v>
      </c>
      <c r="S91" s="23">
        <f t="shared" si="28"/>
        <v>3.878454553199949E-2</v>
      </c>
      <c r="T91" s="23"/>
      <c r="U91" s="266">
        <v>23755</v>
      </c>
      <c r="V91" s="125">
        <f t="shared" si="29"/>
        <v>4.4537992001683853E-2</v>
      </c>
      <c r="W91" s="260">
        <v>30076.046561905147</v>
      </c>
      <c r="X91" s="264">
        <v>17583.271650629165</v>
      </c>
      <c r="Y91" s="264">
        <v>22262.062592083748</v>
      </c>
      <c r="Z91" s="141"/>
      <c r="AA91" s="124"/>
      <c r="AB91" s="124"/>
      <c r="AC91" s="124"/>
      <c r="AD91" s="124"/>
    </row>
    <row r="92" spans="1:30">
      <c r="A92" s="82">
        <v>542</v>
      </c>
      <c r="B92" s="83" t="s">
        <v>150</v>
      </c>
      <c r="C92" s="266">
        <v>140695</v>
      </c>
      <c r="D92" s="124">
        <f t="shared" si="15"/>
        <v>21836.877231103525</v>
      </c>
      <c r="E92" s="125">
        <f t="shared" si="16"/>
        <v>0.88773156173463208</v>
      </c>
      <c r="F92" s="124">
        <f t="shared" si="17"/>
        <v>1656.9820488559453</v>
      </c>
      <c r="G92" s="124">
        <f t="shared" si="18"/>
        <v>10675.935340778855</v>
      </c>
      <c r="H92" s="124">
        <f t="shared" si="19"/>
        <v>105.62487256074819</v>
      </c>
      <c r="I92" s="123">
        <f t="shared" si="20"/>
        <v>680.54105390890061</v>
      </c>
      <c r="J92" s="124">
        <f t="shared" si="21"/>
        <v>-194.16937862602725</v>
      </c>
      <c r="K92" s="123">
        <f t="shared" si="22"/>
        <v>-1251.0333064874937</v>
      </c>
      <c r="L92" s="123">
        <f t="shared" si="23"/>
        <v>9424.9020342913609</v>
      </c>
      <c r="M92" s="123">
        <f t="shared" si="24"/>
        <v>150119.90203429136</v>
      </c>
      <c r="N92" s="70">
        <f t="shared" si="25"/>
        <v>23299.689901333441</v>
      </c>
      <c r="O92" s="23">
        <f t="shared" si="26"/>
        <v>0.94719908369417127</v>
      </c>
      <c r="P92" s="284">
        <v>105.89557007459916</v>
      </c>
      <c r="Q92" s="317">
        <v>6443</v>
      </c>
      <c r="R92" s="125">
        <f t="shared" si="27"/>
        <v>5.5731028231986529E-2</v>
      </c>
      <c r="S92" s="23">
        <f t="shared" si="28"/>
        <v>3.9371024998420968E-2</v>
      </c>
      <c r="T92" s="23"/>
      <c r="U92" s="266">
        <v>134240</v>
      </c>
      <c r="V92" s="125">
        <f t="shared" si="29"/>
        <v>4.8085518474374256E-2</v>
      </c>
      <c r="W92" s="260">
        <v>145487.0145719944</v>
      </c>
      <c r="X92" s="264">
        <v>20684.129429892142</v>
      </c>
      <c r="Y92" s="264">
        <v>22417.105481046903</v>
      </c>
      <c r="Z92" s="141"/>
      <c r="AA92" s="124"/>
      <c r="AB92" s="124"/>
      <c r="AC92" s="124"/>
      <c r="AD92" s="124"/>
    </row>
    <row r="93" spans="1:30">
      <c r="A93" s="82">
        <v>543</v>
      </c>
      <c r="B93" s="83" t="s">
        <v>151</v>
      </c>
      <c r="C93" s="266">
        <v>47644</v>
      </c>
      <c r="D93" s="124">
        <f t="shared" si="15"/>
        <v>22273.959794296399</v>
      </c>
      <c r="E93" s="125">
        <f t="shared" si="16"/>
        <v>0.90550021896175237</v>
      </c>
      <c r="F93" s="124">
        <f t="shared" si="17"/>
        <v>1394.7325109402204</v>
      </c>
      <c r="G93" s="124">
        <f t="shared" si="18"/>
        <v>2983.3328409011319</v>
      </c>
      <c r="H93" s="124">
        <f t="shared" si="19"/>
        <v>0</v>
      </c>
      <c r="I93" s="123">
        <f t="shared" si="20"/>
        <v>0</v>
      </c>
      <c r="J93" s="124">
        <f t="shared" si="21"/>
        <v>-299.79425118677545</v>
      </c>
      <c r="K93" s="123">
        <f t="shared" si="22"/>
        <v>-641.25990328851276</v>
      </c>
      <c r="L93" s="123">
        <f t="shared" si="23"/>
        <v>2342.0729376126192</v>
      </c>
      <c r="M93" s="123">
        <f t="shared" si="24"/>
        <v>49986.072937612618</v>
      </c>
      <c r="N93" s="70">
        <f t="shared" si="25"/>
        <v>23368.898054049845</v>
      </c>
      <c r="O93" s="23">
        <f t="shared" si="26"/>
        <v>0.95001259319214071</v>
      </c>
      <c r="P93" s="284">
        <v>-572.65943503361268</v>
      </c>
      <c r="Q93" s="317">
        <v>2139</v>
      </c>
      <c r="R93" s="125">
        <f t="shared" si="27"/>
        <v>5.340382561840238E-2</v>
      </c>
      <c r="S93" s="23">
        <f t="shared" si="28"/>
        <v>4.138841049600267E-2</v>
      </c>
      <c r="T93" s="23"/>
      <c r="U93" s="266">
        <v>44700</v>
      </c>
      <c r="V93" s="125">
        <f t="shared" si="29"/>
        <v>6.5861297539149891E-2</v>
      </c>
      <c r="W93" s="260">
        <v>47438.448506193548</v>
      </c>
      <c r="X93" s="264">
        <v>21144.749290444655</v>
      </c>
      <c r="Y93" s="264">
        <v>22440.136474074527</v>
      </c>
      <c r="Z93" s="141"/>
      <c r="AA93" s="124"/>
      <c r="AB93" s="124"/>
      <c r="AC93" s="124"/>
      <c r="AD93" s="124"/>
    </row>
    <row r="94" spans="1:30">
      <c r="A94" s="82">
        <v>544</v>
      </c>
      <c r="B94" s="83" t="s">
        <v>152</v>
      </c>
      <c r="C94" s="266">
        <v>75861</v>
      </c>
      <c r="D94" s="124">
        <f t="shared" si="15"/>
        <v>23552.002483700715</v>
      </c>
      <c r="E94" s="125">
        <f t="shared" si="16"/>
        <v>0.95745631234548978</v>
      </c>
      <c r="F94" s="124">
        <f t="shared" si="17"/>
        <v>627.90689729763108</v>
      </c>
      <c r="G94" s="124">
        <f t="shared" si="18"/>
        <v>2022.4881161956696</v>
      </c>
      <c r="H94" s="124">
        <f t="shared" si="19"/>
        <v>0</v>
      </c>
      <c r="I94" s="123">
        <f t="shared" si="20"/>
        <v>0</v>
      </c>
      <c r="J94" s="124">
        <f t="shared" si="21"/>
        <v>-299.79425118677545</v>
      </c>
      <c r="K94" s="123">
        <f t="shared" si="22"/>
        <v>-965.63728307260374</v>
      </c>
      <c r="L94" s="123">
        <f t="shared" si="23"/>
        <v>1056.850833123066</v>
      </c>
      <c r="M94" s="123">
        <f t="shared" si="24"/>
        <v>76917.85083312307</v>
      </c>
      <c r="N94" s="70">
        <f t="shared" si="25"/>
        <v>23880.115129811573</v>
      </c>
      <c r="O94" s="23">
        <f t="shared" si="26"/>
        <v>0.97079503054563576</v>
      </c>
      <c r="P94" s="284">
        <v>-4.8899457045265535</v>
      </c>
      <c r="Q94" s="317">
        <v>3221</v>
      </c>
      <c r="R94" s="125">
        <f t="shared" si="27"/>
        <v>8.5170216433687287E-2</v>
      </c>
      <c r="S94" s="23">
        <f t="shared" si="28"/>
        <v>5.6542292889208479E-2</v>
      </c>
      <c r="T94" s="23"/>
      <c r="U94" s="266">
        <v>70493</v>
      </c>
      <c r="V94" s="125">
        <f t="shared" si="29"/>
        <v>7.6149404905451606E-2</v>
      </c>
      <c r="W94" s="260">
        <v>73411.745524664366</v>
      </c>
      <c r="X94" s="264">
        <v>21703.50985221675</v>
      </c>
      <c r="Y94" s="264">
        <v>22602.138400450855</v>
      </c>
      <c r="Z94" s="141"/>
      <c r="AA94" s="124"/>
      <c r="AB94" s="124"/>
      <c r="AC94" s="124"/>
      <c r="AD94" s="124"/>
    </row>
    <row r="95" spans="1:30">
      <c r="A95" s="82">
        <v>545</v>
      </c>
      <c r="B95" s="83" t="s">
        <v>153</v>
      </c>
      <c r="C95" s="266">
        <v>36655</v>
      </c>
      <c r="D95" s="124">
        <f t="shared" si="15"/>
        <v>22895.065584009993</v>
      </c>
      <c r="E95" s="125">
        <f t="shared" si="16"/>
        <v>0.9307499470647943</v>
      </c>
      <c r="F95" s="124">
        <f t="shared" si="17"/>
        <v>1022.0690371120639</v>
      </c>
      <c r="G95" s="124">
        <f t="shared" si="18"/>
        <v>1636.3325284164143</v>
      </c>
      <c r="H95" s="124">
        <f t="shared" si="19"/>
        <v>0</v>
      </c>
      <c r="I95" s="123">
        <f t="shared" si="20"/>
        <v>0</v>
      </c>
      <c r="J95" s="124">
        <f t="shared" si="21"/>
        <v>-299.79425118677545</v>
      </c>
      <c r="K95" s="123">
        <f t="shared" si="22"/>
        <v>-479.97059615002752</v>
      </c>
      <c r="L95" s="123">
        <f t="shared" si="23"/>
        <v>1156.3619322663867</v>
      </c>
      <c r="M95" s="123">
        <f t="shared" si="24"/>
        <v>37811.361932266387</v>
      </c>
      <c r="N95" s="70">
        <f t="shared" si="25"/>
        <v>23617.340369935282</v>
      </c>
      <c r="O95" s="23">
        <f t="shared" si="26"/>
        <v>0.9601124844333575</v>
      </c>
      <c r="P95" s="284">
        <v>717.77156067278827</v>
      </c>
      <c r="Q95" s="317">
        <v>1601</v>
      </c>
      <c r="R95" s="125">
        <f t="shared" si="27"/>
        <v>7.3197704226036758E-3</v>
      </c>
      <c r="S95" s="23">
        <f t="shared" si="28"/>
        <v>2.6295915543588351E-2</v>
      </c>
      <c r="T95" s="23"/>
      <c r="U95" s="266">
        <v>36275</v>
      </c>
      <c r="V95" s="125">
        <f t="shared" si="29"/>
        <v>1.047553411440386E-2</v>
      </c>
      <c r="W95" s="260">
        <v>36727.492197464388</v>
      </c>
      <c r="X95" s="264">
        <v>22728.696741854637</v>
      </c>
      <c r="Y95" s="264">
        <v>23012.213156306007</v>
      </c>
      <c r="Z95" s="141"/>
      <c r="AA95" s="124"/>
      <c r="AB95" s="124"/>
      <c r="AC95" s="124"/>
      <c r="AD95" s="124"/>
    </row>
    <row r="96" spans="1:30" ht="23.25" customHeight="1">
      <c r="A96" s="82">
        <v>602</v>
      </c>
      <c r="B96" s="83" t="s">
        <v>154</v>
      </c>
      <c r="C96" s="266">
        <v>1639500</v>
      </c>
      <c r="D96" s="124">
        <f t="shared" si="15"/>
        <v>23860.113806703244</v>
      </c>
      <c r="E96" s="125">
        <f t="shared" si="16"/>
        <v>0.96998191951278045</v>
      </c>
      <c r="F96" s="124">
        <f t="shared" si="17"/>
        <v>443.04010349611343</v>
      </c>
      <c r="G96" s="124">
        <f t="shared" si="18"/>
        <v>30442.614631528442</v>
      </c>
      <c r="H96" s="124">
        <f t="shared" si="19"/>
        <v>0</v>
      </c>
      <c r="I96" s="123">
        <f t="shared" si="20"/>
        <v>0</v>
      </c>
      <c r="J96" s="124">
        <f t="shared" si="21"/>
        <v>-299.79425118677545</v>
      </c>
      <c r="K96" s="123">
        <f t="shared" si="22"/>
        <v>-20599.7623817969</v>
      </c>
      <c r="L96" s="123">
        <f t="shared" si="23"/>
        <v>9842.8522497315425</v>
      </c>
      <c r="M96" s="123">
        <f t="shared" si="24"/>
        <v>1649342.8522497315</v>
      </c>
      <c r="N96" s="70">
        <f t="shared" si="25"/>
        <v>24003.359659012582</v>
      </c>
      <c r="O96" s="23">
        <f t="shared" si="26"/>
        <v>0.97580527341255197</v>
      </c>
      <c r="P96" s="284">
        <v>-1907.7019059904087</v>
      </c>
      <c r="Q96" s="317">
        <v>68713</v>
      </c>
      <c r="R96" s="125">
        <f t="shared" si="27"/>
        <v>3.0443612633849933E-2</v>
      </c>
      <c r="S96" s="23">
        <f t="shared" si="28"/>
        <v>3.5394791303889693E-2</v>
      </c>
      <c r="T96" s="23"/>
      <c r="U96" s="266">
        <v>1582958</v>
      </c>
      <c r="V96" s="125">
        <f t="shared" si="29"/>
        <v>3.5719204173452486E-2</v>
      </c>
      <c r="W96" s="260">
        <v>1584846.3698591841</v>
      </c>
      <c r="X96" s="264">
        <v>23155.186284978718</v>
      </c>
      <c r="Y96" s="264">
        <v>23182.808973555639</v>
      </c>
      <c r="Z96" s="141"/>
      <c r="AA96" s="124"/>
      <c r="AB96" s="124"/>
      <c r="AC96" s="124"/>
      <c r="AD96" s="124"/>
    </row>
    <row r="97" spans="1:30">
      <c r="A97" s="82">
        <v>604</v>
      </c>
      <c r="B97" s="83" t="s">
        <v>155</v>
      </c>
      <c r="C97" s="266">
        <v>697674</v>
      </c>
      <c r="D97" s="124">
        <f t="shared" si="15"/>
        <v>25453.265231667276</v>
      </c>
      <c r="E97" s="125">
        <f t="shared" si="16"/>
        <v>1.0347480849125026</v>
      </c>
      <c r="F97" s="124">
        <f t="shared" si="17"/>
        <v>-512.85075148230533</v>
      </c>
      <c r="G97" s="124">
        <f t="shared" si="18"/>
        <v>-14057.23909812999</v>
      </c>
      <c r="H97" s="124">
        <f t="shared" si="19"/>
        <v>0</v>
      </c>
      <c r="I97" s="123">
        <f t="shared" si="20"/>
        <v>0</v>
      </c>
      <c r="J97" s="124">
        <f t="shared" si="21"/>
        <v>-299.79425118677545</v>
      </c>
      <c r="K97" s="123">
        <f t="shared" si="22"/>
        <v>-8217.3604250295157</v>
      </c>
      <c r="L97" s="123">
        <f t="shared" si="23"/>
        <v>-22274.599523159508</v>
      </c>
      <c r="M97" s="123">
        <f t="shared" si="24"/>
        <v>675399.40047684044</v>
      </c>
      <c r="N97" s="70">
        <f t="shared" si="25"/>
        <v>24640.620228998196</v>
      </c>
      <c r="O97" s="23">
        <f t="shared" si="26"/>
        <v>1.0017117395724409</v>
      </c>
      <c r="P97" s="284">
        <v>166.07537666528151</v>
      </c>
      <c r="Q97" s="317">
        <v>27410</v>
      </c>
      <c r="R97" s="125">
        <f t="shared" si="27"/>
        <v>5.3040031595722618E-2</v>
      </c>
      <c r="S97" s="23">
        <f t="shared" si="28"/>
        <v>4.4571057697716604E-2</v>
      </c>
      <c r="T97" s="23"/>
      <c r="U97" s="266">
        <v>657844</v>
      </c>
      <c r="V97" s="125">
        <f t="shared" si="29"/>
        <v>6.0546269328290596E-2</v>
      </c>
      <c r="W97" s="260">
        <v>642004.30905149796</v>
      </c>
      <c r="X97" s="264">
        <v>24171.2228101117</v>
      </c>
      <c r="Y97" s="264">
        <v>23589.223583608829</v>
      </c>
      <c r="Z97" s="141"/>
      <c r="AA97" s="124"/>
      <c r="AB97" s="124"/>
      <c r="AC97" s="124"/>
      <c r="AD97" s="124"/>
    </row>
    <row r="98" spans="1:30">
      <c r="A98" s="82">
        <v>605</v>
      </c>
      <c r="B98" s="83" t="s">
        <v>156</v>
      </c>
      <c r="C98" s="266">
        <v>641382</v>
      </c>
      <c r="D98" s="124">
        <f t="shared" si="15"/>
        <v>21179.60571938051</v>
      </c>
      <c r="E98" s="125">
        <f t="shared" si="16"/>
        <v>0.86101159351708545</v>
      </c>
      <c r="F98" s="124">
        <f t="shared" si="17"/>
        <v>2051.3449558897541</v>
      </c>
      <c r="G98" s="124">
        <f t="shared" si="18"/>
        <v>62120.879299209424</v>
      </c>
      <c r="H98" s="124">
        <f t="shared" si="19"/>
        <v>335.66990166380327</v>
      </c>
      <c r="I98" s="123">
        <f t="shared" si="20"/>
        <v>10165.091632084954</v>
      </c>
      <c r="J98" s="124">
        <f t="shared" si="21"/>
        <v>35.875650477027818</v>
      </c>
      <c r="K98" s="123">
        <f t="shared" si="22"/>
        <v>1086.4223233958335</v>
      </c>
      <c r="L98" s="123">
        <f t="shared" si="23"/>
        <v>63207.301622605257</v>
      </c>
      <c r="M98" s="123">
        <f t="shared" si="24"/>
        <v>704589.3016226053</v>
      </c>
      <c r="N98" s="70">
        <f t="shared" si="25"/>
        <v>23266.826325747294</v>
      </c>
      <c r="O98" s="23">
        <f t="shared" si="26"/>
        <v>0.9458630852832941</v>
      </c>
      <c r="P98" s="284">
        <v>986.32918649225758</v>
      </c>
      <c r="Q98" s="317">
        <v>30283</v>
      </c>
      <c r="R98" s="125">
        <f t="shared" si="27"/>
        <v>2.7945796685397466E-2</v>
      </c>
      <c r="S98" s="23">
        <f t="shared" si="28"/>
        <v>3.8090978989905162E-2</v>
      </c>
      <c r="T98" s="23"/>
      <c r="U98" s="266">
        <v>618815</v>
      </c>
      <c r="V98" s="125">
        <f t="shared" si="29"/>
        <v>3.6468088200835469E-2</v>
      </c>
      <c r="W98" s="260">
        <v>673154.73885289358</v>
      </c>
      <c r="X98" s="264">
        <v>20603.81567556769</v>
      </c>
      <c r="Y98" s="264">
        <v>22413.089793330677</v>
      </c>
      <c r="Z98" s="141"/>
      <c r="AA98" s="124"/>
      <c r="AB98" s="124"/>
      <c r="AC98" s="124"/>
      <c r="AD98" s="124"/>
    </row>
    <row r="99" spans="1:30">
      <c r="A99" s="82">
        <v>612</v>
      </c>
      <c r="B99" s="83" t="s">
        <v>157</v>
      </c>
      <c r="C99" s="266">
        <v>183224</v>
      </c>
      <c r="D99" s="124">
        <f t="shared" si="15"/>
        <v>26814.576320796135</v>
      </c>
      <c r="E99" s="125">
        <f t="shared" si="16"/>
        <v>1.0900892770788315</v>
      </c>
      <c r="F99" s="124">
        <f t="shared" si="17"/>
        <v>-1329.6374049596211</v>
      </c>
      <c r="G99" s="124">
        <f t="shared" si="18"/>
        <v>-9085.4123880890911</v>
      </c>
      <c r="H99" s="124">
        <f t="shared" si="19"/>
        <v>0</v>
      </c>
      <c r="I99" s="123">
        <f t="shared" si="20"/>
        <v>0</v>
      </c>
      <c r="J99" s="124">
        <f t="shared" si="21"/>
        <v>-299.79425118677545</v>
      </c>
      <c r="K99" s="123">
        <f t="shared" si="22"/>
        <v>-2048.4941183592368</v>
      </c>
      <c r="L99" s="123">
        <f t="shared" si="23"/>
        <v>-11133.906506448327</v>
      </c>
      <c r="M99" s="123">
        <f t="shared" si="24"/>
        <v>172090.09349355169</v>
      </c>
      <c r="N99" s="70">
        <f t="shared" si="25"/>
        <v>25185.144664649739</v>
      </c>
      <c r="O99" s="23">
        <f t="shared" si="26"/>
        <v>1.0238482164389724</v>
      </c>
      <c r="P99" s="284">
        <v>-861.91300807172047</v>
      </c>
      <c r="Q99" s="317">
        <v>6833</v>
      </c>
      <c r="R99" s="125">
        <f t="shared" si="27"/>
        <v>-5.3754424897701818E-2</v>
      </c>
      <c r="S99" s="23">
        <f t="shared" si="28"/>
        <v>-2.8007145566353851E-3</v>
      </c>
      <c r="T99" s="23"/>
      <c r="U99" s="266">
        <v>191904</v>
      </c>
      <c r="V99" s="125">
        <f t="shared" si="29"/>
        <v>-4.5230948807737203E-2</v>
      </c>
      <c r="W99" s="260">
        <v>171032.81376016844</v>
      </c>
      <c r="X99" s="264">
        <v>28337.861783815712</v>
      </c>
      <c r="Y99" s="264">
        <v>25255.879173090438</v>
      </c>
      <c r="Z99" s="141"/>
      <c r="AA99" s="124"/>
      <c r="AB99" s="124"/>
      <c r="AC99" s="124"/>
      <c r="AD99" s="124"/>
    </row>
    <row r="100" spans="1:30">
      <c r="A100" s="82">
        <v>615</v>
      </c>
      <c r="B100" s="83" t="s">
        <v>158</v>
      </c>
      <c r="C100" s="266">
        <v>24794</v>
      </c>
      <c r="D100" s="124">
        <f t="shared" si="15"/>
        <v>23193.638914873714</v>
      </c>
      <c r="E100" s="125">
        <f t="shared" si="16"/>
        <v>0.94288780755166057</v>
      </c>
      <c r="F100" s="124">
        <f t="shared" si="17"/>
        <v>842.92503859383135</v>
      </c>
      <c r="G100" s="124">
        <f t="shared" si="18"/>
        <v>901.08686625680571</v>
      </c>
      <c r="H100" s="124">
        <f t="shared" si="19"/>
        <v>0</v>
      </c>
      <c r="I100" s="123">
        <f t="shared" si="20"/>
        <v>0</v>
      </c>
      <c r="J100" s="124">
        <f t="shared" si="21"/>
        <v>-299.79425118677545</v>
      </c>
      <c r="K100" s="123">
        <f t="shared" si="22"/>
        <v>-320.480054518663</v>
      </c>
      <c r="L100" s="123">
        <f t="shared" si="23"/>
        <v>580.60681173814271</v>
      </c>
      <c r="M100" s="123">
        <f t="shared" si="24"/>
        <v>25374.606811738144</v>
      </c>
      <c r="N100" s="70">
        <f t="shared" si="25"/>
        <v>23736.76970228077</v>
      </c>
      <c r="O100" s="23">
        <f t="shared" si="26"/>
        <v>0.96496762862810392</v>
      </c>
      <c r="P100" s="284">
        <v>-261.90256192429058</v>
      </c>
      <c r="Q100" s="317">
        <v>1069</v>
      </c>
      <c r="R100" s="125">
        <f t="shared" si="27"/>
        <v>0.10841395521567125</v>
      </c>
      <c r="S100" s="23">
        <f t="shared" si="28"/>
        <v>5.8299894522011203E-2</v>
      </c>
      <c r="T100" s="23"/>
      <c r="U100" s="266">
        <v>22620</v>
      </c>
      <c r="V100" s="125">
        <f t="shared" si="29"/>
        <v>9.6109637488947838E-2</v>
      </c>
      <c r="W100" s="260">
        <v>24245.913829326029</v>
      </c>
      <c r="X100" s="264">
        <v>20925.069380203517</v>
      </c>
      <c r="Y100" s="264">
        <v>22429.152478562472</v>
      </c>
      <c r="Z100" s="141"/>
      <c r="AA100" s="124"/>
      <c r="AB100" s="124"/>
      <c r="AC100" s="124"/>
      <c r="AD100" s="124"/>
    </row>
    <row r="101" spans="1:30">
      <c r="A101" s="82">
        <v>616</v>
      </c>
      <c r="B101" s="83" t="s">
        <v>102</v>
      </c>
      <c r="C101" s="266">
        <v>79335</v>
      </c>
      <c r="D101" s="124">
        <f t="shared" si="15"/>
        <v>23745.884465728825</v>
      </c>
      <c r="E101" s="125">
        <f t="shared" si="16"/>
        <v>0.96533816985086907</v>
      </c>
      <c r="F101" s="124">
        <f t="shared" si="17"/>
        <v>511.57770808076526</v>
      </c>
      <c r="G101" s="124">
        <f t="shared" si="18"/>
        <v>1709.1811226978368</v>
      </c>
      <c r="H101" s="124">
        <f t="shared" si="19"/>
        <v>0</v>
      </c>
      <c r="I101" s="123">
        <f t="shared" si="20"/>
        <v>0</v>
      </c>
      <c r="J101" s="124">
        <f t="shared" si="21"/>
        <v>-299.79425118677545</v>
      </c>
      <c r="K101" s="123">
        <f t="shared" si="22"/>
        <v>-1001.6125932150168</v>
      </c>
      <c r="L101" s="123">
        <f t="shared" si="23"/>
        <v>707.56852948282005</v>
      </c>
      <c r="M101" s="123">
        <f t="shared" si="24"/>
        <v>80042.568529482814</v>
      </c>
      <c r="N101" s="70">
        <f t="shared" si="25"/>
        <v>23957.667922622812</v>
      </c>
      <c r="O101" s="23">
        <f t="shared" si="26"/>
        <v>0.97394777354778728</v>
      </c>
      <c r="P101" s="284">
        <v>-163.30931654729636</v>
      </c>
      <c r="Q101" s="317">
        <v>3341</v>
      </c>
      <c r="R101" s="125">
        <f t="shared" si="27"/>
        <v>3.9836868178756625E-2</v>
      </c>
      <c r="S101" s="23">
        <f t="shared" si="28"/>
        <v>3.9143801667985145E-2</v>
      </c>
      <c r="T101" s="23"/>
      <c r="U101" s="266">
        <v>76661</v>
      </c>
      <c r="V101" s="125">
        <f t="shared" si="29"/>
        <v>3.4880839018536156E-2</v>
      </c>
      <c r="W101" s="260">
        <v>77396.30558075686</v>
      </c>
      <c r="X101" s="264">
        <v>22836.163240988979</v>
      </c>
      <c r="Y101" s="264">
        <v>23055.199755959744</v>
      </c>
      <c r="Z101" s="141"/>
      <c r="AA101" s="124"/>
      <c r="AB101" s="124"/>
      <c r="AC101" s="124"/>
      <c r="AD101" s="124"/>
    </row>
    <row r="102" spans="1:30">
      <c r="A102" s="82">
        <v>617</v>
      </c>
      <c r="B102" s="83" t="s">
        <v>159</v>
      </c>
      <c r="C102" s="266">
        <v>110914</v>
      </c>
      <c r="D102" s="124">
        <f t="shared" si="15"/>
        <v>24291.283399036354</v>
      </c>
      <c r="E102" s="125">
        <f t="shared" si="16"/>
        <v>0.98751019755013492</v>
      </c>
      <c r="F102" s="124">
        <f t="shared" si="17"/>
        <v>184.3383480962475</v>
      </c>
      <c r="G102" s="124">
        <f t="shared" si="18"/>
        <v>841.68889740746613</v>
      </c>
      <c r="H102" s="124">
        <f t="shared" si="19"/>
        <v>0</v>
      </c>
      <c r="I102" s="123">
        <f t="shared" si="20"/>
        <v>0</v>
      </c>
      <c r="J102" s="124">
        <f t="shared" si="21"/>
        <v>-299.79425118677545</v>
      </c>
      <c r="K102" s="123">
        <f t="shared" si="22"/>
        <v>-1368.8605509188169</v>
      </c>
      <c r="L102" s="123">
        <f t="shared" si="23"/>
        <v>-527.17165351135077</v>
      </c>
      <c r="M102" s="123">
        <f t="shared" si="24"/>
        <v>110386.82834648865</v>
      </c>
      <c r="N102" s="70">
        <f t="shared" si="25"/>
        <v>24175.827495945829</v>
      </c>
      <c r="O102" s="23">
        <f t="shared" si="26"/>
        <v>0.98281658462749377</v>
      </c>
      <c r="P102" s="284">
        <v>-199.75706056716888</v>
      </c>
      <c r="Q102" s="317">
        <v>4566</v>
      </c>
      <c r="R102" s="125">
        <f t="shared" si="27"/>
        <v>6.5920088259665971E-2</v>
      </c>
      <c r="S102" s="23">
        <f t="shared" si="28"/>
        <v>4.9464511105143001E-2</v>
      </c>
      <c r="T102" s="23"/>
      <c r="U102" s="266">
        <v>105103</v>
      </c>
      <c r="V102" s="125">
        <f t="shared" si="29"/>
        <v>5.5288621637821944E-2</v>
      </c>
      <c r="W102" s="260">
        <v>106243.62732750988</v>
      </c>
      <c r="X102" s="264">
        <v>22789.028620988724</v>
      </c>
      <c r="Y102" s="264">
        <v>23036.345907959643</v>
      </c>
      <c r="Z102" s="141"/>
      <c r="AA102" s="124"/>
      <c r="AB102" s="124"/>
      <c r="AC102" s="124"/>
      <c r="AD102" s="124"/>
    </row>
    <row r="103" spans="1:30">
      <c r="A103" s="82">
        <v>618</v>
      </c>
      <c r="B103" s="83" t="s">
        <v>160</v>
      </c>
      <c r="C103" s="266">
        <v>68774</v>
      </c>
      <c r="D103" s="124">
        <f t="shared" si="15"/>
        <v>27991.04599104599</v>
      </c>
      <c r="E103" s="125">
        <f t="shared" si="16"/>
        <v>1.1379161365080153</v>
      </c>
      <c r="F103" s="124">
        <f t="shared" si="17"/>
        <v>-2035.5192071095341</v>
      </c>
      <c r="G103" s="124">
        <f t="shared" si="18"/>
        <v>-5001.2706918681251</v>
      </c>
      <c r="H103" s="124">
        <f t="shared" si="19"/>
        <v>0</v>
      </c>
      <c r="I103" s="123">
        <f t="shared" si="20"/>
        <v>0</v>
      </c>
      <c r="J103" s="124">
        <f t="shared" si="21"/>
        <v>-299.79425118677545</v>
      </c>
      <c r="K103" s="123">
        <f t="shared" si="22"/>
        <v>-736.59447516590728</v>
      </c>
      <c r="L103" s="123">
        <f t="shared" si="23"/>
        <v>-5737.8651670340323</v>
      </c>
      <c r="M103" s="123">
        <f t="shared" si="24"/>
        <v>63036.134832965967</v>
      </c>
      <c r="N103" s="70">
        <f t="shared" si="25"/>
        <v>25655.732532749684</v>
      </c>
      <c r="O103" s="23">
        <f t="shared" si="26"/>
        <v>1.0429789602106461</v>
      </c>
      <c r="P103" s="284">
        <v>-890.88661800559294</v>
      </c>
      <c r="Q103" s="317">
        <v>2457</v>
      </c>
      <c r="R103" s="125">
        <f t="shared" si="27"/>
        <v>0.10166867018235351</v>
      </c>
      <c r="S103" s="23">
        <f t="shared" si="28"/>
        <v>6.5265777263377386E-2</v>
      </c>
      <c r="T103" s="23"/>
      <c r="U103" s="266">
        <v>62046</v>
      </c>
      <c r="V103" s="125">
        <f t="shared" si="29"/>
        <v>0.10843567675595527</v>
      </c>
      <c r="W103" s="260">
        <v>58812.833550255658</v>
      </c>
      <c r="X103" s="264">
        <v>25407.862407862409</v>
      </c>
      <c r="Y103" s="264">
        <v>24083.879422709113</v>
      </c>
      <c r="Z103" s="141"/>
      <c r="AA103" s="124"/>
      <c r="AB103" s="124"/>
      <c r="AC103" s="124"/>
      <c r="AD103" s="124"/>
    </row>
    <row r="104" spans="1:30">
      <c r="A104" s="82">
        <v>619</v>
      </c>
      <c r="B104" s="83" t="s">
        <v>161</v>
      </c>
      <c r="C104" s="266">
        <v>114338</v>
      </c>
      <c r="D104" s="124">
        <f t="shared" si="15"/>
        <v>24716.385646346735</v>
      </c>
      <c r="E104" s="125">
        <f t="shared" si="16"/>
        <v>1.0047918206461437</v>
      </c>
      <c r="F104" s="124">
        <f t="shared" si="17"/>
        <v>-70.723000289980703</v>
      </c>
      <c r="G104" s="124">
        <f t="shared" si="18"/>
        <v>-327.16459934145075</v>
      </c>
      <c r="H104" s="124">
        <f t="shared" si="19"/>
        <v>0</v>
      </c>
      <c r="I104" s="123">
        <f t="shared" si="20"/>
        <v>0</v>
      </c>
      <c r="J104" s="124">
        <f t="shared" si="21"/>
        <v>-299.79425118677545</v>
      </c>
      <c r="K104" s="123">
        <f t="shared" si="22"/>
        <v>-1386.8482059900232</v>
      </c>
      <c r="L104" s="123">
        <f t="shared" si="23"/>
        <v>-1714.0128053314738</v>
      </c>
      <c r="M104" s="123">
        <f t="shared" si="24"/>
        <v>112623.98719466853</v>
      </c>
      <c r="N104" s="70">
        <f t="shared" si="25"/>
        <v>24345.86839486998</v>
      </c>
      <c r="O104" s="23">
        <f t="shared" si="26"/>
        <v>0.98972923386589728</v>
      </c>
      <c r="P104" s="284">
        <v>-365.96674598855111</v>
      </c>
      <c r="Q104" s="317">
        <v>4626</v>
      </c>
      <c r="R104" s="125">
        <f t="shared" si="27"/>
        <v>7.3952616040792299E-2</v>
      </c>
      <c r="S104" s="23">
        <f t="shared" si="28"/>
        <v>5.2726097205415962E-2</v>
      </c>
      <c r="T104" s="23"/>
      <c r="U104" s="266">
        <v>108605</v>
      </c>
      <c r="V104" s="125">
        <f t="shared" si="29"/>
        <v>5.278762487914921E-2</v>
      </c>
      <c r="W104" s="260">
        <v>109133.94591468324</v>
      </c>
      <c r="X104" s="264">
        <v>23014.409832591649</v>
      </c>
      <c r="Y104" s="264">
        <v>23126.498392600814</v>
      </c>
      <c r="Z104" s="141"/>
      <c r="AA104" s="124"/>
      <c r="AB104" s="124"/>
      <c r="AC104" s="124"/>
      <c r="AD104" s="124"/>
    </row>
    <row r="105" spans="1:30">
      <c r="A105" s="82">
        <v>620</v>
      </c>
      <c r="B105" s="83" t="s">
        <v>162</v>
      </c>
      <c r="C105" s="266">
        <v>144100</v>
      </c>
      <c r="D105" s="124">
        <f t="shared" si="15"/>
        <v>31880.530973451328</v>
      </c>
      <c r="E105" s="125">
        <f t="shared" si="16"/>
        <v>1.2960348336656857</v>
      </c>
      <c r="F105" s="124">
        <f t="shared" si="17"/>
        <v>-4369.2101965527372</v>
      </c>
      <c r="G105" s="124">
        <f t="shared" si="18"/>
        <v>-19748.830088418374</v>
      </c>
      <c r="H105" s="124">
        <f t="shared" si="19"/>
        <v>0</v>
      </c>
      <c r="I105" s="123">
        <f t="shared" si="20"/>
        <v>0</v>
      </c>
      <c r="J105" s="124">
        <f t="shared" si="21"/>
        <v>-299.79425118677545</v>
      </c>
      <c r="K105" s="123">
        <f t="shared" si="22"/>
        <v>-1355.0700153642251</v>
      </c>
      <c r="L105" s="123">
        <f t="shared" si="23"/>
        <v>-21103.900103782598</v>
      </c>
      <c r="M105" s="123">
        <f t="shared" si="24"/>
        <v>122996.09989621741</v>
      </c>
      <c r="N105" s="70">
        <f t="shared" si="25"/>
        <v>27211.526525711815</v>
      </c>
      <c r="O105" s="23">
        <f t="shared" si="26"/>
        <v>1.106226439073714</v>
      </c>
      <c r="P105" s="284">
        <v>-638.12963507745735</v>
      </c>
      <c r="Q105" s="317">
        <v>4520</v>
      </c>
      <c r="R105" s="125">
        <f t="shared" si="27"/>
        <v>3.7734497775653172E-2</v>
      </c>
      <c r="S105" s="23">
        <f t="shared" si="28"/>
        <v>3.8241485014007912E-2</v>
      </c>
      <c r="T105" s="23"/>
      <c r="U105" s="266">
        <v>139321</v>
      </c>
      <c r="V105" s="125">
        <f t="shared" si="29"/>
        <v>3.4302079370661993E-2</v>
      </c>
      <c r="W105" s="260">
        <v>118858.93077412344</v>
      </c>
      <c r="X105" s="264">
        <v>30721.278941565601</v>
      </c>
      <c r="Y105" s="264">
        <v>26209.246036190394</v>
      </c>
      <c r="Z105" s="141"/>
      <c r="AA105" s="124"/>
      <c r="AB105" s="124"/>
      <c r="AC105" s="124"/>
      <c r="AD105" s="124"/>
    </row>
    <row r="106" spans="1:30">
      <c r="A106" s="82">
        <v>621</v>
      </c>
      <c r="B106" s="83" t="s">
        <v>163</v>
      </c>
      <c r="C106" s="266">
        <v>81332</v>
      </c>
      <c r="D106" s="124">
        <f t="shared" si="15"/>
        <v>23317.660550458717</v>
      </c>
      <c r="E106" s="125">
        <f t="shared" si="16"/>
        <v>0.94792964201734786</v>
      </c>
      <c r="F106" s="124">
        <f t="shared" si="17"/>
        <v>768.51205724282988</v>
      </c>
      <c r="G106" s="124">
        <f t="shared" si="18"/>
        <v>2680.5700556629904</v>
      </c>
      <c r="H106" s="124">
        <f t="shared" si="19"/>
        <v>0</v>
      </c>
      <c r="I106" s="123">
        <f t="shared" si="20"/>
        <v>0</v>
      </c>
      <c r="J106" s="124">
        <f t="shared" si="21"/>
        <v>-299.79425118677545</v>
      </c>
      <c r="K106" s="123">
        <f t="shared" si="22"/>
        <v>-1045.6823481394729</v>
      </c>
      <c r="L106" s="123">
        <f t="shared" si="23"/>
        <v>1634.8877075235175</v>
      </c>
      <c r="M106" s="123">
        <f t="shared" si="24"/>
        <v>82966.887707523521</v>
      </c>
      <c r="N106" s="70">
        <f t="shared" si="25"/>
        <v>23786.378356514771</v>
      </c>
      <c r="O106" s="23">
        <f t="shared" si="26"/>
        <v>0.96698436241437891</v>
      </c>
      <c r="P106" s="284">
        <v>-512.9230458296804</v>
      </c>
      <c r="Q106" s="317">
        <v>3488</v>
      </c>
      <c r="R106" s="125">
        <f t="shared" si="27"/>
        <v>1.7829775735484169E-2</v>
      </c>
      <c r="S106" s="23">
        <f t="shared" si="28"/>
        <v>3.0408657917009869E-2</v>
      </c>
      <c r="T106" s="23"/>
      <c r="U106" s="266">
        <v>80228</v>
      </c>
      <c r="V106" s="125">
        <f t="shared" si="29"/>
        <v>1.3760781771949943E-2</v>
      </c>
      <c r="W106" s="260">
        <v>80841.612077393656</v>
      </c>
      <c r="X106" s="264">
        <v>22909.19474585951</v>
      </c>
      <c r="Y106" s="264">
        <v>23084.412357907953</v>
      </c>
      <c r="Z106" s="141"/>
      <c r="AA106" s="124"/>
      <c r="AB106" s="124"/>
      <c r="AC106" s="124"/>
      <c r="AD106" s="124"/>
    </row>
    <row r="107" spans="1:30">
      <c r="A107" s="82">
        <v>622</v>
      </c>
      <c r="B107" s="83" t="s">
        <v>164</v>
      </c>
      <c r="C107" s="266">
        <v>58789</v>
      </c>
      <c r="D107" s="124">
        <f t="shared" si="15"/>
        <v>25818.620992534037</v>
      </c>
      <c r="E107" s="125">
        <f t="shared" si="16"/>
        <v>1.0496008423260499</v>
      </c>
      <c r="F107" s="124">
        <f t="shared" si="17"/>
        <v>-732.06420800236231</v>
      </c>
      <c r="G107" s="124">
        <f t="shared" si="18"/>
        <v>-1666.910201621379</v>
      </c>
      <c r="H107" s="124">
        <f t="shared" si="19"/>
        <v>0</v>
      </c>
      <c r="I107" s="123">
        <f t="shared" si="20"/>
        <v>0</v>
      </c>
      <c r="J107" s="124">
        <f t="shared" si="21"/>
        <v>-299.79425118677545</v>
      </c>
      <c r="K107" s="123">
        <f t="shared" si="22"/>
        <v>-682.63150995228762</v>
      </c>
      <c r="L107" s="123">
        <f t="shared" si="23"/>
        <v>-2349.5417115736664</v>
      </c>
      <c r="M107" s="123">
        <f t="shared" si="24"/>
        <v>56439.458288426336</v>
      </c>
      <c r="N107" s="70">
        <f t="shared" si="25"/>
        <v>24786.7625333449</v>
      </c>
      <c r="O107" s="23">
        <f t="shared" si="26"/>
        <v>1.0076528425378597</v>
      </c>
      <c r="P107" s="284">
        <v>-514.65756174144917</v>
      </c>
      <c r="Q107" s="317">
        <v>2277</v>
      </c>
      <c r="R107" s="125">
        <f t="shared" si="27"/>
        <v>3.9227927525713274E-2</v>
      </c>
      <c r="S107" s="23">
        <f t="shared" si="28"/>
        <v>3.8913493146261399E-2</v>
      </c>
      <c r="T107" s="23"/>
      <c r="U107" s="266">
        <v>56073</v>
      </c>
      <c r="V107" s="125">
        <f t="shared" si="29"/>
        <v>4.843685909439481E-2</v>
      </c>
      <c r="W107" s="260">
        <v>53848.297675236288</v>
      </c>
      <c r="X107" s="264">
        <v>24844.04076207355</v>
      </c>
      <c r="Y107" s="264">
        <v>23858.35076439357</v>
      </c>
      <c r="Z107" s="141"/>
      <c r="AA107" s="124"/>
      <c r="AB107" s="124"/>
      <c r="AC107" s="124"/>
      <c r="AD107" s="124"/>
    </row>
    <row r="108" spans="1:30">
      <c r="A108" s="82">
        <v>623</v>
      </c>
      <c r="B108" s="83" t="s">
        <v>165</v>
      </c>
      <c r="C108" s="266">
        <v>302917</v>
      </c>
      <c r="D108" s="124">
        <f t="shared" si="15"/>
        <v>21823.99135446686</v>
      </c>
      <c r="E108" s="125">
        <f t="shared" si="16"/>
        <v>0.8872077139669351</v>
      </c>
      <c r="F108" s="124">
        <f t="shared" si="17"/>
        <v>1664.7135748379442</v>
      </c>
      <c r="G108" s="124">
        <f t="shared" si="18"/>
        <v>23106.224418750666</v>
      </c>
      <c r="H108" s="124">
        <f t="shared" si="19"/>
        <v>110.13492938358085</v>
      </c>
      <c r="I108" s="123">
        <f t="shared" si="20"/>
        <v>1528.6728198441022</v>
      </c>
      <c r="J108" s="124">
        <f t="shared" si="21"/>
        <v>-189.65932180319459</v>
      </c>
      <c r="K108" s="123">
        <f t="shared" si="22"/>
        <v>-2632.471386628341</v>
      </c>
      <c r="L108" s="123">
        <f t="shared" si="23"/>
        <v>20473.753032122324</v>
      </c>
      <c r="M108" s="123">
        <f t="shared" si="24"/>
        <v>323390.75303212233</v>
      </c>
      <c r="N108" s="70">
        <f t="shared" si="25"/>
        <v>23299.045607501608</v>
      </c>
      <c r="O108" s="23">
        <f t="shared" si="26"/>
        <v>0.94717289130578652</v>
      </c>
      <c r="P108" s="284">
        <v>-1005.1287501729712</v>
      </c>
      <c r="Q108" s="317">
        <v>13880</v>
      </c>
      <c r="R108" s="125">
        <f t="shared" si="27"/>
        <v>7.5845398125118826E-2</v>
      </c>
      <c r="S108" s="23">
        <f t="shared" si="28"/>
        <v>4.0267357145343463E-2</v>
      </c>
      <c r="T108" s="23"/>
      <c r="U108" s="266">
        <v>279655</v>
      </c>
      <c r="V108" s="125">
        <f t="shared" si="29"/>
        <v>8.3181062380433032E-2</v>
      </c>
      <c r="W108" s="260">
        <v>308767.39574568794</v>
      </c>
      <c r="X108" s="264">
        <v>20285.434498766866</v>
      </c>
      <c r="Y108" s="264">
        <v>22397.170734490639</v>
      </c>
      <c r="Z108" s="141"/>
      <c r="AA108" s="124"/>
      <c r="AB108" s="124"/>
      <c r="AC108" s="124"/>
      <c r="AD108" s="124"/>
    </row>
    <row r="109" spans="1:30">
      <c r="A109" s="82">
        <v>624</v>
      </c>
      <c r="B109" s="83" t="s">
        <v>166</v>
      </c>
      <c r="C109" s="266">
        <v>422860</v>
      </c>
      <c r="D109" s="124">
        <f t="shared" si="15"/>
        <v>22342.808834407693</v>
      </c>
      <c r="E109" s="125">
        <f t="shared" si="16"/>
        <v>0.90829912950445912</v>
      </c>
      <c r="F109" s="124">
        <f t="shared" si="17"/>
        <v>1353.4230868734442</v>
      </c>
      <c r="G109" s="124">
        <f t="shared" si="18"/>
        <v>25614.885342166803</v>
      </c>
      <c r="H109" s="124">
        <f t="shared" si="19"/>
        <v>0</v>
      </c>
      <c r="I109" s="123">
        <f t="shared" si="20"/>
        <v>0</v>
      </c>
      <c r="J109" s="124">
        <f t="shared" si="21"/>
        <v>-299.79425118677545</v>
      </c>
      <c r="K109" s="123">
        <f t="shared" si="22"/>
        <v>-5673.9059979609119</v>
      </c>
      <c r="L109" s="123">
        <f t="shared" si="23"/>
        <v>19940.979344205891</v>
      </c>
      <c r="M109" s="123">
        <f t="shared" si="24"/>
        <v>442800.97934420587</v>
      </c>
      <c r="N109" s="70">
        <f t="shared" si="25"/>
        <v>23396.437670094361</v>
      </c>
      <c r="O109" s="23">
        <f t="shared" si="26"/>
        <v>0.95113215740922341</v>
      </c>
      <c r="P109" s="284">
        <v>-762.07510475127492</v>
      </c>
      <c r="Q109" s="317">
        <v>18926</v>
      </c>
      <c r="R109" s="125">
        <f t="shared" si="27"/>
        <v>2.6704999713510893E-2</v>
      </c>
      <c r="S109" s="23">
        <f t="shared" si="28"/>
        <v>3.4078414889037768E-2</v>
      </c>
      <c r="T109" s="23"/>
      <c r="U109" s="266">
        <v>403940</v>
      </c>
      <c r="V109" s="125">
        <f t="shared" si="29"/>
        <v>4.6838639401891369E-2</v>
      </c>
      <c r="W109" s="260">
        <v>419972.67303842976</v>
      </c>
      <c r="X109" s="264">
        <v>21761.663613834717</v>
      </c>
      <c r="Y109" s="264">
        <v>22625.399905098035</v>
      </c>
      <c r="Z109" s="141"/>
      <c r="AA109" s="124"/>
      <c r="AB109" s="124"/>
      <c r="AC109" s="124"/>
      <c r="AD109" s="124"/>
    </row>
    <row r="110" spans="1:30">
      <c r="A110" s="82">
        <v>625</v>
      </c>
      <c r="B110" s="83" t="s">
        <v>167</v>
      </c>
      <c r="C110" s="266">
        <v>506047</v>
      </c>
      <c r="D110" s="124">
        <f t="shared" si="15"/>
        <v>20309.306898904364</v>
      </c>
      <c r="E110" s="125">
        <f t="shared" si="16"/>
        <v>0.82563145546434913</v>
      </c>
      <c r="F110" s="124">
        <f t="shared" si="17"/>
        <v>2573.5242481754417</v>
      </c>
      <c r="G110" s="124">
        <f t="shared" si="18"/>
        <v>64124.503691787482</v>
      </c>
      <c r="H110" s="124">
        <f t="shared" si="19"/>
        <v>640.27448883045429</v>
      </c>
      <c r="I110" s="123">
        <f t="shared" si="20"/>
        <v>15953.719438188429</v>
      </c>
      <c r="J110" s="124">
        <f t="shared" si="21"/>
        <v>340.48023764367883</v>
      </c>
      <c r="K110" s="123">
        <f t="shared" si="22"/>
        <v>8483.7460813675443</v>
      </c>
      <c r="L110" s="123">
        <f t="shared" si="23"/>
        <v>72608.249773155025</v>
      </c>
      <c r="M110" s="123">
        <f t="shared" si="24"/>
        <v>578655.24977315497</v>
      </c>
      <c r="N110" s="70">
        <f t="shared" si="25"/>
        <v>23223.311384723482</v>
      </c>
      <c r="O110" s="23">
        <f t="shared" si="26"/>
        <v>0.94409407838065706</v>
      </c>
      <c r="P110" s="284">
        <v>1918.875495817003</v>
      </c>
      <c r="Q110" s="317">
        <v>24917</v>
      </c>
      <c r="R110" s="125">
        <f t="shared" si="27"/>
        <v>3.6967806686341538E-2</v>
      </c>
      <c r="S110" s="23">
        <f t="shared" si="28"/>
        <v>3.8509167111980901E-2</v>
      </c>
      <c r="T110" s="23"/>
      <c r="U110" s="266">
        <v>484109</v>
      </c>
      <c r="V110" s="125">
        <f t="shared" si="29"/>
        <v>4.5316240763960181E-2</v>
      </c>
      <c r="W110" s="260">
        <v>552747.94771811366</v>
      </c>
      <c r="X110" s="264">
        <v>19585.281980742777</v>
      </c>
      <c r="Y110" s="264">
        <v>22362.163108589437</v>
      </c>
      <c r="Z110" s="141"/>
      <c r="AA110" s="124"/>
      <c r="AB110" s="124"/>
      <c r="AC110" s="124"/>
      <c r="AD110" s="124"/>
    </row>
    <row r="111" spans="1:30">
      <c r="A111" s="82">
        <v>626</v>
      </c>
      <c r="B111" s="83" t="s">
        <v>168</v>
      </c>
      <c r="C111" s="266">
        <v>714047</v>
      </c>
      <c r="D111" s="124">
        <f t="shared" si="15"/>
        <v>27484.48806774442</v>
      </c>
      <c r="E111" s="125">
        <f t="shared" si="16"/>
        <v>1.1173231070376184</v>
      </c>
      <c r="F111" s="124">
        <f t="shared" si="17"/>
        <v>-1731.5844531285918</v>
      </c>
      <c r="G111" s="124">
        <f t="shared" si="18"/>
        <v>-44986.564092280816</v>
      </c>
      <c r="H111" s="124">
        <f t="shared" si="19"/>
        <v>0</v>
      </c>
      <c r="I111" s="123">
        <f t="shared" si="20"/>
        <v>0</v>
      </c>
      <c r="J111" s="124">
        <f t="shared" si="21"/>
        <v>-299.79425118677545</v>
      </c>
      <c r="K111" s="123">
        <f t="shared" si="22"/>
        <v>-7788.6546458324256</v>
      </c>
      <c r="L111" s="123">
        <f t="shared" si="23"/>
        <v>-52775.218738113239</v>
      </c>
      <c r="M111" s="123">
        <f t="shared" si="24"/>
        <v>661271.7812618867</v>
      </c>
      <c r="N111" s="70">
        <f t="shared" si="25"/>
        <v>25453.109363429048</v>
      </c>
      <c r="O111" s="23">
        <f t="shared" si="26"/>
        <v>1.034741748422487</v>
      </c>
      <c r="P111" s="284">
        <v>-1490.3937874584517</v>
      </c>
      <c r="Q111" s="317">
        <v>25980</v>
      </c>
      <c r="R111" s="125">
        <f t="shared" si="27"/>
        <v>1.1781421203183182E-2</v>
      </c>
      <c r="S111" s="23">
        <f t="shared" si="28"/>
        <v>2.6893413971125362E-2</v>
      </c>
      <c r="T111" s="23"/>
      <c r="U111" s="266">
        <v>699213</v>
      </c>
      <c r="V111" s="125">
        <f t="shared" si="29"/>
        <v>2.1215280608341092E-2</v>
      </c>
      <c r="W111" s="260">
        <v>638004.9049891812</v>
      </c>
      <c r="X111" s="264">
        <v>27164.452214452216</v>
      </c>
      <c r="Y111" s="264">
        <v>24786.515345345033</v>
      </c>
      <c r="Z111" s="141"/>
      <c r="AA111" s="124"/>
      <c r="AB111" s="124"/>
      <c r="AC111" s="124"/>
      <c r="AD111" s="124"/>
    </row>
    <row r="112" spans="1:30">
      <c r="A112" s="82">
        <v>627</v>
      </c>
      <c r="B112" s="83" t="s">
        <v>169</v>
      </c>
      <c r="C112" s="266">
        <v>552900</v>
      </c>
      <c r="D112" s="124">
        <f t="shared" si="15"/>
        <v>24625.868519508283</v>
      </c>
      <c r="E112" s="125">
        <f t="shared" si="16"/>
        <v>1.0011120403588059</v>
      </c>
      <c r="F112" s="124">
        <f t="shared" si="17"/>
        <v>-16.412724186910054</v>
      </c>
      <c r="G112" s="124">
        <f t="shared" si="18"/>
        <v>-368.49848344450453</v>
      </c>
      <c r="H112" s="124">
        <f t="shared" si="19"/>
        <v>0</v>
      </c>
      <c r="I112" s="123">
        <f t="shared" si="20"/>
        <v>0</v>
      </c>
      <c r="J112" s="124">
        <f t="shared" si="21"/>
        <v>-299.79425118677545</v>
      </c>
      <c r="K112" s="123">
        <f t="shared" si="22"/>
        <v>-6730.9805276454827</v>
      </c>
      <c r="L112" s="123">
        <f t="shared" si="23"/>
        <v>-7099.4790110899876</v>
      </c>
      <c r="M112" s="123">
        <f t="shared" si="24"/>
        <v>545800.52098890999</v>
      </c>
      <c r="N112" s="70">
        <f t="shared" si="25"/>
        <v>24309.661544134597</v>
      </c>
      <c r="O112" s="23">
        <f t="shared" si="26"/>
        <v>0.98825732175096204</v>
      </c>
      <c r="P112" s="284">
        <v>462.33571531883354</v>
      </c>
      <c r="Q112" s="317">
        <v>22452</v>
      </c>
      <c r="R112" s="125">
        <f t="shared" si="27"/>
        <v>3.3923466069371425E-2</v>
      </c>
      <c r="S112" s="23">
        <f t="shared" si="28"/>
        <v>3.6752723622184014E-2</v>
      </c>
      <c r="T112" s="23"/>
      <c r="U112" s="266">
        <v>522350</v>
      </c>
      <c r="V112" s="125">
        <f t="shared" si="29"/>
        <v>5.8485689671676076E-2</v>
      </c>
      <c r="W112" s="260">
        <v>514235.62743270141</v>
      </c>
      <c r="X112" s="264">
        <v>23817.883361451826</v>
      </c>
      <c r="Y112" s="264">
        <v>23447.887804144881</v>
      </c>
      <c r="Z112" s="141"/>
      <c r="AA112" s="124"/>
      <c r="AB112" s="124"/>
      <c r="AC112" s="124"/>
      <c r="AD112" s="124"/>
    </row>
    <row r="113" spans="1:30">
      <c r="A113" s="82">
        <v>628</v>
      </c>
      <c r="B113" s="83" t="s">
        <v>170</v>
      </c>
      <c r="C113" s="266">
        <v>207647</v>
      </c>
      <c r="D113" s="124">
        <f t="shared" si="15"/>
        <v>21973.227513227514</v>
      </c>
      <c r="E113" s="125">
        <f t="shared" si="16"/>
        <v>0.8932745909696217</v>
      </c>
      <c r="F113" s="124">
        <f t="shared" si="17"/>
        <v>1575.1718795815518</v>
      </c>
      <c r="G113" s="124">
        <f t="shared" si="18"/>
        <v>14885.374262045665</v>
      </c>
      <c r="H113" s="124">
        <f t="shared" si="19"/>
        <v>57.902273817352032</v>
      </c>
      <c r="I113" s="123">
        <f t="shared" si="20"/>
        <v>547.17648757397671</v>
      </c>
      <c r="J113" s="124">
        <f t="shared" si="21"/>
        <v>-241.89197736942342</v>
      </c>
      <c r="K113" s="123">
        <f t="shared" si="22"/>
        <v>-2285.8791861410514</v>
      </c>
      <c r="L113" s="123">
        <f t="shared" si="23"/>
        <v>12599.495075904613</v>
      </c>
      <c r="M113" s="123">
        <f t="shared" si="24"/>
        <v>220246.49507590462</v>
      </c>
      <c r="N113" s="70">
        <f t="shared" si="25"/>
        <v>23306.507415439643</v>
      </c>
      <c r="O113" s="23">
        <f t="shared" si="26"/>
        <v>0.94747623515592083</v>
      </c>
      <c r="P113" s="284">
        <v>-554.87501362640432</v>
      </c>
      <c r="Q113" s="317">
        <v>9450</v>
      </c>
      <c r="R113" s="125">
        <f t="shared" si="27"/>
        <v>3.9194871420153696E-2</v>
      </c>
      <c r="S113" s="23">
        <f t="shared" si="28"/>
        <v>3.860873616349611E-2</v>
      </c>
      <c r="T113" s="23"/>
      <c r="U113" s="266">
        <v>200069</v>
      </c>
      <c r="V113" s="125">
        <f t="shared" si="29"/>
        <v>3.7876932458301885E-2</v>
      </c>
      <c r="W113" s="260">
        <v>212328.44042838382</v>
      </c>
      <c r="X113" s="264">
        <v>21144.472627351512</v>
      </c>
      <c r="Y113" s="264">
        <v>22440.122640919872</v>
      </c>
      <c r="Z113" s="141"/>
      <c r="AA113" s="124"/>
      <c r="AB113" s="124"/>
      <c r="AC113" s="124"/>
      <c r="AD113" s="124"/>
    </row>
    <row r="114" spans="1:30">
      <c r="A114" s="82">
        <v>631</v>
      </c>
      <c r="B114" s="83" t="s">
        <v>171</v>
      </c>
      <c r="C114" s="266">
        <v>60908</v>
      </c>
      <c r="D114" s="124">
        <f t="shared" si="15"/>
        <v>22659.226190476191</v>
      </c>
      <c r="E114" s="125">
        <f t="shared" si="16"/>
        <v>0.92116240068970623</v>
      </c>
      <c r="F114" s="124">
        <f t="shared" si="17"/>
        <v>1163.5726732323456</v>
      </c>
      <c r="G114" s="124">
        <f t="shared" si="18"/>
        <v>3127.6833456485447</v>
      </c>
      <c r="H114" s="124">
        <f t="shared" si="19"/>
        <v>0</v>
      </c>
      <c r="I114" s="123">
        <f t="shared" si="20"/>
        <v>0</v>
      </c>
      <c r="J114" s="124">
        <f t="shared" si="21"/>
        <v>-299.79425118677545</v>
      </c>
      <c r="K114" s="123">
        <f t="shared" si="22"/>
        <v>-805.84694719005233</v>
      </c>
      <c r="L114" s="123">
        <f t="shared" si="23"/>
        <v>2321.8363984584921</v>
      </c>
      <c r="M114" s="123">
        <f t="shared" si="24"/>
        <v>63229.836398458494</v>
      </c>
      <c r="N114" s="70">
        <f t="shared" si="25"/>
        <v>23523.004612521763</v>
      </c>
      <c r="O114" s="23">
        <f t="shared" si="26"/>
        <v>0.9562774658833223</v>
      </c>
      <c r="P114" s="284">
        <v>-498.79390687791602</v>
      </c>
      <c r="Q114" s="317">
        <v>2688</v>
      </c>
      <c r="R114" s="125">
        <f t="shared" si="27"/>
        <v>8.4008052693173824E-2</v>
      </c>
      <c r="S114" s="23">
        <f t="shared" si="28"/>
        <v>4.8820369679857097E-2</v>
      </c>
      <c r="T114" s="23"/>
      <c r="U114" s="266">
        <v>56355</v>
      </c>
      <c r="V114" s="125">
        <f t="shared" si="29"/>
        <v>8.0791411587259332E-2</v>
      </c>
      <c r="W114" s="260">
        <v>60466.045729752987</v>
      </c>
      <c r="X114" s="264">
        <v>20903.189910979228</v>
      </c>
      <c r="Y114" s="264">
        <v>22428.058505101257</v>
      </c>
      <c r="Z114" s="141"/>
      <c r="AA114" s="124"/>
      <c r="AB114" s="124"/>
      <c r="AC114" s="124"/>
      <c r="AD114" s="124"/>
    </row>
    <row r="115" spans="1:30">
      <c r="A115" s="82">
        <v>632</v>
      </c>
      <c r="B115" s="83" t="s">
        <v>172</v>
      </c>
      <c r="C115" s="266">
        <v>33412</v>
      </c>
      <c r="D115" s="124">
        <f t="shared" si="15"/>
        <v>23679.659815733521</v>
      </c>
      <c r="E115" s="125">
        <f t="shared" si="16"/>
        <v>0.96264594827800043</v>
      </c>
      <c r="F115" s="124">
        <f t="shared" si="17"/>
        <v>551.31249807794734</v>
      </c>
      <c r="G115" s="124">
        <f t="shared" si="18"/>
        <v>777.90193478798369</v>
      </c>
      <c r="H115" s="124">
        <f t="shared" si="19"/>
        <v>0</v>
      </c>
      <c r="I115" s="123">
        <f t="shared" si="20"/>
        <v>0</v>
      </c>
      <c r="J115" s="124">
        <f t="shared" si="21"/>
        <v>-299.79425118677545</v>
      </c>
      <c r="K115" s="123">
        <f t="shared" si="22"/>
        <v>-423.00968842454017</v>
      </c>
      <c r="L115" s="123">
        <f t="shared" si="23"/>
        <v>354.89224636344352</v>
      </c>
      <c r="M115" s="123">
        <f t="shared" si="24"/>
        <v>33766.892246363444</v>
      </c>
      <c r="N115" s="70">
        <f t="shared" si="25"/>
        <v>23931.178062624695</v>
      </c>
      <c r="O115" s="23">
        <f t="shared" si="26"/>
        <v>0.97287088491863993</v>
      </c>
      <c r="P115" s="284">
        <v>-531.89776882616798</v>
      </c>
      <c r="Q115" s="317">
        <v>1411</v>
      </c>
      <c r="R115" s="125">
        <f t="shared" si="27"/>
        <v>0.10595727055522454</v>
      </c>
      <c r="S115" s="23">
        <f t="shared" si="28"/>
        <v>6.4310945451216905E-2</v>
      </c>
      <c r="T115" s="23"/>
      <c r="U115" s="266">
        <v>29954</v>
      </c>
      <c r="V115" s="125">
        <f t="shared" si="29"/>
        <v>0.11544368030980837</v>
      </c>
      <c r="W115" s="260">
        <v>31456.707508930249</v>
      </c>
      <c r="X115" s="264">
        <v>21411.007862759114</v>
      </c>
      <c r="Y115" s="264">
        <v>22485.137604667798</v>
      </c>
      <c r="Z115" s="141"/>
      <c r="AA115" s="124"/>
      <c r="AB115" s="124"/>
      <c r="AC115" s="124"/>
      <c r="AD115" s="124"/>
    </row>
    <row r="116" spans="1:30">
      <c r="A116" s="82">
        <v>633</v>
      </c>
      <c r="B116" s="83" t="s">
        <v>173</v>
      </c>
      <c r="C116" s="266">
        <v>75582</v>
      </c>
      <c r="D116" s="124">
        <f t="shared" si="15"/>
        <v>30452.054794520547</v>
      </c>
      <c r="E116" s="125">
        <f t="shared" si="16"/>
        <v>1.2379631883565887</v>
      </c>
      <c r="F116" s="124">
        <f t="shared" si="17"/>
        <v>-3512.1244891942683</v>
      </c>
      <c r="G116" s="124">
        <f t="shared" si="18"/>
        <v>-8717.0929821801747</v>
      </c>
      <c r="H116" s="124">
        <f t="shared" si="19"/>
        <v>0</v>
      </c>
      <c r="I116" s="123">
        <f t="shared" si="20"/>
        <v>0</v>
      </c>
      <c r="J116" s="124">
        <f t="shared" si="21"/>
        <v>-299.79425118677545</v>
      </c>
      <c r="K116" s="123">
        <f t="shared" si="22"/>
        <v>-744.08933144557659</v>
      </c>
      <c r="L116" s="123">
        <f t="shared" si="23"/>
        <v>-9461.1823136257517</v>
      </c>
      <c r="M116" s="123">
        <f t="shared" si="24"/>
        <v>66120.817686374241</v>
      </c>
      <c r="N116" s="70">
        <f t="shared" si="25"/>
        <v>26640.136054139501</v>
      </c>
      <c r="O116" s="23">
        <f t="shared" si="26"/>
        <v>1.082997780950075</v>
      </c>
      <c r="P116" s="284">
        <v>-759.74065359783708</v>
      </c>
      <c r="Q116" s="317">
        <v>2482</v>
      </c>
      <c r="R116" s="125">
        <f t="shared" si="27"/>
        <v>9.4246372999332223E-2</v>
      </c>
      <c r="S116" s="23">
        <f t="shared" si="28"/>
        <v>6.3375158906986195E-2</v>
      </c>
      <c r="T116" s="23"/>
      <c r="U116" s="266">
        <v>70408</v>
      </c>
      <c r="V116" s="125">
        <f t="shared" si="29"/>
        <v>7.3485967503692767E-2</v>
      </c>
      <c r="W116" s="260">
        <v>63382.658182697305</v>
      </c>
      <c r="X116" s="264">
        <v>27829.249011857708</v>
      </c>
      <c r="Y116" s="264">
        <v>25052.434064307236</v>
      </c>
      <c r="Z116" s="141"/>
      <c r="AA116" s="124"/>
      <c r="AB116" s="124"/>
      <c r="AC116" s="124"/>
      <c r="AD116" s="124"/>
    </row>
    <row r="117" spans="1:30" ht="21.75" customHeight="1">
      <c r="A117" s="82">
        <v>701</v>
      </c>
      <c r="B117" s="83" t="s">
        <v>174</v>
      </c>
      <c r="C117" s="266">
        <v>537790</v>
      </c>
      <c r="D117" s="124">
        <f t="shared" si="15"/>
        <v>19687.008090200241</v>
      </c>
      <c r="E117" s="125">
        <f t="shared" si="16"/>
        <v>0.80033322772464055</v>
      </c>
      <c r="F117" s="124">
        <f t="shared" si="17"/>
        <v>2946.9035333979155</v>
      </c>
      <c r="G117" s="124">
        <f t="shared" si="18"/>
        <v>80500.56382183086</v>
      </c>
      <c r="H117" s="124">
        <f t="shared" si="19"/>
        <v>858.07907187689739</v>
      </c>
      <c r="I117" s="123">
        <f t="shared" si="20"/>
        <v>23440.146006461207</v>
      </c>
      <c r="J117" s="124">
        <f t="shared" si="21"/>
        <v>558.28482069012193</v>
      </c>
      <c r="K117" s="123">
        <f t="shared" si="22"/>
        <v>15250.66644679206</v>
      </c>
      <c r="L117" s="123">
        <f t="shared" si="23"/>
        <v>95751.230268622923</v>
      </c>
      <c r="M117" s="123">
        <f t="shared" si="24"/>
        <v>633541.23026862298</v>
      </c>
      <c r="N117" s="70">
        <f t="shared" si="25"/>
        <v>23192.196444288282</v>
      </c>
      <c r="O117" s="23">
        <f t="shared" si="26"/>
        <v>0.94282916699367192</v>
      </c>
      <c r="P117" s="284">
        <v>3266.2278733086714</v>
      </c>
      <c r="Q117" s="317">
        <v>27317</v>
      </c>
      <c r="R117" s="125">
        <f t="shared" si="27"/>
        <v>2.3574508153081323E-2</v>
      </c>
      <c r="S117" s="23">
        <f t="shared" si="28"/>
        <v>3.7933951366193555E-2</v>
      </c>
      <c r="T117" s="23"/>
      <c r="U117" s="266">
        <v>523192</v>
      </c>
      <c r="V117" s="125">
        <f t="shared" si="29"/>
        <v>2.7901802779859021E-2</v>
      </c>
      <c r="W117" s="260">
        <v>607817.21885784145</v>
      </c>
      <c r="X117" s="264">
        <v>19233.585765752519</v>
      </c>
      <c r="Y117" s="264">
        <v>22344.578297839918</v>
      </c>
      <c r="Z117" s="141"/>
      <c r="AA117" s="266"/>
      <c r="AB117" s="266"/>
      <c r="AC117" s="262"/>
      <c r="AD117" s="266"/>
    </row>
    <row r="118" spans="1:30">
      <c r="A118" s="320">
        <v>704</v>
      </c>
      <c r="B118" s="75" t="s">
        <v>514</v>
      </c>
      <c r="C118" s="329">
        <v>1075300</v>
      </c>
      <c r="D118" s="124">
        <f t="shared" si="15"/>
        <v>23705.908289241623</v>
      </c>
      <c r="E118" s="125">
        <f t="shared" si="16"/>
        <v>0.96371302385542357</v>
      </c>
      <c r="F118" s="124">
        <f t="shared" si="17"/>
        <v>535.56341397308643</v>
      </c>
      <c r="G118" s="124">
        <f t="shared" si="18"/>
        <v>24293.156457819201</v>
      </c>
      <c r="H118" s="124">
        <f t="shared" si="19"/>
        <v>0</v>
      </c>
      <c r="I118" s="123">
        <f t="shared" si="20"/>
        <v>0</v>
      </c>
      <c r="J118" s="124">
        <f t="shared" si="21"/>
        <v>-299.79425118677545</v>
      </c>
      <c r="K118" s="123">
        <f t="shared" si="22"/>
        <v>-13598.667233832133</v>
      </c>
      <c r="L118" s="123">
        <f t="shared" si="23"/>
        <v>10694.489223987068</v>
      </c>
      <c r="M118" s="123">
        <f t="shared" si="24"/>
        <v>1085994.4892239871</v>
      </c>
      <c r="N118" s="70">
        <f t="shared" si="25"/>
        <v>23941.677452027936</v>
      </c>
      <c r="O118" s="23">
        <f t="shared" si="26"/>
        <v>0.97329771514960928</v>
      </c>
      <c r="P118" s="284">
        <v>-732.12217856488678</v>
      </c>
      <c r="Q118" s="317">
        <v>45360</v>
      </c>
      <c r="R118" s="125">
        <f t="shared" si="27"/>
        <v>4.4187599935394763E-2</v>
      </c>
      <c r="S118" s="23">
        <f t="shared" si="28"/>
        <v>4.0859856828922424E-2</v>
      </c>
      <c r="T118" s="23"/>
      <c r="U118" s="73">
        <v>1019852</v>
      </c>
      <c r="V118" s="254">
        <f t="shared" si="29"/>
        <v>5.4368673101587287E-2</v>
      </c>
      <c r="W118" s="312">
        <v>1033288.0333925409</v>
      </c>
      <c r="X118" s="157">
        <v>22702.729175014469</v>
      </c>
      <c r="Y118" s="157">
        <v>23001.826129569941</v>
      </c>
      <c r="Z118" s="141"/>
      <c r="AA118" s="266"/>
      <c r="AB118" s="266"/>
      <c r="AC118" s="124"/>
      <c r="AD118" s="124"/>
    </row>
    <row r="119" spans="1:30">
      <c r="A119" s="320">
        <v>710</v>
      </c>
      <c r="B119" s="75" t="s">
        <v>515</v>
      </c>
      <c r="C119" s="329">
        <v>1327993</v>
      </c>
      <c r="D119" s="124">
        <f t="shared" si="15"/>
        <v>21208.86369080891</v>
      </c>
      <c r="E119" s="125">
        <f t="shared" si="16"/>
        <v>0.86220101379886116</v>
      </c>
      <c r="F119" s="124">
        <f t="shared" si="17"/>
        <v>2033.7901730327139</v>
      </c>
      <c r="G119" s="124">
        <f t="shared" si="18"/>
        <v>127345.77168444339</v>
      </c>
      <c r="H119" s="124">
        <f t="shared" si="19"/>
        <v>325.42961166386317</v>
      </c>
      <c r="I119" s="123">
        <f t="shared" si="20"/>
        <v>20376.775134332791</v>
      </c>
      <c r="J119" s="124">
        <f t="shared" si="21"/>
        <v>25.635360477087715</v>
      </c>
      <c r="K119" s="123">
        <f t="shared" si="22"/>
        <v>1605.1580962728474</v>
      </c>
      <c r="L119" s="123">
        <f t="shared" si="23"/>
        <v>128950.92978071624</v>
      </c>
      <c r="M119" s="123">
        <f t="shared" si="24"/>
        <v>1456943.9297807163</v>
      </c>
      <c r="N119" s="70">
        <f t="shared" si="25"/>
        <v>23268.289224318716</v>
      </c>
      <c r="O119" s="23">
        <f t="shared" si="26"/>
        <v>0.94592255629738298</v>
      </c>
      <c r="P119" s="284">
        <v>544.70796526809863</v>
      </c>
      <c r="Q119" s="317">
        <v>62615</v>
      </c>
      <c r="R119" s="125">
        <f t="shared" si="27"/>
        <v>2.14775205019491E-2</v>
      </c>
      <c r="S119" s="23">
        <f t="shared" si="28"/>
        <v>3.7787883024891694E-2</v>
      </c>
      <c r="T119" s="23"/>
      <c r="U119" s="73">
        <v>1287696</v>
      </c>
      <c r="V119" s="254">
        <f t="shared" si="29"/>
        <v>3.1293876815645931E-2</v>
      </c>
      <c r="W119" s="312">
        <v>1390530.8136734238</v>
      </c>
      <c r="X119" s="157">
        <v>20762.927489962753</v>
      </c>
      <c r="Y119" s="157">
        <v>22421.045384050431</v>
      </c>
      <c r="Z119" s="141"/>
      <c r="AA119" s="124"/>
      <c r="AB119" s="124"/>
      <c r="AC119" s="124"/>
      <c r="AD119" s="124"/>
    </row>
    <row r="120" spans="1:30">
      <c r="A120" s="82">
        <v>711</v>
      </c>
      <c r="B120" s="83" t="s">
        <v>177</v>
      </c>
      <c r="C120" s="266">
        <v>137070</v>
      </c>
      <c r="D120" s="124">
        <f t="shared" si="15"/>
        <v>20544.064748201439</v>
      </c>
      <c r="E120" s="125">
        <f t="shared" si="16"/>
        <v>0.83517503397057968</v>
      </c>
      <c r="F120" s="124">
        <f t="shared" si="17"/>
        <v>2432.6695385971966</v>
      </c>
      <c r="G120" s="124">
        <f t="shared" si="18"/>
        <v>16230.771161520495</v>
      </c>
      <c r="H120" s="124">
        <f t="shared" si="19"/>
        <v>558.10924157647798</v>
      </c>
      <c r="I120" s="123">
        <f t="shared" si="20"/>
        <v>3723.7048597982612</v>
      </c>
      <c r="J120" s="124">
        <f t="shared" si="21"/>
        <v>258.31499038970253</v>
      </c>
      <c r="K120" s="123">
        <f t="shared" si="22"/>
        <v>1723.4776158800951</v>
      </c>
      <c r="L120" s="123">
        <f t="shared" si="23"/>
        <v>17954.248777400589</v>
      </c>
      <c r="M120" s="123">
        <f t="shared" si="24"/>
        <v>155024.24877740059</v>
      </c>
      <c r="N120" s="70">
        <f t="shared" si="25"/>
        <v>23235.049277188336</v>
      </c>
      <c r="O120" s="23">
        <f t="shared" si="26"/>
        <v>0.94457125730596869</v>
      </c>
      <c r="P120" s="284">
        <v>388.71960942693477</v>
      </c>
      <c r="Q120" s="317">
        <v>6672</v>
      </c>
      <c r="R120" s="125">
        <f t="shared" si="27"/>
        <v>4.3539421194440056E-2</v>
      </c>
      <c r="S120" s="23">
        <f t="shared" si="28"/>
        <v>3.8798022829540521E-2</v>
      </c>
      <c r="T120" s="23"/>
      <c r="U120" s="266">
        <v>130977</v>
      </c>
      <c r="V120" s="125">
        <f t="shared" si="29"/>
        <v>4.6519617948189373E-2</v>
      </c>
      <c r="W120" s="260">
        <v>148809.27711055143</v>
      </c>
      <c r="X120" s="264">
        <v>19686.90816173155</v>
      </c>
      <c r="Y120" s="264">
        <v>22367.244417638871</v>
      </c>
      <c r="Z120" s="141"/>
      <c r="AA120" s="124"/>
      <c r="AB120" s="124"/>
      <c r="AC120" s="124"/>
      <c r="AD120" s="124"/>
    </row>
    <row r="121" spans="1:30">
      <c r="A121" s="299">
        <v>712</v>
      </c>
      <c r="B121" s="300" t="s">
        <v>176</v>
      </c>
      <c r="C121" s="266">
        <v>1004451</v>
      </c>
      <c r="D121" s="124">
        <f t="shared" si="15"/>
        <v>21462.169611760433</v>
      </c>
      <c r="E121" s="125">
        <f t="shared" si="16"/>
        <v>0.87249862450679849</v>
      </c>
      <c r="F121" s="124">
        <f t="shared" si="17"/>
        <v>1881.8066204617999</v>
      </c>
      <c r="G121" s="124">
        <f t="shared" si="18"/>
        <v>88070.431644232696</v>
      </c>
      <c r="H121" s="124">
        <f t="shared" si="19"/>
        <v>236.77253933083009</v>
      </c>
      <c r="I121" s="123">
        <f t="shared" si="20"/>
        <v>11081.191613222178</v>
      </c>
      <c r="J121" s="124">
        <f t="shared" si="21"/>
        <v>-63.02171185594537</v>
      </c>
      <c r="K121" s="123">
        <f t="shared" si="22"/>
        <v>-2949.4791365700994</v>
      </c>
      <c r="L121" s="123">
        <f t="shared" si="23"/>
        <v>85120.952507662601</v>
      </c>
      <c r="M121" s="123">
        <f t="shared" si="24"/>
        <v>1089571.9525076626</v>
      </c>
      <c r="N121" s="70">
        <f t="shared" si="25"/>
        <v>23280.954520366286</v>
      </c>
      <c r="O121" s="23">
        <f t="shared" si="26"/>
        <v>0.94643743683277959</v>
      </c>
      <c r="P121" s="284">
        <v>2455.3269245788106</v>
      </c>
      <c r="Q121" s="317">
        <v>46801</v>
      </c>
      <c r="R121" s="125">
        <f t="shared" ref="R121" si="30">(D121-X121)/X121</f>
        <v>2.8282755839559005E-2</v>
      </c>
      <c r="S121" s="23">
        <f t="shared" ref="S121" si="31">(N121-Y121)/Y121</f>
        <v>3.8100596287563279E-2</v>
      </c>
      <c r="T121" s="23"/>
      <c r="U121" s="309">
        <v>971731</v>
      </c>
      <c r="V121" s="254">
        <f t="shared" si="29"/>
        <v>3.367187009573637E-2</v>
      </c>
      <c r="W121" s="311">
        <v>1044110.1791877262</v>
      </c>
      <c r="X121" s="314">
        <v>20871.856004467641</v>
      </c>
      <c r="Y121" s="314">
        <v>22426.491809775678</v>
      </c>
      <c r="Z121" s="141"/>
      <c r="AA121" s="124"/>
      <c r="AB121" s="124"/>
      <c r="AC121" s="124"/>
      <c r="AD121" s="124"/>
    </row>
    <row r="122" spans="1:30">
      <c r="A122" s="82">
        <v>713</v>
      </c>
      <c r="B122" s="83" t="s">
        <v>178</v>
      </c>
      <c r="C122" s="266">
        <v>214696</v>
      </c>
      <c r="D122" s="124">
        <f t="shared" si="15"/>
        <v>22074.439646308863</v>
      </c>
      <c r="E122" s="125">
        <f t="shared" si="16"/>
        <v>0.89738915387236229</v>
      </c>
      <c r="F122" s="124">
        <f t="shared" si="17"/>
        <v>1514.4445997327421</v>
      </c>
      <c r="G122" s="124">
        <f t="shared" si="18"/>
        <v>14729.488177000649</v>
      </c>
      <c r="H122" s="124">
        <f t="shared" si="19"/>
        <v>22.478027238879619</v>
      </c>
      <c r="I122" s="123">
        <f t="shared" si="20"/>
        <v>218.62129292534317</v>
      </c>
      <c r="J122" s="124">
        <f t="shared" si="21"/>
        <v>-277.31622394789582</v>
      </c>
      <c r="K122" s="123">
        <f t="shared" si="22"/>
        <v>-2697.177594117235</v>
      </c>
      <c r="L122" s="123">
        <f t="shared" si="23"/>
        <v>12032.310582883414</v>
      </c>
      <c r="M122" s="123">
        <f t="shared" si="24"/>
        <v>226728.31058288342</v>
      </c>
      <c r="N122" s="70">
        <f t="shared" si="25"/>
        <v>23311.56802209371</v>
      </c>
      <c r="O122" s="23">
        <f t="shared" si="26"/>
        <v>0.94768196330105792</v>
      </c>
      <c r="P122" s="284">
        <v>-1114.1394902148695</v>
      </c>
      <c r="Q122" s="317">
        <v>9726</v>
      </c>
      <c r="R122" s="125">
        <f t="shared" si="27"/>
        <v>3.0534093454283866E-2</v>
      </c>
      <c r="S122" s="23">
        <f t="shared" si="28"/>
        <v>3.658155512345717E-2</v>
      </c>
      <c r="T122" s="23"/>
      <c r="U122" s="266">
        <v>203408</v>
      </c>
      <c r="V122" s="125">
        <f t="shared" si="29"/>
        <v>5.5494375835758669E-2</v>
      </c>
      <c r="W122" s="260">
        <v>213554.49442802119</v>
      </c>
      <c r="X122" s="264">
        <v>21420.387531592249</v>
      </c>
      <c r="Y122" s="264">
        <v>22488.889472201052</v>
      </c>
      <c r="Z122" s="264"/>
      <c r="AA122" s="266"/>
      <c r="AB122" s="262"/>
      <c r="AC122" s="266"/>
      <c r="AD122" s="124"/>
    </row>
    <row r="123" spans="1:30">
      <c r="A123" s="299">
        <v>715</v>
      </c>
      <c r="B123" s="300" t="s">
        <v>175</v>
      </c>
      <c r="C123" s="266">
        <v>297555</v>
      </c>
      <c r="D123" s="124">
        <f t="shared" si="15"/>
        <v>20936.884323107235</v>
      </c>
      <c r="E123" s="125">
        <f t="shared" si="16"/>
        <v>0.85114427403272364</v>
      </c>
      <c r="F123" s="124">
        <f t="shared" si="17"/>
        <v>2196.9777936537189</v>
      </c>
      <c r="G123" s="124">
        <f t="shared" si="18"/>
        <v>31223.448403406652</v>
      </c>
      <c r="H123" s="124">
        <f t="shared" si="19"/>
        <v>420.62239035944947</v>
      </c>
      <c r="I123" s="123">
        <f t="shared" si="20"/>
        <v>5977.8854117884966</v>
      </c>
      <c r="J123" s="124">
        <f t="shared" si="21"/>
        <v>120.82813917267401</v>
      </c>
      <c r="K123" s="123">
        <f t="shared" si="22"/>
        <v>1717.2095139220432</v>
      </c>
      <c r="L123" s="123">
        <f t="shared" si="23"/>
        <v>32940.657917328695</v>
      </c>
      <c r="M123" s="123">
        <f t="shared" si="24"/>
        <v>330495.6579173287</v>
      </c>
      <c r="N123" s="70">
        <f t="shared" si="25"/>
        <v>23254.690255933627</v>
      </c>
      <c r="O123" s="23">
        <f t="shared" si="26"/>
        <v>0.94536971930907587</v>
      </c>
      <c r="P123" s="284">
        <v>-555.53167128664063</v>
      </c>
      <c r="Q123" s="317">
        <v>14212</v>
      </c>
      <c r="R123" s="125">
        <f t="shared" si="27"/>
        <v>3.9012943842295159E-2</v>
      </c>
      <c r="S123" s="23">
        <f t="shared" si="28"/>
        <v>3.8599248998526368E-2</v>
      </c>
      <c r="T123" s="23"/>
      <c r="U123" s="309">
        <v>282856</v>
      </c>
      <c r="V123" s="125">
        <f t="shared" si="29"/>
        <v>5.1966371581299318E-2</v>
      </c>
      <c r="W123" s="311">
        <v>314294.55339708552</v>
      </c>
      <c r="X123" s="314">
        <v>20150.744461067181</v>
      </c>
      <c r="Y123" s="314">
        <v>22390.436232605654</v>
      </c>
      <c r="Z123" s="141"/>
      <c r="AA123" s="124"/>
      <c r="AB123" s="124"/>
      <c r="AC123" s="124"/>
      <c r="AD123" s="124"/>
    </row>
    <row r="124" spans="1:30">
      <c r="A124" s="82">
        <v>716</v>
      </c>
      <c r="B124" s="83" t="s">
        <v>179</v>
      </c>
      <c r="C124" s="266">
        <v>200042</v>
      </c>
      <c r="D124" s="124">
        <f t="shared" si="15"/>
        <v>20792.225340401204</v>
      </c>
      <c r="E124" s="125">
        <f t="shared" si="16"/>
        <v>0.84526347233761423</v>
      </c>
      <c r="F124" s="124">
        <f t="shared" si="17"/>
        <v>2283.7731832773375</v>
      </c>
      <c r="G124" s="124">
        <f t="shared" si="18"/>
        <v>21972.181796311263</v>
      </c>
      <c r="H124" s="124">
        <f t="shared" si="19"/>
        <v>471.25303430656021</v>
      </c>
      <c r="I124" s="123">
        <f t="shared" si="20"/>
        <v>4533.9254430634155</v>
      </c>
      <c r="J124" s="124">
        <f t="shared" si="21"/>
        <v>171.45878311978475</v>
      </c>
      <c r="K124" s="123">
        <f t="shared" si="22"/>
        <v>1649.6049523954491</v>
      </c>
      <c r="L124" s="123">
        <f t="shared" si="23"/>
        <v>23621.786748706712</v>
      </c>
      <c r="M124" s="123">
        <f t="shared" si="24"/>
        <v>223663.78674870671</v>
      </c>
      <c r="N124" s="70">
        <f t="shared" si="25"/>
        <v>23247.457306798326</v>
      </c>
      <c r="O124" s="23">
        <f t="shared" si="26"/>
        <v>0.94507567922432045</v>
      </c>
      <c r="P124" s="284">
        <v>-199.57365673011009</v>
      </c>
      <c r="Q124" s="317">
        <v>9621</v>
      </c>
      <c r="R124" s="125">
        <f t="shared" si="27"/>
        <v>7.1697002979396888E-3</v>
      </c>
      <c r="S124" s="23">
        <f t="shared" si="28"/>
        <v>3.7133330355565021E-2</v>
      </c>
      <c r="T124" s="23"/>
      <c r="U124" s="266">
        <v>195831</v>
      </c>
      <c r="V124" s="125">
        <f t="shared" si="29"/>
        <v>2.1503234932160893E-2</v>
      </c>
      <c r="W124" s="260">
        <v>212629.73000461305</v>
      </c>
      <c r="X124" s="264">
        <v>20644.212523719165</v>
      </c>
      <c r="Y124" s="264">
        <v>22415.109635738248</v>
      </c>
      <c r="Z124" s="264"/>
      <c r="AA124" s="266"/>
      <c r="AB124" s="262"/>
      <c r="AC124" s="266"/>
      <c r="AD124" s="124"/>
    </row>
    <row r="125" spans="1:30">
      <c r="A125" s="299">
        <v>729</v>
      </c>
      <c r="B125" s="300" t="s">
        <v>516</v>
      </c>
      <c r="C125" s="266">
        <v>672983</v>
      </c>
      <c r="D125" s="124">
        <f t="shared" si="15"/>
        <v>25173.299917707787</v>
      </c>
      <c r="E125" s="125">
        <f t="shared" si="16"/>
        <v>1.0233666935733241</v>
      </c>
      <c r="F125" s="124">
        <f t="shared" si="17"/>
        <v>-344.87156310661231</v>
      </c>
      <c r="G125" s="124">
        <f t="shared" si="18"/>
        <v>-9219.796368092173</v>
      </c>
      <c r="H125" s="124">
        <f t="shared" si="19"/>
        <v>0</v>
      </c>
      <c r="I125" s="123">
        <f t="shared" si="20"/>
        <v>0</v>
      </c>
      <c r="J125" s="124">
        <f t="shared" si="21"/>
        <v>-299.79425118677545</v>
      </c>
      <c r="K125" s="123">
        <f t="shared" si="22"/>
        <v>-8014.6995112272543</v>
      </c>
      <c r="L125" s="123">
        <f t="shared" si="23"/>
        <v>-17234.495879319427</v>
      </c>
      <c r="M125" s="123">
        <f t="shared" si="24"/>
        <v>655748.50412068062</v>
      </c>
      <c r="N125" s="70">
        <f t="shared" si="25"/>
        <v>24528.634103414399</v>
      </c>
      <c r="O125" s="23">
        <f t="shared" si="26"/>
        <v>0.99715918303676943</v>
      </c>
      <c r="P125" s="284">
        <v>-1732.2955009204452</v>
      </c>
      <c r="Q125" s="317">
        <v>26734</v>
      </c>
      <c r="R125" s="125">
        <f t="shared" si="27"/>
        <v>2.9846822007101981E-2</v>
      </c>
      <c r="S125" s="23">
        <f t="shared" si="28"/>
        <v>3.5040881098260826E-2</v>
      </c>
      <c r="T125" s="23"/>
      <c r="U125" s="309">
        <v>652061</v>
      </c>
      <c r="V125" s="125">
        <f t="shared" si="29"/>
        <v>3.2085955148368019E-2</v>
      </c>
      <c r="W125" s="311">
        <v>632173.91244333331</v>
      </c>
      <c r="X125" s="314">
        <v>24443.732193732194</v>
      </c>
      <c r="Y125" s="314">
        <v>23698.227337057029</v>
      </c>
      <c r="Z125" s="141"/>
      <c r="AA125" s="124"/>
      <c r="AB125" s="124"/>
      <c r="AC125" s="124"/>
      <c r="AD125" s="124"/>
    </row>
    <row r="126" spans="1:30" ht="24.75" customHeight="1">
      <c r="A126" s="82">
        <v>805</v>
      </c>
      <c r="B126" s="83" t="s">
        <v>180</v>
      </c>
      <c r="C126" s="266">
        <v>795430</v>
      </c>
      <c r="D126" s="124">
        <f t="shared" si="15"/>
        <v>22039.566650965615</v>
      </c>
      <c r="E126" s="125">
        <f t="shared" si="16"/>
        <v>0.89597146679692596</v>
      </c>
      <c r="F126" s="124">
        <f t="shared" si="17"/>
        <v>1535.3683969386911</v>
      </c>
      <c r="G126" s="124">
        <f t="shared" si="18"/>
        <v>55412.980813914299</v>
      </c>
      <c r="H126" s="124">
        <f t="shared" si="19"/>
        <v>34.683575609016586</v>
      </c>
      <c r="I126" s="123">
        <f t="shared" si="20"/>
        <v>1251.7649273050176</v>
      </c>
      <c r="J126" s="124">
        <f t="shared" si="21"/>
        <v>-265.11067557775885</v>
      </c>
      <c r="K126" s="123">
        <f t="shared" si="22"/>
        <v>-9568.1093922768941</v>
      </c>
      <c r="L126" s="123">
        <f t="shared" si="23"/>
        <v>45844.871421637406</v>
      </c>
      <c r="M126" s="123">
        <f t="shared" si="24"/>
        <v>841274.87142163736</v>
      </c>
      <c r="N126" s="70">
        <f t="shared" si="25"/>
        <v>23309.824372326548</v>
      </c>
      <c r="O126" s="23">
        <f t="shared" si="26"/>
        <v>0.94761107894728613</v>
      </c>
      <c r="P126" s="284">
        <v>1891.4919400220824</v>
      </c>
      <c r="Q126" s="317">
        <v>36091</v>
      </c>
      <c r="R126" s="125">
        <f t="shared" si="27"/>
        <v>3.5956766063089722E-2</v>
      </c>
      <c r="S126" s="23">
        <f t="shared" si="28"/>
        <v>3.8455454514891477E-2</v>
      </c>
      <c r="T126" s="23"/>
      <c r="U126" s="266">
        <v>770098</v>
      </c>
      <c r="V126" s="125">
        <f t="shared" si="29"/>
        <v>3.289451472410005E-2</v>
      </c>
      <c r="W126" s="260">
        <v>812523.07834777387</v>
      </c>
      <c r="X126" s="264">
        <v>21274.600806674403</v>
      </c>
      <c r="Y126" s="264">
        <v>22446.629049886014</v>
      </c>
      <c r="Z126" s="141"/>
      <c r="AA126" s="124"/>
      <c r="AB126" s="124"/>
      <c r="AC126" s="124"/>
      <c r="AD126" s="124"/>
    </row>
    <row r="127" spans="1:30">
      <c r="A127" s="82">
        <v>806</v>
      </c>
      <c r="B127" s="83" t="s">
        <v>181</v>
      </c>
      <c r="C127" s="266">
        <v>1121515</v>
      </c>
      <c r="D127" s="124">
        <f t="shared" si="15"/>
        <v>20574.481746468537</v>
      </c>
      <c r="E127" s="125">
        <f t="shared" si="16"/>
        <v>0.83641157201075644</v>
      </c>
      <c r="F127" s="124">
        <f t="shared" si="17"/>
        <v>2414.4193396369378</v>
      </c>
      <c r="G127" s="124">
        <f t="shared" si="18"/>
        <v>131609.99820360949</v>
      </c>
      <c r="H127" s="124">
        <f t="shared" si="19"/>
        <v>547.46329218299388</v>
      </c>
      <c r="I127" s="123">
        <f t="shared" si="20"/>
        <v>29842.224056894996</v>
      </c>
      <c r="J127" s="124">
        <f t="shared" si="21"/>
        <v>247.66904099621843</v>
      </c>
      <c r="K127" s="123">
        <f t="shared" si="22"/>
        <v>13500.439424703865</v>
      </c>
      <c r="L127" s="123">
        <f t="shared" si="23"/>
        <v>145110.43762831335</v>
      </c>
      <c r="M127" s="123">
        <f t="shared" si="24"/>
        <v>1266625.4376283134</v>
      </c>
      <c r="N127" s="70">
        <f t="shared" si="25"/>
        <v>23236.570127101699</v>
      </c>
      <c r="O127" s="23">
        <f t="shared" si="26"/>
        <v>0.94463308420797776</v>
      </c>
      <c r="P127" s="284">
        <v>787.41587378029362</v>
      </c>
      <c r="Q127" s="317">
        <v>54510</v>
      </c>
      <c r="R127" s="125">
        <f t="shared" si="27"/>
        <v>3.1770999251402553E-2</v>
      </c>
      <c r="S127" s="23">
        <f t="shared" si="28"/>
        <v>3.8276419877513776E-2</v>
      </c>
      <c r="T127" s="23"/>
      <c r="U127" s="266">
        <v>1083112</v>
      </c>
      <c r="V127" s="125">
        <f t="shared" si="29"/>
        <v>3.545616704459003E-2</v>
      </c>
      <c r="W127" s="260">
        <v>1215589.1426028425</v>
      </c>
      <c r="X127" s="264">
        <v>19940.938213417776</v>
      </c>
      <c r="Y127" s="264">
        <v>22379.945920223185</v>
      </c>
      <c r="Z127" s="141"/>
      <c r="AA127" s="124"/>
      <c r="AB127" s="124"/>
      <c r="AC127" s="124"/>
      <c r="AD127" s="124"/>
    </row>
    <row r="128" spans="1:30">
      <c r="A128" s="82">
        <v>807</v>
      </c>
      <c r="B128" s="83" t="s">
        <v>182</v>
      </c>
      <c r="C128" s="266">
        <v>253291</v>
      </c>
      <c r="D128" s="124">
        <f t="shared" si="15"/>
        <v>20000.868603916613</v>
      </c>
      <c r="E128" s="125">
        <f t="shared" si="16"/>
        <v>0.81309255594998819</v>
      </c>
      <c r="F128" s="124">
        <f t="shared" si="17"/>
        <v>2758.5872251680921</v>
      </c>
      <c r="G128" s="124">
        <f t="shared" si="18"/>
        <v>34934.74861952872</v>
      </c>
      <c r="H128" s="124">
        <f t="shared" si="19"/>
        <v>748.22789207616711</v>
      </c>
      <c r="I128" s="123">
        <f t="shared" si="20"/>
        <v>9475.5580252525815</v>
      </c>
      <c r="J128" s="124">
        <f t="shared" si="21"/>
        <v>448.43364088939165</v>
      </c>
      <c r="K128" s="123">
        <f t="shared" si="22"/>
        <v>5678.9636282232559</v>
      </c>
      <c r="L128" s="123">
        <f t="shared" si="23"/>
        <v>40613.712247751973</v>
      </c>
      <c r="M128" s="123">
        <f t="shared" si="24"/>
        <v>293904.712247752</v>
      </c>
      <c r="N128" s="70">
        <f t="shared" si="25"/>
        <v>23207.889469974099</v>
      </c>
      <c r="O128" s="23">
        <f t="shared" si="26"/>
        <v>0.94346713340493926</v>
      </c>
      <c r="P128" s="284">
        <v>1378.3060452312202</v>
      </c>
      <c r="Q128" s="317">
        <v>12664</v>
      </c>
      <c r="R128" s="125">
        <f t="shared" si="27"/>
        <v>4.7641864355955417E-2</v>
      </c>
      <c r="S128" s="23">
        <f t="shared" si="28"/>
        <v>3.8967015048055192E-2</v>
      </c>
      <c r="T128" s="23"/>
      <c r="U128" s="266">
        <v>243548</v>
      </c>
      <c r="V128" s="125">
        <f t="shared" si="29"/>
        <v>4.0004434444134214E-2</v>
      </c>
      <c r="W128" s="260">
        <v>284959.04266485863</v>
      </c>
      <c r="X128" s="264">
        <v>19091.32241122521</v>
      </c>
      <c r="Y128" s="264">
        <v>22337.465130113556</v>
      </c>
      <c r="Z128" s="141"/>
      <c r="AA128" s="124"/>
      <c r="AB128" s="124"/>
      <c r="AC128" s="124"/>
      <c r="AD128" s="124"/>
    </row>
    <row r="129" spans="1:30">
      <c r="A129" s="82">
        <v>811</v>
      </c>
      <c r="B129" s="83" t="s">
        <v>183</v>
      </c>
      <c r="C129" s="266">
        <v>47244</v>
      </c>
      <c r="D129" s="124">
        <f t="shared" si="15"/>
        <v>20095.278604849002</v>
      </c>
      <c r="E129" s="125">
        <f t="shared" si="16"/>
        <v>0.81693059271156787</v>
      </c>
      <c r="F129" s="124">
        <f t="shared" si="17"/>
        <v>2701.941224608659</v>
      </c>
      <c r="G129" s="124">
        <f t="shared" si="18"/>
        <v>6352.2638190549578</v>
      </c>
      <c r="H129" s="124">
        <f t="shared" si="19"/>
        <v>715.18439174983121</v>
      </c>
      <c r="I129" s="123">
        <f t="shared" si="20"/>
        <v>1681.3985050038532</v>
      </c>
      <c r="J129" s="124">
        <f t="shared" si="21"/>
        <v>415.39014056305575</v>
      </c>
      <c r="K129" s="123">
        <f t="shared" si="22"/>
        <v>976.58222046374397</v>
      </c>
      <c r="L129" s="123">
        <f t="shared" si="23"/>
        <v>7328.8460395187021</v>
      </c>
      <c r="M129" s="123">
        <f t="shared" si="24"/>
        <v>54572.846039518699</v>
      </c>
      <c r="N129" s="70">
        <f t="shared" si="25"/>
        <v>23212.609970020716</v>
      </c>
      <c r="O129" s="23">
        <f t="shared" si="26"/>
        <v>0.94365903524301809</v>
      </c>
      <c r="P129" s="284">
        <v>-79.870233548753276</v>
      </c>
      <c r="Q129" s="317">
        <v>2351</v>
      </c>
      <c r="R129" s="125">
        <f t="shared" si="27"/>
        <v>3.8127598282281662E-2</v>
      </c>
      <c r="S129" s="23">
        <f t="shared" si="28"/>
        <v>3.8560176251762751E-2</v>
      </c>
      <c r="T129" s="23"/>
      <c r="U129" s="266">
        <v>45625</v>
      </c>
      <c r="V129" s="125">
        <f t="shared" si="29"/>
        <v>3.5484931506849317E-2</v>
      </c>
      <c r="W129" s="260">
        <v>52680.742965514764</v>
      </c>
      <c r="X129" s="264">
        <v>19357.23377174374</v>
      </c>
      <c r="Y129" s="264">
        <v>22350.760698139486</v>
      </c>
      <c r="Z129" s="141"/>
      <c r="AA129" s="124"/>
      <c r="AB129" s="124"/>
      <c r="AC129" s="124"/>
      <c r="AD129" s="124"/>
    </row>
    <row r="130" spans="1:30">
      <c r="A130" s="82">
        <v>814</v>
      </c>
      <c r="B130" s="83" t="s">
        <v>184</v>
      </c>
      <c r="C130" s="266">
        <v>305064</v>
      </c>
      <c r="D130" s="124">
        <f t="shared" ref="D130:D193" si="32">C130*1000/Q130</f>
        <v>21509.130649368963</v>
      </c>
      <c r="E130" s="125">
        <f t="shared" si="16"/>
        <v>0.87440772509914499</v>
      </c>
      <c r="F130" s="124">
        <f t="shared" si="17"/>
        <v>1853.6299978966824</v>
      </c>
      <c r="G130" s="124">
        <f t="shared" ref="G130:G193" si="33">F130*Q130/1000</f>
        <v>26290.034260168646</v>
      </c>
      <c r="H130" s="124">
        <f t="shared" si="19"/>
        <v>220.33617616784485</v>
      </c>
      <c r="I130" s="123">
        <f t="shared" ref="I130:I193" si="34">H130*Q130/1000</f>
        <v>3125.0279865885436</v>
      </c>
      <c r="J130" s="124">
        <f t="shared" si="21"/>
        <v>-79.4580750189306</v>
      </c>
      <c r="K130" s="123">
        <f t="shared" ref="K130:K193" si="35">J130*Q130/1000</f>
        <v>-1126.9538779934926</v>
      </c>
      <c r="L130" s="123">
        <f t="shared" ref="L130:L193" si="36">K130+G130</f>
        <v>25163.080382175154</v>
      </c>
      <c r="M130" s="123">
        <f t="shared" ref="M130:M193" si="37">L130+C130</f>
        <v>330227.08038217516</v>
      </c>
      <c r="N130" s="70">
        <f t="shared" ref="N130:N193" si="38">M130*1000/Q130</f>
        <v>23283.302572246714</v>
      </c>
      <c r="O130" s="23">
        <f t="shared" si="26"/>
        <v>0.94653289186239697</v>
      </c>
      <c r="P130" s="284">
        <v>-572.49301251464931</v>
      </c>
      <c r="Q130" s="317">
        <v>14183</v>
      </c>
      <c r="R130" s="125">
        <f t="shared" ref="R130:R193" si="39">(D130-X130)/X130</f>
        <v>4.4185617869086709E-2</v>
      </c>
      <c r="S130" s="23">
        <f t="shared" ref="S130:S193" si="40">(N130-Y130)/Y130</f>
        <v>3.88373648730636E-2</v>
      </c>
      <c r="T130" s="23"/>
      <c r="U130" s="266">
        <v>291228</v>
      </c>
      <c r="V130" s="125">
        <f t="shared" ref="V130:V193" si="41">(C130-U130)/U130</f>
        <v>4.7509168074498329E-2</v>
      </c>
      <c r="W130" s="260">
        <v>316872.82619705034</v>
      </c>
      <c r="X130" s="264">
        <v>20598.953175838167</v>
      </c>
      <c r="Y130" s="264">
        <v>22412.846668344202</v>
      </c>
      <c r="Z130" s="141"/>
      <c r="AA130" s="124"/>
      <c r="AB130" s="124"/>
      <c r="AC130" s="124"/>
      <c r="AD130" s="124"/>
    </row>
    <row r="131" spans="1:30">
      <c r="A131" s="82">
        <v>815</v>
      </c>
      <c r="B131" s="83" t="s">
        <v>185</v>
      </c>
      <c r="C131" s="266">
        <v>208646</v>
      </c>
      <c r="D131" s="124">
        <f t="shared" si="32"/>
        <v>19859.699219493621</v>
      </c>
      <c r="E131" s="125">
        <f t="shared" si="16"/>
        <v>0.8073536164131373</v>
      </c>
      <c r="F131" s="124">
        <f t="shared" si="17"/>
        <v>2843.2888558218874</v>
      </c>
      <c r="G131" s="124">
        <f t="shared" si="33"/>
        <v>29871.59271926475</v>
      </c>
      <c r="H131" s="124">
        <f t="shared" si="19"/>
        <v>797.63717662421436</v>
      </c>
      <c r="I131" s="123">
        <f t="shared" si="34"/>
        <v>8379.9761776139967</v>
      </c>
      <c r="J131" s="124">
        <f t="shared" si="21"/>
        <v>497.84292543743891</v>
      </c>
      <c r="K131" s="123">
        <f t="shared" si="35"/>
        <v>5230.3377746457327</v>
      </c>
      <c r="L131" s="123">
        <f t="shared" si="36"/>
        <v>35101.930493910484</v>
      </c>
      <c r="M131" s="123">
        <f t="shared" si="37"/>
        <v>243747.93049391048</v>
      </c>
      <c r="N131" s="70">
        <f t="shared" si="38"/>
        <v>23200.831000752951</v>
      </c>
      <c r="O131" s="23">
        <f t="shared" si="26"/>
        <v>0.94318018642809676</v>
      </c>
      <c r="P131" s="284">
        <v>44.800032469953294</v>
      </c>
      <c r="Q131" s="317">
        <v>10506</v>
      </c>
      <c r="R131" s="125">
        <f t="shared" si="39"/>
        <v>7.9433447339136015E-2</v>
      </c>
      <c r="S131" s="23">
        <f t="shared" si="40"/>
        <v>4.0264828234075407E-2</v>
      </c>
      <c r="T131" s="23"/>
      <c r="U131" s="266">
        <v>194764</v>
      </c>
      <c r="V131" s="125">
        <f t="shared" si="41"/>
        <v>7.1276005832700093E-2</v>
      </c>
      <c r="W131" s="260">
        <v>236097.56891512062</v>
      </c>
      <c r="X131" s="264">
        <v>18398.261855280558</v>
      </c>
      <c r="Y131" s="264">
        <v>22302.812102316326</v>
      </c>
      <c r="Z131" s="141"/>
      <c r="AA131" s="124"/>
      <c r="AB131" s="124"/>
      <c r="AC131" s="124"/>
      <c r="AD131" s="124"/>
    </row>
    <row r="132" spans="1:30">
      <c r="A132" s="82">
        <v>817</v>
      </c>
      <c r="B132" s="83" t="s">
        <v>186</v>
      </c>
      <c r="C132" s="266">
        <v>71493</v>
      </c>
      <c r="D132" s="124">
        <f t="shared" si="32"/>
        <v>17416.077953714983</v>
      </c>
      <c r="E132" s="125">
        <f t="shared" si="16"/>
        <v>0.70801341773913462</v>
      </c>
      <c r="F132" s="124">
        <f t="shared" si="17"/>
        <v>4309.4616152890703</v>
      </c>
      <c r="G132" s="124">
        <f t="shared" si="33"/>
        <v>17690.339930761635</v>
      </c>
      <c r="H132" s="124">
        <f t="shared" si="19"/>
        <v>1652.9046196467377</v>
      </c>
      <c r="I132" s="123">
        <f t="shared" si="34"/>
        <v>6785.1734636498586</v>
      </c>
      <c r="J132" s="124">
        <f t="shared" si="21"/>
        <v>1353.1103684599623</v>
      </c>
      <c r="K132" s="123">
        <f t="shared" si="35"/>
        <v>5554.5180625281455</v>
      </c>
      <c r="L132" s="123">
        <f t="shared" si="36"/>
        <v>23244.857993289781</v>
      </c>
      <c r="M132" s="123">
        <f t="shared" si="37"/>
        <v>94737.857993289785</v>
      </c>
      <c r="N132" s="70">
        <f t="shared" si="38"/>
        <v>23078.649937464015</v>
      </c>
      <c r="O132" s="23">
        <f t="shared" si="26"/>
        <v>0.93821317649439651</v>
      </c>
      <c r="P132" s="284">
        <v>203.6881290014353</v>
      </c>
      <c r="Q132" s="317">
        <v>4105</v>
      </c>
      <c r="R132" s="125">
        <f t="shared" si="39"/>
        <v>5.0959300426391824E-2</v>
      </c>
      <c r="S132" s="23">
        <f t="shared" si="40"/>
        <v>3.904156438479562E-2</v>
      </c>
      <c r="T132" s="23"/>
      <c r="U132" s="266">
        <v>68739</v>
      </c>
      <c r="V132" s="125">
        <f t="shared" si="41"/>
        <v>4.0064592152926286E-2</v>
      </c>
      <c r="W132" s="260">
        <v>92133.215091622915</v>
      </c>
      <c r="X132" s="264">
        <v>16571.600771456124</v>
      </c>
      <c r="Y132" s="264">
        <v>22211.4790481251</v>
      </c>
      <c r="Z132" s="141"/>
      <c r="AA132" s="124"/>
      <c r="AB132" s="124"/>
      <c r="AC132" s="124"/>
      <c r="AD132" s="124"/>
    </row>
    <row r="133" spans="1:30">
      <c r="A133" s="82">
        <v>819</v>
      </c>
      <c r="B133" s="83" t="s">
        <v>187</v>
      </c>
      <c r="C133" s="266">
        <v>122324</v>
      </c>
      <c r="D133" s="124">
        <f t="shared" si="32"/>
        <v>18508.700257224995</v>
      </c>
      <c r="E133" s="125">
        <f t="shared" si="16"/>
        <v>0.75243164171941468</v>
      </c>
      <c r="F133" s="124">
        <f t="shared" si="17"/>
        <v>3653.8882331830632</v>
      </c>
      <c r="G133" s="124">
        <f t="shared" si="33"/>
        <v>24148.547333106864</v>
      </c>
      <c r="H133" s="124">
        <f t="shared" si="19"/>
        <v>1270.4868134182334</v>
      </c>
      <c r="I133" s="123">
        <f t="shared" si="34"/>
        <v>8396.6473498811047</v>
      </c>
      <c r="J133" s="124">
        <f t="shared" si="21"/>
        <v>970.69256223145794</v>
      </c>
      <c r="K133" s="123">
        <f t="shared" si="35"/>
        <v>6415.3071437877052</v>
      </c>
      <c r="L133" s="123">
        <f t="shared" si="36"/>
        <v>30563.854476894569</v>
      </c>
      <c r="M133" s="123">
        <f t="shared" si="37"/>
        <v>152887.85447689457</v>
      </c>
      <c r="N133" s="70">
        <f t="shared" si="38"/>
        <v>23133.281052639515</v>
      </c>
      <c r="O133" s="23">
        <f t="shared" si="26"/>
        <v>0.94043408769341041</v>
      </c>
      <c r="P133" s="284">
        <v>1220.3691095177892</v>
      </c>
      <c r="Q133" s="317">
        <v>6609</v>
      </c>
      <c r="R133" s="125">
        <f t="shared" si="39"/>
        <v>5.6379555309439507E-2</v>
      </c>
      <c r="S133" s="23">
        <f t="shared" si="40"/>
        <v>3.9280301929763742E-2</v>
      </c>
      <c r="T133" s="23"/>
      <c r="U133" s="266">
        <v>115375</v>
      </c>
      <c r="V133" s="125">
        <f t="shared" si="41"/>
        <v>6.0229685807150594E-2</v>
      </c>
      <c r="W133" s="260">
        <v>146575.13997790185</v>
      </c>
      <c r="X133" s="264">
        <v>17520.880789673502</v>
      </c>
      <c r="Y133" s="264">
        <v>22258.943049035966</v>
      </c>
      <c r="Z133" s="141"/>
      <c r="AA133" s="124"/>
      <c r="AB133" s="124"/>
      <c r="AC133" s="124"/>
      <c r="AD133" s="124"/>
    </row>
    <row r="134" spans="1:30">
      <c r="A134" s="82">
        <v>821</v>
      </c>
      <c r="B134" s="83" t="s">
        <v>188</v>
      </c>
      <c r="C134" s="266">
        <v>118241</v>
      </c>
      <c r="D134" s="124">
        <f t="shared" si="32"/>
        <v>18303.560371517029</v>
      </c>
      <c r="E134" s="125">
        <f t="shared" si="16"/>
        <v>0.74409211820667509</v>
      </c>
      <c r="F134" s="124">
        <f t="shared" si="17"/>
        <v>3776.9721646078424</v>
      </c>
      <c r="G134" s="124">
        <f t="shared" si="33"/>
        <v>24399.240183366659</v>
      </c>
      <c r="H134" s="124">
        <f t="shared" si="19"/>
        <v>1342.2857734160216</v>
      </c>
      <c r="I134" s="123">
        <f t="shared" si="34"/>
        <v>8671.1660962674996</v>
      </c>
      <c r="J134" s="124">
        <f t="shared" si="21"/>
        <v>1042.4915222292461</v>
      </c>
      <c r="K134" s="123">
        <f t="shared" si="35"/>
        <v>6734.4952336009301</v>
      </c>
      <c r="L134" s="123">
        <f t="shared" si="36"/>
        <v>31133.735416967589</v>
      </c>
      <c r="M134" s="123">
        <f t="shared" si="37"/>
        <v>149374.7354169676</v>
      </c>
      <c r="N134" s="70">
        <f t="shared" si="38"/>
        <v>23123.024058354116</v>
      </c>
      <c r="O134" s="23">
        <f t="shared" si="26"/>
        <v>0.94001711151777345</v>
      </c>
      <c r="P134" s="284">
        <v>241.14014941517235</v>
      </c>
      <c r="Q134" s="317">
        <v>6460</v>
      </c>
      <c r="R134" s="125">
        <f t="shared" si="39"/>
        <v>3.9354489571167571E-2</v>
      </c>
      <c r="S134" s="23">
        <f t="shared" si="40"/>
        <v>3.8610397128398997E-2</v>
      </c>
      <c r="T134" s="23"/>
      <c r="U134" s="266">
        <v>110277</v>
      </c>
      <c r="V134" s="125">
        <f t="shared" si="41"/>
        <v>7.2218141588907936E-2</v>
      </c>
      <c r="W134" s="260">
        <v>139413.56359781648</v>
      </c>
      <c r="X134" s="264">
        <v>17610.507824976045</v>
      </c>
      <c r="Y134" s="264">
        <v>22263.424400801097</v>
      </c>
      <c r="Z134" s="141"/>
      <c r="AA134" s="124"/>
      <c r="AB134" s="124"/>
      <c r="AC134" s="124"/>
      <c r="AD134" s="124"/>
    </row>
    <row r="135" spans="1:30">
      <c r="A135" s="82">
        <v>822</v>
      </c>
      <c r="B135" s="83" t="s">
        <v>189</v>
      </c>
      <c r="C135" s="266">
        <v>83886</v>
      </c>
      <c r="D135" s="124">
        <f t="shared" si="32"/>
        <v>19244.322092222988</v>
      </c>
      <c r="E135" s="125">
        <f t="shared" ref="E135:E198" si="42">D135/D$430</f>
        <v>0.78233677483518405</v>
      </c>
      <c r="F135" s="124">
        <f t="shared" ref="F135:F198" si="43">($D$430-D135)*0.6</f>
        <v>3212.5151321842668</v>
      </c>
      <c r="G135" s="124">
        <f t="shared" si="33"/>
        <v>14003.353461191218</v>
      </c>
      <c r="H135" s="124">
        <f t="shared" ref="H135:H198" si="44">IF(D135&lt;D$430*0.9,(D$430*0.9-D135)*0.35,0)</f>
        <v>1013.0191711689357</v>
      </c>
      <c r="I135" s="123">
        <f t="shared" si="34"/>
        <v>4415.7505671253912</v>
      </c>
      <c r="J135" s="124">
        <f t="shared" ref="J135:J198" si="45">H135+I$432</f>
        <v>713.22491998216026</v>
      </c>
      <c r="K135" s="123">
        <f t="shared" si="35"/>
        <v>3108.9474262022368</v>
      </c>
      <c r="L135" s="123">
        <f t="shared" si="36"/>
        <v>17112.300887393456</v>
      </c>
      <c r="M135" s="123">
        <f t="shared" si="37"/>
        <v>100998.30088739346</v>
      </c>
      <c r="N135" s="70">
        <f t="shared" si="38"/>
        <v>23170.062144389416</v>
      </c>
      <c r="O135" s="23">
        <f t="shared" ref="O135:O198" si="46">N135/N$430</f>
        <v>0.94192934434919895</v>
      </c>
      <c r="P135" s="284">
        <v>381.40125561930836</v>
      </c>
      <c r="Q135" s="317">
        <v>4359</v>
      </c>
      <c r="R135" s="125">
        <f t="shared" si="39"/>
        <v>1.5367763629887987E-2</v>
      </c>
      <c r="S135" s="23">
        <f t="shared" si="40"/>
        <v>3.7594697238614333E-2</v>
      </c>
      <c r="T135" s="23"/>
      <c r="U135" s="266">
        <v>81555</v>
      </c>
      <c r="V135" s="125">
        <f t="shared" si="41"/>
        <v>2.8581938569063822E-2</v>
      </c>
      <c r="W135" s="260">
        <v>96088.364438103526</v>
      </c>
      <c r="X135" s="264">
        <v>18953.056007436673</v>
      </c>
      <c r="Y135" s="264">
        <v>22330.551809924127</v>
      </c>
      <c r="Z135" s="141"/>
      <c r="AA135" s="124"/>
      <c r="AB135" s="124"/>
      <c r="AC135" s="124"/>
      <c r="AD135" s="124"/>
    </row>
    <row r="136" spans="1:30">
      <c r="A136" s="82">
        <v>826</v>
      </c>
      <c r="B136" s="83" t="s">
        <v>190</v>
      </c>
      <c r="C136" s="266">
        <v>160752</v>
      </c>
      <c r="D136" s="124">
        <f t="shared" si="32"/>
        <v>27450.819672131147</v>
      </c>
      <c r="E136" s="125">
        <f t="shared" si="42"/>
        <v>1.1159543903890539</v>
      </c>
      <c r="F136" s="124">
        <f t="shared" si="43"/>
        <v>-1711.3834157606282</v>
      </c>
      <c r="G136" s="124">
        <f t="shared" si="33"/>
        <v>-10021.861282694239</v>
      </c>
      <c r="H136" s="124">
        <f t="shared" si="44"/>
        <v>0</v>
      </c>
      <c r="I136" s="123">
        <f t="shared" si="34"/>
        <v>0</v>
      </c>
      <c r="J136" s="124">
        <f t="shared" si="45"/>
        <v>-299.79425118677545</v>
      </c>
      <c r="K136" s="123">
        <f t="shared" si="35"/>
        <v>-1755.595134949757</v>
      </c>
      <c r="L136" s="123">
        <f t="shared" si="36"/>
        <v>-11777.456417643996</v>
      </c>
      <c r="M136" s="123">
        <f t="shared" si="37"/>
        <v>148974.54358235601</v>
      </c>
      <c r="N136" s="70">
        <f t="shared" si="38"/>
        <v>25439.642005183745</v>
      </c>
      <c r="O136" s="23">
        <f t="shared" si="46"/>
        <v>1.0341942617630613</v>
      </c>
      <c r="P136" s="284">
        <v>4742.5347028731157</v>
      </c>
      <c r="Q136" s="317">
        <v>5856</v>
      </c>
      <c r="R136" s="125">
        <f t="shared" si="39"/>
        <v>4.2534705900621077E-2</v>
      </c>
      <c r="S136" s="23">
        <f t="shared" si="40"/>
        <v>4.034542397936234E-2</v>
      </c>
      <c r="T136" s="23"/>
      <c r="U136" s="266">
        <v>155194</v>
      </c>
      <c r="V136" s="125">
        <f t="shared" si="41"/>
        <v>3.5813240202585153E-2</v>
      </c>
      <c r="W136" s="260">
        <v>144126.40890467112</v>
      </c>
      <c r="X136" s="264">
        <v>26330.844927044451</v>
      </c>
      <c r="Y136" s="264">
        <v>24453.07243038193</v>
      </c>
      <c r="Z136" s="141"/>
      <c r="AA136" s="124"/>
      <c r="AB136" s="124"/>
      <c r="AC136" s="124"/>
      <c r="AD136" s="124"/>
    </row>
    <row r="137" spans="1:30">
      <c r="A137" s="82">
        <v>827</v>
      </c>
      <c r="B137" s="83" t="s">
        <v>191</v>
      </c>
      <c r="C137" s="266">
        <v>37922</v>
      </c>
      <c r="D137" s="124">
        <f t="shared" si="32"/>
        <v>23895.400126023946</v>
      </c>
      <c r="E137" s="125">
        <f t="shared" si="42"/>
        <v>0.97141640939093099</v>
      </c>
      <c r="F137" s="124">
        <f t="shared" si="43"/>
        <v>421.86831190369264</v>
      </c>
      <c r="G137" s="124">
        <f t="shared" si="33"/>
        <v>669.50501099116013</v>
      </c>
      <c r="H137" s="124">
        <f t="shared" si="44"/>
        <v>0</v>
      </c>
      <c r="I137" s="123">
        <f t="shared" si="34"/>
        <v>0</v>
      </c>
      <c r="J137" s="124">
        <f t="shared" si="45"/>
        <v>-299.79425118677545</v>
      </c>
      <c r="K137" s="123">
        <f t="shared" si="35"/>
        <v>-475.77347663341266</v>
      </c>
      <c r="L137" s="123">
        <f t="shared" si="36"/>
        <v>193.73153435774748</v>
      </c>
      <c r="M137" s="123">
        <f t="shared" si="37"/>
        <v>38115.73153435775</v>
      </c>
      <c r="N137" s="70">
        <f t="shared" si="38"/>
        <v>24017.474186740863</v>
      </c>
      <c r="O137" s="23">
        <f t="shared" si="46"/>
        <v>0.97637906936381214</v>
      </c>
      <c r="P137" s="284">
        <v>-140.44617939555746</v>
      </c>
      <c r="Q137" s="317">
        <v>1587</v>
      </c>
      <c r="R137" s="125">
        <f t="shared" si="39"/>
        <v>9.7332653024190474E-2</v>
      </c>
      <c r="S137" s="23">
        <f t="shared" si="40"/>
        <v>6.1260052978761352E-2</v>
      </c>
      <c r="T137" s="23"/>
      <c r="U137" s="266">
        <v>34689</v>
      </c>
      <c r="V137" s="125">
        <f t="shared" si="41"/>
        <v>9.3199573351782986E-2</v>
      </c>
      <c r="W137" s="260">
        <v>36051.329994085696</v>
      </c>
      <c r="X137" s="264">
        <v>21775.894538606404</v>
      </c>
      <c r="Y137" s="264">
        <v>22631.092275006715</v>
      </c>
      <c r="Z137" s="141"/>
      <c r="AA137" s="124"/>
      <c r="AB137" s="124"/>
      <c r="AC137" s="124"/>
      <c r="AD137" s="124"/>
    </row>
    <row r="138" spans="1:30">
      <c r="A138" s="82">
        <v>828</v>
      </c>
      <c r="B138" s="83" t="s">
        <v>192</v>
      </c>
      <c r="C138" s="266">
        <v>65177</v>
      </c>
      <c r="D138" s="124">
        <f t="shared" si="32"/>
        <v>22026.698208854341</v>
      </c>
      <c r="E138" s="125">
        <f t="shared" si="42"/>
        <v>0.89544832779258787</v>
      </c>
      <c r="F138" s="124">
        <f t="shared" si="43"/>
        <v>1543.0894622054554</v>
      </c>
      <c r="G138" s="124">
        <f t="shared" si="33"/>
        <v>4566.0017186659425</v>
      </c>
      <c r="H138" s="124">
        <f t="shared" si="44"/>
        <v>39.187530347962451</v>
      </c>
      <c r="I138" s="123">
        <f t="shared" si="34"/>
        <v>115.95590229962089</v>
      </c>
      <c r="J138" s="124">
        <f t="shared" si="45"/>
        <v>-260.60672083881298</v>
      </c>
      <c r="K138" s="123">
        <f t="shared" si="35"/>
        <v>-771.13528696204753</v>
      </c>
      <c r="L138" s="123">
        <f t="shared" si="36"/>
        <v>3794.8664317038947</v>
      </c>
      <c r="M138" s="123">
        <f t="shared" si="37"/>
        <v>68971.866431703893</v>
      </c>
      <c r="N138" s="70">
        <f t="shared" si="38"/>
        <v>23309.180950220984</v>
      </c>
      <c r="O138" s="23">
        <f t="shared" si="46"/>
        <v>0.94758492199706912</v>
      </c>
      <c r="P138" s="284">
        <v>-622.7376312508477</v>
      </c>
      <c r="Q138" s="317">
        <v>2959</v>
      </c>
      <c r="R138" s="125">
        <f t="shared" si="39"/>
        <v>8.7986171082838724E-2</v>
      </c>
      <c r="S138" s="23">
        <f t="shared" si="40"/>
        <v>4.0812942931664868E-2</v>
      </c>
      <c r="T138" s="23"/>
      <c r="U138" s="266">
        <v>60311</v>
      </c>
      <c r="V138" s="125">
        <f t="shared" si="41"/>
        <v>8.0681799340087221E-2</v>
      </c>
      <c r="W138" s="260">
        <v>66715.206149456295</v>
      </c>
      <c r="X138" s="264">
        <v>20245.384357166833</v>
      </c>
      <c r="Y138" s="264">
        <v>22395.168227410639</v>
      </c>
      <c r="Z138" s="141"/>
      <c r="AA138" s="124"/>
      <c r="AB138" s="124"/>
      <c r="AC138" s="124"/>
      <c r="AD138" s="124"/>
    </row>
    <row r="139" spans="1:30">
      <c r="A139" s="82">
        <v>829</v>
      </c>
      <c r="B139" s="83" t="s">
        <v>193</v>
      </c>
      <c r="C139" s="266">
        <v>50583</v>
      </c>
      <c r="D139" s="124">
        <f t="shared" si="32"/>
        <v>21102.628285356695</v>
      </c>
      <c r="E139" s="125">
        <f t="shared" si="42"/>
        <v>0.85788224049645523</v>
      </c>
      <c r="F139" s="124">
        <f t="shared" si="43"/>
        <v>2097.5314163040425</v>
      </c>
      <c r="G139" s="124">
        <f t="shared" si="33"/>
        <v>5027.7828048807896</v>
      </c>
      <c r="H139" s="124">
        <f t="shared" si="44"/>
        <v>362.61200357213835</v>
      </c>
      <c r="I139" s="123">
        <f t="shared" si="34"/>
        <v>869.1809725624156</v>
      </c>
      <c r="J139" s="124">
        <f t="shared" si="45"/>
        <v>62.817752385362894</v>
      </c>
      <c r="K139" s="123">
        <f t="shared" si="35"/>
        <v>150.57415246771487</v>
      </c>
      <c r="L139" s="123">
        <f t="shared" si="36"/>
        <v>5178.3569573485047</v>
      </c>
      <c r="M139" s="123">
        <f t="shared" si="37"/>
        <v>55761.356957348507</v>
      </c>
      <c r="N139" s="70">
        <f t="shared" si="38"/>
        <v>23262.977454046104</v>
      </c>
      <c r="O139" s="23">
        <f t="shared" si="46"/>
        <v>0.9457066176322626</v>
      </c>
      <c r="P139" s="284">
        <v>3494.9040399782025</v>
      </c>
      <c r="Q139" s="317">
        <v>2397</v>
      </c>
      <c r="R139" s="125">
        <f t="shared" si="39"/>
        <v>0.12007951384196346</v>
      </c>
      <c r="S139" s="23">
        <f t="shared" si="40"/>
        <v>4.201869323742502E-2</v>
      </c>
      <c r="T139" s="23"/>
      <c r="U139" s="266">
        <v>46008</v>
      </c>
      <c r="V139" s="125">
        <f t="shared" si="41"/>
        <v>9.9439227960354717E-2</v>
      </c>
      <c r="W139" s="260">
        <v>54517.439381326709</v>
      </c>
      <c r="X139" s="264">
        <v>18840.294840294839</v>
      </c>
      <c r="Y139" s="264">
        <v>22324.913751567037</v>
      </c>
      <c r="Z139" s="141"/>
      <c r="AA139" s="124"/>
      <c r="AB139" s="124"/>
      <c r="AC139" s="124"/>
      <c r="AD139" s="124"/>
    </row>
    <row r="140" spans="1:30">
      <c r="A140" s="82">
        <v>830</v>
      </c>
      <c r="B140" s="83" t="s">
        <v>194</v>
      </c>
      <c r="C140" s="266">
        <v>35365</v>
      </c>
      <c r="D140" s="124">
        <f t="shared" si="32"/>
        <v>23750.839489590329</v>
      </c>
      <c r="E140" s="125">
        <f t="shared" si="42"/>
        <v>0.96553960575328557</v>
      </c>
      <c r="F140" s="124">
        <f t="shared" si="43"/>
        <v>508.60469376386243</v>
      </c>
      <c r="G140" s="124">
        <f t="shared" si="33"/>
        <v>757.3123890143911</v>
      </c>
      <c r="H140" s="124">
        <f t="shared" si="44"/>
        <v>0</v>
      </c>
      <c r="I140" s="123">
        <f t="shared" si="34"/>
        <v>0</v>
      </c>
      <c r="J140" s="124">
        <f t="shared" si="45"/>
        <v>-299.79425118677545</v>
      </c>
      <c r="K140" s="123">
        <f t="shared" si="35"/>
        <v>-446.39364001710862</v>
      </c>
      <c r="L140" s="123">
        <f t="shared" si="36"/>
        <v>310.91874899728248</v>
      </c>
      <c r="M140" s="123">
        <f t="shared" si="37"/>
        <v>35675.918748997283</v>
      </c>
      <c r="N140" s="70">
        <f t="shared" si="38"/>
        <v>23959.64993216742</v>
      </c>
      <c r="O140" s="23">
        <f t="shared" si="46"/>
        <v>0.97402834790875414</v>
      </c>
      <c r="P140" s="284">
        <v>-351.97035987396487</v>
      </c>
      <c r="Q140" s="317">
        <v>1489</v>
      </c>
      <c r="R140" s="125">
        <f t="shared" si="39"/>
        <v>4.4521753370935162E-2</v>
      </c>
      <c r="S140" s="23">
        <f t="shared" si="40"/>
        <v>4.099397356136332E-2</v>
      </c>
      <c r="T140" s="23"/>
      <c r="U140" s="266">
        <v>33562</v>
      </c>
      <c r="V140" s="125">
        <f t="shared" si="41"/>
        <v>5.3721470710923071E-2</v>
      </c>
      <c r="W140" s="260">
        <v>33971.804062316689</v>
      </c>
      <c r="X140" s="264">
        <v>22738.482384823848</v>
      </c>
      <c r="Y140" s="264">
        <v>23016.12741349369</v>
      </c>
      <c r="Z140" s="141"/>
      <c r="AA140" s="124"/>
      <c r="AB140" s="124"/>
      <c r="AC140" s="124"/>
      <c r="AD140" s="124"/>
    </row>
    <row r="141" spans="1:30">
      <c r="A141" s="82">
        <v>831</v>
      </c>
      <c r="B141" s="83" t="s">
        <v>195</v>
      </c>
      <c r="C141" s="266">
        <v>28371</v>
      </c>
      <c r="D141" s="124">
        <f t="shared" si="32"/>
        <v>21493.18181818182</v>
      </c>
      <c r="E141" s="125">
        <f t="shared" si="42"/>
        <v>0.87375935946207317</v>
      </c>
      <c r="F141" s="124">
        <f t="shared" si="43"/>
        <v>1863.1992966089681</v>
      </c>
      <c r="G141" s="124">
        <f t="shared" si="33"/>
        <v>2459.4230715238377</v>
      </c>
      <c r="H141" s="124">
        <f t="shared" si="44"/>
        <v>225.91826708334483</v>
      </c>
      <c r="I141" s="123">
        <f t="shared" si="34"/>
        <v>298.21211255001515</v>
      </c>
      <c r="J141" s="124">
        <f t="shared" si="45"/>
        <v>-73.875984103430625</v>
      </c>
      <c r="K141" s="123">
        <f t="shared" si="35"/>
        <v>-97.516299016528421</v>
      </c>
      <c r="L141" s="123">
        <f t="shared" si="36"/>
        <v>2361.9067725073091</v>
      </c>
      <c r="M141" s="123">
        <f t="shared" si="37"/>
        <v>30732.906772507311</v>
      </c>
      <c r="N141" s="70">
        <f t="shared" si="38"/>
        <v>23282.505130687357</v>
      </c>
      <c r="O141" s="23">
        <f t="shared" si="46"/>
        <v>0.94650047358054346</v>
      </c>
      <c r="P141" s="284">
        <v>121.64380762043629</v>
      </c>
      <c r="Q141" s="317">
        <v>1320</v>
      </c>
      <c r="R141" s="125">
        <f t="shared" si="39"/>
        <v>9.576015840220399E-2</v>
      </c>
      <c r="S141" s="23">
        <f t="shared" si="40"/>
        <v>4.1087365562402195E-2</v>
      </c>
      <c r="T141" s="23"/>
      <c r="U141" s="266">
        <v>25872</v>
      </c>
      <c r="V141" s="125">
        <f t="shared" si="41"/>
        <v>9.6590909090909088E-2</v>
      </c>
      <c r="W141" s="260">
        <v>29497.64379359948</v>
      </c>
      <c r="X141" s="264">
        <v>19614.85974222896</v>
      </c>
      <c r="Y141" s="264">
        <v>22363.641996663744</v>
      </c>
      <c r="Z141" s="141"/>
      <c r="AA141" s="124"/>
      <c r="AB141" s="124"/>
      <c r="AC141" s="124"/>
      <c r="AD141" s="124"/>
    </row>
    <row r="142" spans="1:30">
      <c r="A142" s="82">
        <v>833</v>
      </c>
      <c r="B142" s="83" t="s">
        <v>196</v>
      </c>
      <c r="C142" s="266">
        <v>67158</v>
      </c>
      <c r="D142" s="124">
        <f t="shared" si="32"/>
        <v>30034.883720930233</v>
      </c>
      <c r="E142" s="125">
        <f t="shared" si="42"/>
        <v>1.2210039901731895</v>
      </c>
      <c r="F142" s="124">
        <f t="shared" si="43"/>
        <v>-3261.8218450400796</v>
      </c>
      <c r="G142" s="124">
        <f t="shared" si="33"/>
        <v>-7293.4336455096181</v>
      </c>
      <c r="H142" s="124">
        <f t="shared" si="44"/>
        <v>0</v>
      </c>
      <c r="I142" s="123">
        <f t="shared" si="34"/>
        <v>0</v>
      </c>
      <c r="J142" s="124">
        <f t="shared" si="45"/>
        <v>-299.79425118677545</v>
      </c>
      <c r="K142" s="123">
        <f t="shared" si="35"/>
        <v>-670.33994565362991</v>
      </c>
      <c r="L142" s="123">
        <f t="shared" si="36"/>
        <v>-7963.7735911632481</v>
      </c>
      <c r="M142" s="123">
        <f t="shared" si="37"/>
        <v>59194.226408836752</v>
      </c>
      <c r="N142" s="70">
        <f t="shared" si="38"/>
        <v>26473.267624703378</v>
      </c>
      <c r="O142" s="23">
        <f t="shared" si="46"/>
        <v>1.0762141016767155</v>
      </c>
      <c r="P142" s="284">
        <v>66.919056629829356</v>
      </c>
      <c r="Q142" s="317">
        <v>2236</v>
      </c>
      <c r="R142" s="125">
        <f t="shared" si="39"/>
        <v>3.1359846650625897E-2</v>
      </c>
      <c r="S142" s="23">
        <f t="shared" si="40"/>
        <v>3.5350070390391654E-2</v>
      </c>
      <c r="T142" s="23"/>
      <c r="U142" s="266">
        <v>64883</v>
      </c>
      <c r="V142" s="125">
        <f t="shared" si="41"/>
        <v>3.5063113604488078E-2</v>
      </c>
      <c r="W142" s="260">
        <v>56968.596375908935</v>
      </c>
      <c r="X142" s="264">
        <v>29121.633752244164</v>
      </c>
      <c r="Y142" s="264">
        <v>25569.38796046182</v>
      </c>
      <c r="Z142" s="141"/>
      <c r="AA142" s="124"/>
      <c r="AB142" s="124"/>
      <c r="AC142" s="124"/>
      <c r="AD142" s="124"/>
    </row>
    <row r="143" spans="1:30">
      <c r="A143" s="82">
        <v>834</v>
      </c>
      <c r="B143" s="83" t="s">
        <v>197</v>
      </c>
      <c r="C143" s="266">
        <v>127178</v>
      </c>
      <c r="D143" s="124">
        <f t="shared" si="32"/>
        <v>34289.026691830681</v>
      </c>
      <c r="E143" s="125">
        <f t="shared" si="42"/>
        <v>1.3939470783003105</v>
      </c>
      <c r="F143" s="124">
        <f t="shared" si="43"/>
        <v>-5814.3076275803478</v>
      </c>
      <c r="G143" s="124">
        <f t="shared" si="33"/>
        <v>-21565.266990695509</v>
      </c>
      <c r="H143" s="124">
        <f t="shared" si="44"/>
        <v>0</v>
      </c>
      <c r="I143" s="123">
        <f t="shared" si="34"/>
        <v>0</v>
      </c>
      <c r="J143" s="124">
        <f t="shared" si="45"/>
        <v>-299.79425118677545</v>
      </c>
      <c r="K143" s="123">
        <f t="shared" si="35"/>
        <v>-1111.9368776517501</v>
      </c>
      <c r="L143" s="123">
        <f t="shared" si="36"/>
        <v>-22677.20386834726</v>
      </c>
      <c r="M143" s="123">
        <f t="shared" si="37"/>
        <v>104500.79613165274</v>
      </c>
      <c r="N143" s="70">
        <f t="shared" si="38"/>
        <v>28174.924813063561</v>
      </c>
      <c r="O143" s="23">
        <f t="shared" si="46"/>
        <v>1.1453913369275641</v>
      </c>
      <c r="P143" s="284">
        <v>-1354.3287204651024</v>
      </c>
      <c r="Q143" s="317">
        <v>3709</v>
      </c>
      <c r="R143" s="125">
        <f t="shared" si="39"/>
        <v>7.570020589173293E-2</v>
      </c>
      <c r="S143" s="23">
        <f t="shared" si="40"/>
        <v>5.6382589725255235E-2</v>
      </c>
      <c r="T143" s="23"/>
      <c r="U143" s="266">
        <v>118770</v>
      </c>
      <c r="V143" s="125">
        <f t="shared" si="41"/>
        <v>7.0792287614717522E-2</v>
      </c>
      <c r="W143" s="260">
        <v>99376.656596336034</v>
      </c>
      <c r="X143" s="264">
        <v>31876.006441223832</v>
      </c>
      <c r="Y143" s="264">
        <v>26671.137036053686</v>
      </c>
      <c r="Z143" s="141"/>
      <c r="AA143" s="124"/>
      <c r="AB143" s="124"/>
      <c r="AC143" s="124"/>
      <c r="AD143" s="124"/>
    </row>
    <row r="144" spans="1:30" ht="23.25" customHeight="1">
      <c r="A144" s="82">
        <v>901</v>
      </c>
      <c r="B144" s="83" t="s">
        <v>198</v>
      </c>
      <c r="C144" s="266">
        <v>136044</v>
      </c>
      <c r="D144" s="124">
        <f t="shared" si="32"/>
        <v>19768.090671316477</v>
      </c>
      <c r="E144" s="125">
        <f t="shared" si="42"/>
        <v>0.80362946672447644</v>
      </c>
      <c r="F144" s="124">
        <f t="shared" si="43"/>
        <v>2898.2539847281737</v>
      </c>
      <c r="G144" s="124">
        <f t="shared" si="33"/>
        <v>19945.783922899293</v>
      </c>
      <c r="H144" s="124">
        <f t="shared" si="44"/>
        <v>829.70016848621481</v>
      </c>
      <c r="I144" s="123">
        <f t="shared" si="34"/>
        <v>5709.9965595221302</v>
      </c>
      <c r="J144" s="124">
        <f t="shared" si="45"/>
        <v>529.90591729943935</v>
      </c>
      <c r="K144" s="123">
        <f t="shared" si="35"/>
        <v>3646.8125228547415</v>
      </c>
      <c r="L144" s="123">
        <f t="shared" si="36"/>
        <v>23592.596445754032</v>
      </c>
      <c r="M144" s="123">
        <f t="shared" si="37"/>
        <v>159636.59644575402</v>
      </c>
      <c r="N144" s="70">
        <f t="shared" si="38"/>
        <v>23196.250573344088</v>
      </c>
      <c r="O144" s="23">
        <f t="shared" si="46"/>
        <v>0.94299397894366355</v>
      </c>
      <c r="P144" s="284">
        <v>653.38794245745521</v>
      </c>
      <c r="Q144" s="317">
        <v>6882</v>
      </c>
      <c r="R144" s="125">
        <f t="shared" si="39"/>
        <v>2.3739486427822136E-2</v>
      </c>
      <c r="S144" s="23">
        <f t="shared" si="40"/>
        <v>3.7938633774330814E-2</v>
      </c>
      <c r="T144" s="23"/>
      <c r="U144" s="266">
        <v>133932</v>
      </c>
      <c r="V144" s="125">
        <f t="shared" si="41"/>
        <v>1.5769196308574502E-2</v>
      </c>
      <c r="W144" s="260">
        <v>155008.38753025472</v>
      </c>
      <c r="X144" s="264">
        <v>19309.68858131488</v>
      </c>
      <c r="Y144" s="264">
        <v>22348.383438618039</v>
      </c>
      <c r="Z144" s="141"/>
      <c r="AA144" s="124"/>
      <c r="AB144" s="124"/>
      <c r="AC144" s="124"/>
      <c r="AD144" s="124"/>
    </row>
    <row r="145" spans="1:30">
      <c r="A145" s="82">
        <v>904</v>
      </c>
      <c r="B145" s="83" t="s">
        <v>199</v>
      </c>
      <c r="C145" s="266">
        <v>527669</v>
      </c>
      <c r="D145" s="124">
        <f t="shared" si="32"/>
        <v>22925.185732284834</v>
      </c>
      <c r="E145" s="125">
        <f t="shared" si="42"/>
        <v>0.93197441730313124</v>
      </c>
      <c r="F145" s="124">
        <f t="shared" si="43"/>
        <v>1003.9969481471599</v>
      </c>
      <c r="G145" s="124">
        <f t="shared" si="33"/>
        <v>23108.997755503176</v>
      </c>
      <c r="H145" s="124">
        <f t="shared" si="44"/>
        <v>0</v>
      </c>
      <c r="I145" s="123">
        <f t="shared" si="34"/>
        <v>0</v>
      </c>
      <c r="J145" s="124">
        <f t="shared" si="45"/>
        <v>-299.79425118677545</v>
      </c>
      <c r="K145" s="123">
        <f t="shared" si="35"/>
        <v>-6900.3642795660107</v>
      </c>
      <c r="L145" s="123">
        <f t="shared" si="36"/>
        <v>16208.633475937166</v>
      </c>
      <c r="M145" s="123">
        <f t="shared" si="37"/>
        <v>543877.63347593718</v>
      </c>
      <c r="N145" s="70">
        <f t="shared" si="38"/>
        <v>23629.388429245217</v>
      </c>
      <c r="O145" s="23">
        <f t="shared" si="46"/>
        <v>0.96060227252869212</v>
      </c>
      <c r="P145" s="284">
        <v>717.59451093415373</v>
      </c>
      <c r="Q145" s="317">
        <v>23017</v>
      </c>
      <c r="R145" s="125">
        <f t="shared" si="39"/>
        <v>-7.2461501666180844E-2</v>
      </c>
      <c r="S145" s="23">
        <f t="shared" si="40"/>
        <v>-7.4686752186386247E-3</v>
      </c>
      <c r="T145" s="23"/>
      <c r="U145" s="266">
        <v>560859</v>
      </c>
      <c r="V145" s="125">
        <f t="shared" si="41"/>
        <v>-5.9177083723360058E-2</v>
      </c>
      <c r="W145" s="260">
        <v>540232.9063564298</v>
      </c>
      <c r="X145" s="264">
        <v>24716.155473294551</v>
      </c>
      <c r="Y145" s="264">
        <v>23807.196648881978</v>
      </c>
      <c r="Z145" s="141"/>
      <c r="AA145" s="124"/>
      <c r="AB145" s="124"/>
      <c r="AC145" s="124"/>
      <c r="AD145" s="124"/>
    </row>
    <row r="146" spans="1:30">
      <c r="A146" s="82">
        <v>906</v>
      </c>
      <c r="B146" s="83" t="s">
        <v>200</v>
      </c>
      <c r="C146" s="266">
        <v>907225</v>
      </c>
      <c r="D146" s="124">
        <f t="shared" si="32"/>
        <v>20320.864598499273</v>
      </c>
      <c r="E146" s="125">
        <f t="shared" si="42"/>
        <v>0.8261013090337429</v>
      </c>
      <c r="F146" s="124">
        <f t="shared" si="43"/>
        <v>2566.5896284184964</v>
      </c>
      <c r="G146" s="124">
        <f t="shared" si="33"/>
        <v>114585.39396074376</v>
      </c>
      <c r="H146" s="124">
        <f t="shared" si="44"/>
        <v>636.22929397223629</v>
      </c>
      <c r="I146" s="123">
        <f t="shared" si="34"/>
        <v>28404.456829390489</v>
      </c>
      <c r="J146" s="124">
        <f t="shared" si="45"/>
        <v>336.43504278546084</v>
      </c>
      <c r="K146" s="123">
        <f t="shared" si="35"/>
        <v>15020.142485156899</v>
      </c>
      <c r="L146" s="123">
        <f t="shared" si="36"/>
        <v>129605.53644590067</v>
      </c>
      <c r="M146" s="123">
        <f t="shared" si="37"/>
        <v>1036830.5364459007</v>
      </c>
      <c r="N146" s="70">
        <f t="shared" si="38"/>
        <v>23223.889269703228</v>
      </c>
      <c r="O146" s="23">
        <f t="shared" si="46"/>
        <v>0.94411757105912686</v>
      </c>
      <c r="P146" s="284">
        <v>-1106.1679612011794</v>
      </c>
      <c r="Q146" s="317">
        <v>44645</v>
      </c>
      <c r="R146" s="125">
        <f t="shared" si="39"/>
        <v>2.0669627498457546E-2</v>
      </c>
      <c r="S146" s="23">
        <f t="shared" si="40"/>
        <v>3.7783051584198937E-2</v>
      </c>
      <c r="T146" s="23"/>
      <c r="U146" s="266">
        <v>887479</v>
      </c>
      <c r="V146" s="125">
        <f t="shared" si="41"/>
        <v>2.2249540552508849E-2</v>
      </c>
      <c r="W146" s="260">
        <v>997538.05624980316</v>
      </c>
      <c r="X146" s="264">
        <v>19909.345836324479</v>
      </c>
      <c r="Y146" s="264">
        <v>22378.366301368522</v>
      </c>
      <c r="Z146" s="141"/>
      <c r="AA146" s="124"/>
      <c r="AB146" s="124"/>
      <c r="AC146" s="124"/>
      <c r="AD146" s="124"/>
    </row>
    <row r="147" spans="1:30">
      <c r="A147" s="82">
        <v>911</v>
      </c>
      <c r="B147" s="83" t="s">
        <v>201</v>
      </c>
      <c r="C147" s="266">
        <v>40503</v>
      </c>
      <c r="D147" s="124">
        <f t="shared" si="32"/>
        <v>16417.916497770573</v>
      </c>
      <c r="E147" s="125">
        <f t="shared" si="42"/>
        <v>0.66743529758160947</v>
      </c>
      <c r="F147" s="124">
        <f t="shared" si="43"/>
        <v>4908.3584888557161</v>
      </c>
      <c r="G147" s="124">
        <f t="shared" si="33"/>
        <v>12108.92039200705</v>
      </c>
      <c r="H147" s="124">
        <f t="shared" si="44"/>
        <v>2002.2611292272811</v>
      </c>
      <c r="I147" s="123">
        <f t="shared" si="34"/>
        <v>4939.578205803703</v>
      </c>
      <c r="J147" s="124">
        <f t="shared" si="45"/>
        <v>1702.4668780405057</v>
      </c>
      <c r="K147" s="123">
        <f t="shared" si="35"/>
        <v>4199.9857881259277</v>
      </c>
      <c r="L147" s="123">
        <f t="shared" si="36"/>
        <v>16308.906180132977</v>
      </c>
      <c r="M147" s="123">
        <f t="shared" si="37"/>
        <v>56811.906180132981</v>
      </c>
      <c r="N147" s="70">
        <f t="shared" si="38"/>
        <v>23028.741864666794</v>
      </c>
      <c r="O147" s="23">
        <f t="shared" si="46"/>
        <v>0.9361842704865202</v>
      </c>
      <c r="P147" s="284">
        <v>598.82513136334092</v>
      </c>
      <c r="Q147" s="317">
        <v>2467</v>
      </c>
      <c r="R147" s="125">
        <f t="shared" si="39"/>
        <v>5.0756698932097381E-2</v>
      </c>
      <c r="S147" s="23">
        <f t="shared" si="40"/>
        <v>3.9008969537790608E-2</v>
      </c>
      <c r="T147" s="23"/>
      <c r="U147" s="266">
        <v>39234</v>
      </c>
      <c r="V147" s="125">
        <f t="shared" si="41"/>
        <v>3.2344395167456796E-2</v>
      </c>
      <c r="W147" s="260">
        <v>55654.159412985813</v>
      </c>
      <c r="X147" s="264">
        <v>15624.850657108722</v>
      </c>
      <c r="Y147" s="264">
        <v>22164.141542407731</v>
      </c>
      <c r="Z147" s="141"/>
      <c r="AA147" s="124"/>
      <c r="AB147" s="124"/>
      <c r="AC147" s="124"/>
      <c r="AD147" s="124"/>
    </row>
    <row r="148" spans="1:30">
      <c r="A148" s="82">
        <v>912</v>
      </c>
      <c r="B148" s="83" t="s">
        <v>202</v>
      </c>
      <c r="C148" s="266">
        <v>35544</v>
      </c>
      <c r="D148" s="124">
        <f t="shared" si="32"/>
        <v>17031.145184475325</v>
      </c>
      <c r="E148" s="125">
        <f t="shared" si="42"/>
        <v>0.69236479890121616</v>
      </c>
      <c r="F148" s="124">
        <f t="shared" si="43"/>
        <v>4540.4212768328653</v>
      </c>
      <c r="G148" s="124">
        <f t="shared" si="33"/>
        <v>9475.8592047501897</v>
      </c>
      <c r="H148" s="124">
        <f t="shared" si="44"/>
        <v>1787.6310888806181</v>
      </c>
      <c r="I148" s="123">
        <f t="shared" si="34"/>
        <v>3730.7860824938502</v>
      </c>
      <c r="J148" s="124">
        <f t="shared" si="45"/>
        <v>1487.8368376938427</v>
      </c>
      <c r="K148" s="123">
        <f t="shared" si="35"/>
        <v>3105.1154802670499</v>
      </c>
      <c r="L148" s="123">
        <f t="shared" si="36"/>
        <v>12580.97468501724</v>
      </c>
      <c r="M148" s="123">
        <f t="shared" si="37"/>
        <v>48124.974685017238</v>
      </c>
      <c r="N148" s="70">
        <f t="shared" si="38"/>
        <v>23059.403299002028</v>
      </c>
      <c r="O148" s="23">
        <f t="shared" si="46"/>
        <v>0.93743074555250039</v>
      </c>
      <c r="P148" s="284">
        <v>274.66100492716032</v>
      </c>
      <c r="Q148" s="317">
        <v>2087</v>
      </c>
      <c r="R148" s="125">
        <f t="shared" si="39"/>
        <v>2.4312650948634541E-2</v>
      </c>
      <c r="S148" s="23">
        <f t="shared" si="40"/>
        <v>3.8045824556630185E-2</v>
      </c>
      <c r="T148" s="23"/>
      <c r="U148" s="266">
        <v>34983</v>
      </c>
      <c r="V148" s="125">
        <f t="shared" si="41"/>
        <v>1.6036360517965868E-2</v>
      </c>
      <c r="W148" s="260">
        <v>46738.769516098022</v>
      </c>
      <c r="X148" s="264">
        <v>16626.901140684411</v>
      </c>
      <c r="Y148" s="264">
        <v>22214.244066586514</v>
      </c>
      <c r="Z148" s="141"/>
      <c r="AA148" s="124"/>
      <c r="AB148" s="124"/>
      <c r="AC148" s="124"/>
      <c r="AD148" s="124"/>
    </row>
    <row r="149" spans="1:30">
      <c r="A149" s="82">
        <v>914</v>
      </c>
      <c r="B149" s="83" t="s">
        <v>203</v>
      </c>
      <c r="C149" s="266">
        <v>116554</v>
      </c>
      <c r="D149" s="124">
        <f t="shared" si="32"/>
        <v>19151.166611896155</v>
      </c>
      <c r="E149" s="125">
        <f t="shared" si="42"/>
        <v>0.77854973792695392</v>
      </c>
      <c r="F149" s="124">
        <f t="shared" si="43"/>
        <v>3268.4084203803673</v>
      </c>
      <c r="G149" s="124">
        <f t="shared" si="33"/>
        <v>19891.533646434913</v>
      </c>
      <c r="H149" s="124">
        <f t="shared" si="44"/>
        <v>1045.6235892833276</v>
      </c>
      <c r="I149" s="123">
        <f t="shared" si="34"/>
        <v>6363.6651643783316</v>
      </c>
      <c r="J149" s="124">
        <f t="shared" si="45"/>
        <v>745.82933809655219</v>
      </c>
      <c r="K149" s="123">
        <f t="shared" si="35"/>
        <v>4539.1173516556164</v>
      </c>
      <c r="L149" s="123">
        <f t="shared" si="36"/>
        <v>24430.650998090528</v>
      </c>
      <c r="M149" s="123">
        <f t="shared" si="37"/>
        <v>140984.65099809054</v>
      </c>
      <c r="N149" s="70">
        <f t="shared" si="38"/>
        <v>23165.404370373075</v>
      </c>
      <c r="O149" s="23">
        <f t="shared" si="46"/>
        <v>0.94173999250378748</v>
      </c>
      <c r="P149" s="284">
        <v>292.45940392270495</v>
      </c>
      <c r="Q149" s="317">
        <v>6086</v>
      </c>
      <c r="R149" s="125">
        <f t="shared" si="39"/>
        <v>3.8971006648768063E-2</v>
      </c>
      <c r="S149" s="23">
        <f t="shared" si="40"/>
        <v>3.8595922956277985E-2</v>
      </c>
      <c r="T149" s="23"/>
      <c r="U149" s="266">
        <v>111537</v>
      </c>
      <c r="V149" s="125">
        <f t="shared" si="41"/>
        <v>4.498058940082663E-2</v>
      </c>
      <c r="W149" s="260">
        <v>134964.77190680095</v>
      </c>
      <c r="X149" s="264">
        <v>18432.821021318789</v>
      </c>
      <c r="Y149" s="264">
        <v>22304.540060618237</v>
      </c>
      <c r="Z149" s="141"/>
      <c r="AA149" s="124"/>
      <c r="AB149" s="124"/>
      <c r="AC149" s="124"/>
      <c r="AD149" s="124"/>
    </row>
    <row r="150" spans="1:30">
      <c r="A150" s="82">
        <v>919</v>
      </c>
      <c r="B150" s="83" t="s">
        <v>204</v>
      </c>
      <c r="C150" s="266">
        <v>106132</v>
      </c>
      <c r="D150" s="124">
        <f t="shared" si="32"/>
        <v>18330.224525043177</v>
      </c>
      <c r="E150" s="125">
        <f t="shared" si="42"/>
        <v>0.74517609236660598</v>
      </c>
      <c r="F150" s="124">
        <f t="shared" si="43"/>
        <v>3760.9736724921536</v>
      </c>
      <c r="G150" s="124">
        <f t="shared" si="33"/>
        <v>21776.037563729569</v>
      </c>
      <c r="H150" s="124">
        <f t="shared" si="44"/>
        <v>1332.9533196818697</v>
      </c>
      <c r="I150" s="123">
        <f t="shared" si="34"/>
        <v>7717.7997209580262</v>
      </c>
      <c r="J150" s="124">
        <f t="shared" si="45"/>
        <v>1033.1590684950943</v>
      </c>
      <c r="K150" s="123">
        <f t="shared" si="35"/>
        <v>5981.9910065865961</v>
      </c>
      <c r="L150" s="123">
        <f t="shared" si="36"/>
        <v>27758.028570316164</v>
      </c>
      <c r="M150" s="123">
        <f t="shared" si="37"/>
        <v>133890.02857031615</v>
      </c>
      <c r="N150" s="70">
        <f t="shared" si="38"/>
        <v>23124.357266030423</v>
      </c>
      <c r="O150" s="23">
        <f t="shared" si="46"/>
        <v>0.94007131022576995</v>
      </c>
      <c r="P150" s="284">
        <v>1090.6626106987314</v>
      </c>
      <c r="Q150" s="317">
        <v>5790</v>
      </c>
      <c r="R150" s="125">
        <f t="shared" si="39"/>
        <v>1.8732163155519992E-2</v>
      </c>
      <c r="S150" s="23">
        <f t="shared" si="40"/>
        <v>3.7778409250038322E-2</v>
      </c>
      <c r="T150" s="23"/>
      <c r="U150" s="266">
        <v>102795</v>
      </c>
      <c r="V150" s="125">
        <f t="shared" si="41"/>
        <v>3.2462668417724598E-2</v>
      </c>
      <c r="W150" s="260">
        <v>127300.25204157227</v>
      </c>
      <c r="X150" s="264">
        <v>17993.173464029405</v>
      </c>
      <c r="Y150" s="264">
        <v>22282.557682753766</v>
      </c>
      <c r="Z150" s="141"/>
      <c r="AA150" s="124"/>
      <c r="AB150" s="124"/>
      <c r="AC150" s="124"/>
      <c r="AD150" s="124"/>
    </row>
    <row r="151" spans="1:30">
      <c r="A151" s="82">
        <v>926</v>
      </c>
      <c r="B151" s="83" t="s">
        <v>205</v>
      </c>
      <c r="C151" s="266">
        <v>235538</v>
      </c>
      <c r="D151" s="124">
        <f t="shared" si="32"/>
        <v>21666.636004047465</v>
      </c>
      <c r="E151" s="125">
        <f t="shared" si="42"/>
        <v>0.8808107685842802</v>
      </c>
      <c r="F151" s="124">
        <f t="shared" si="43"/>
        <v>1759.1267850895813</v>
      </c>
      <c r="G151" s="124">
        <f t="shared" si="33"/>
        <v>19123.467280708839</v>
      </c>
      <c r="H151" s="124">
        <f t="shared" si="44"/>
        <v>165.20930203036914</v>
      </c>
      <c r="I151" s="123">
        <f t="shared" si="34"/>
        <v>1795.9903223721428</v>
      </c>
      <c r="J151" s="124">
        <f t="shared" si="45"/>
        <v>-134.58494915640631</v>
      </c>
      <c r="K151" s="123">
        <f t="shared" si="35"/>
        <v>-1463.072982279293</v>
      </c>
      <c r="L151" s="123">
        <f t="shared" si="36"/>
        <v>17660.394298429546</v>
      </c>
      <c r="M151" s="123">
        <f t="shared" si="37"/>
        <v>253198.39429842954</v>
      </c>
      <c r="N151" s="70">
        <f t="shared" si="38"/>
        <v>23291.177839980643</v>
      </c>
      <c r="O151" s="23">
        <f t="shared" si="46"/>
        <v>0.94685304403665393</v>
      </c>
      <c r="P151" s="284">
        <v>165.08070654680341</v>
      </c>
      <c r="Q151" s="317">
        <v>10871</v>
      </c>
      <c r="R151" s="125">
        <f t="shared" si="39"/>
        <v>1.6315026321326649E-2</v>
      </c>
      <c r="S151" s="23">
        <f t="shared" si="40"/>
        <v>3.7522557356765185E-2</v>
      </c>
      <c r="T151" s="23"/>
      <c r="U151" s="266">
        <v>228154</v>
      </c>
      <c r="V151" s="125">
        <f t="shared" si="41"/>
        <v>3.2364104946658832E-2</v>
      </c>
      <c r="W151" s="260">
        <v>240247.48520022866</v>
      </c>
      <c r="X151" s="264">
        <v>21318.818912352832</v>
      </c>
      <c r="Y151" s="264">
        <v>22448.839955169937</v>
      </c>
      <c r="Z151" s="141"/>
      <c r="AA151" s="124"/>
      <c r="AB151" s="124"/>
      <c r="AC151" s="124"/>
      <c r="AD151" s="124"/>
    </row>
    <row r="152" spans="1:30">
      <c r="A152" s="82">
        <v>928</v>
      </c>
      <c r="B152" s="83" t="s">
        <v>206</v>
      </c>
      <c r="C152" s="266">
        <v>90435</v>
      </c>
      <c r="D152" s="124">
        <f t="shared" si="32"/>
        <v>17434.933487565067</v>
      </c>
      <c r="E152" s="125">
        <f t="shared" si="42"/>
        <v>0.70877994915912323</v>
      </c>
      <c r="F152" s="124">
        <f t="shared" si="43"/>
        <v>4298.1482949790197</v>
      </c>
      <c r="G152" s="124">
        <f t="shared" si="33"/>
        <v>22294.495206056174</v>
      </c>
      <c r="H152" s="124">
        <f t="shared" si="44"/>
        <v>1646.3051827992081</v>
      </c>
      <c r="I152" s="123">
        <f t="shared" si="34"/>
        <v>8539.3849831794923</v>
      </c>
      <c r="J152" s="124">
        <f t="shared" si="45"/>
        <v>1346.5109316124326</v>
      </c>
      <c r="K152" s="123">
        <f t="shared" si="35"/>
        <v>6984.3522022736879</v>
      </c>
      <c r="L152" s="123">
        <f t="shared" si="36"/>
        <v>29278.847408329861</v>
      </c>
      <c r="M152" s="123">
        <f t="shared" si="37"/>
        <v>119713.84740832986</v>
      </c>
      <c r="N152" s="70">
        <f t="shared" si="38"/>
        <v>23079.592714156519</v>
      </c>
      <c r="O152" s="23">
        <f t="shared" si="46"/>
        <v>0.93825150306539584</v>
      </c>
      <c r="P152" s="284">
        <v>589.35782585393827</v>
      </c>
      <c r="Q152" s="317">
        <v>5187</v>
      </c>
      <c r="R152" s="125">
        <f t="shared" si="39"/>
        <v>7.1715345971626751E-2</v>
      </c>
      <c r="S152" s="23">
        <f t="shared" si="40"/>
        <v>3.9794052681381309E-2</v>
      </c>
      <c r="T152" s="23"/>
      <c r="U152" s="266">
        <v>84237</v>
      </c>
      <c r="V152" s="125">
        <f t="shared" si="41"/>
        <v>7.3578118878877455E-2</v>
      </c>
      <c r="W152" s="260">
        <v>114932.50107146178</v>
      </c>
      <c r="X152" s="264">
        <v>16268.250289687137</v>
      </c>
      <c r="Y152" s="264">
        <v>22196.311524036653</v>
      </c>
      <c r="Z152" s="141"/>
      <c r="AA152" s="124"/>
      <c r="AB152" s="124"/>
      <c r="AC152" s="124"/>
      <c r="AD152" s="124"/>
    </row>
    <row r="153" spans="1:30">
      <c r="A153" s="82">
        <v>929</v>
      </c>
      <c r="B153" s="83" t="s">
        <v>207</v>
      </c>
      <c r="C153" s="266">
        <v>35913</v>
      </c>
      <c r="D153" s="124">
        <f t="shared" si="32"/>
        <v>19465.040650406503</v>
      </c>
      <c r="E153" s="125">
        <f t="shared" si="42"/>
        <v>0.79130961597388771</v>
      </c>
      <c r="F153" s="124">
        <f t="shared" si="43"/>
        <v>3080.0839972741583</v>
      </c>
      <c r="G153" s="124">
        <f t="shared" si="33"/>
        <v>5682.7549749708223</v>
      </c>
      <c r="H153" s="124">
        <f t="shared" si="44"/>
        <v>935.76767580470562</v>
      </c>
      <c r="I153" s="123">
        <f t="shared" si="34"/>
        <v>1726.4913618596818</v>
      </c>
      <c r="J153" s="124">
        <f t="shared" si="45"/>
        <v>635.97342461793016</v>
      </c>
      <c r="K153" s="123">
        <f t="shared" si="35"/>
        <v>1173.370968420081</v>
      </c>
      <c r="L153" s="123">
        <f t="shared" si="36"/>
        <v>6856.1259433909036</v>
      </c>
      <c r="M153" s="123">
        <f t="shared" si="37"/>
        <v>42769.1259433909</v>
      </c>
      <c r="N153" s="70">
        <f t="shared" si="38"/>
        <v>23181.098072298591</v>
      </c>
      <c r="O153" s="23">
        <f t="shared" si="46"/>
        <v>0.94237798640613413</v>
      </c>
      <c r="P153" s="284">
        <v>126.86464019674713</v>
      </c>
      <c r="Q153" s="317">
        <v>1845</v>
      </c>
      <c r="R153" s="125">
        <f t="shared" si="39"/>
        <v>-5.7938526502530195E-2</v>
      </c>
      <c r="S153" s="23">
        <f t="shared" si="40"/>
        <v>3.4131422142776618E-2</v>
      </c>
      <c r="T153" s="23"/>
      <c r="U153" s="266">
        <v>38349</v>
      </c>
      <c r="V153" s="125">
        <f t="shared" si="41"/>
        <v>-6.3521864976922471E-2</v>
      </c>
      <c r="W153" s="260">
        <v>41604.11056172906</v>
      </c>
      <c r="X153" s="264">
        <v>20662.176724137931</v>
      </c>
      <c r="Y153" s="264">
        <v>22416.007845759192</v>
      </c>
      <c r="Z153" s="141"/>
      <c r="AA153" s="124"/>
      <c r="AB153" s="124"/>
      <c r="AC153" s="124"/>
      <c r="AD153" s="124"/>
    </row>
    <row r="154" spans="1:30">
      <c r="A154" s="82">
        <v>935</v>
      </c>
      <c r="B154" s="83" t="s">
        <v>208</v>
      </c>
      <c r="C154" s="266">
        <v>25480</v>
      </c>
      <c r="D154" s="124">
        <f t="shared" si="32"/>
        <v>19157.894736842107</v>
      </c>
      <c r="E154" s="125">
        <f t="shared" si="42"/>
        <v>0.77882325546348652</v>
      </c>
      <c r="F154" s="124">
        <f t="shared" si="43"/>
        <v>3264.371545412796</v>
      </c>
      <c r="G154" s="124">
        <f t="shared" si="33"/>
        <v>4341.6141553990192</v>
      </c>
      <c r="H154" s="124">
        <f t="shared" si="44"/>
        <v>1043.2687455522444</v>
      </c>
      <c r="I154" s="123">
        <f t="shared" si="34"/>
        <v>1387.5474315844849</v>
      </c>
      <c r="J154" s="124">
        <f t="shared" si="45"/>
        <v>743.4744943654689</v>
      </c>
      <c r="K154" s="123">
        <f t="shared" si="35"/>
        <v>988.82107750607361</v>
      </c>
      <c r="L154" s="123">
        <f t="shared" si="36"/>
        <v>5330.4352329050926</v>
      </c>
      <c r="M154" s="123">
        <f t="shared" si="37"/>
        <v>30810.435232905093</v>
      </c>
      <c r="N154" s="70">
        <f t="shared" si="38"/>
        <v>23165.740776620372</v>
      </c>
      <c r="O154" s="23">
        <f t="shared" si="46"/>
        <v>0.94175366838061414</v>
      </c>
      <c r="P154" s="284">
        <v>-256.70055747334845</v>
      </c>
      <c r="Q154" s="317">
        <v>1330</v>
      </c>
      <c r="R154" s="125">
        <f t="shared" si="39"/>
        <v>0.11850233780745278</v>
      </c>
      <c r="S154" s="23">
        <f t="shared" si="40"/>
        <v>4.1657476400427551E-2</v>
      </c>
      <c r="T154" s="23"/>
      <c r="U154" s="266">
        <v>22986</v>
      </c>
      <c r="V154" s="125">
        <f t="shared" si="41"/>
        <v>0.10850082659009833</v>
      </c>
      <c r="W154" s="260">
        <v>29845.150470819182</v>
      </c>
      <c r="X154" s="264">
        <v>17128.166915052159</v>
      </c>
      <c r="Y154" s="264">
        <v>22239.307355304903</v>
      </c>
      <c r="Z154" s="141"/>
      <c r="AA154" s="124"/>
      <c r="AB154" s="124"/>
      <c r="AC154" s="124"/>
      <c r="AD154" s="124"/>
    </row>
    <row r="155" spans="1:30">
      <c r="A155" s="82">
        <v>937</v>
      </c>
      <c r="B155" s="83" t="s">
        <v>209</v>
      </c>
      <c r="C155" s="266">
        <v>64860</v>
      </c>
      <c r="D155" s="124">
        <f t="shared" si="32"/>
        <v>17892.413793103449</v>
      </c>
      <c r="E155" s="125">
        <f t="shared" si="42"/>
        <v>0.72737783299573544</v>
      </c>
      <c r="F155" s="124">
        <f t="shared" si="43"/>
        <v>4023.6601116559905</v>
      </c>
      <c r="G155" s="124">
        <f t="shared" si="33"/>
        <v>14585.767904752965</v>
      </c>
      <c r="H155" s="124">
        <f t="shared" si="44"/>
        <v>1486.1870758607745</v>
      </c>
      <c r="I155" s="123">
        <f t="shared" si="34"/>
        <v>5387.4281499953076</v>
      </c>
      <c r="J155" s="124">
        <f t="shared" si="45"/>
        <v>1186.392824673999</v>
      </c>
      <c r="K155" s="123">
        <f t="shared" si="35"/>
        <v>4300.6739894432467</v>
      </c>
      <c r="L155" s="123">
        <f t="shared" si="36"/>
        <v>18886.441894196214</v>
      </c>
      <c r="M155" s="123">
        <f t="shared" si="37"/>
        <v>83746.441894196207</v>
      </c>
      <c r="N155" s="70">
        <f t="shared" si="38"/>
        <v>23102.466729433439</v>
      </c>
      <c r="O155" s="23">
        <f t="shared" si="46"/>
        <v>0.9391813972572266</v>
      </c>
      <c r="P155" s="284">
        <v>269.56765350309797</v>
      </c>
      <c r="Q155" s="317">
        <v>3625</v>
      </c>
      <c r="R155" s="125">
        <f t="shared" si="39"/>
        <v>2.7100774310654257E-2</v>
      </c>
      <c r="S155" s="23">
        <f t="shared" si="40"/>
        <v>3.8130470232560963E-2</v>
      </c>
      <c r="T155" s="23"/>
      <c r="U155" s="266">
        <v>62957</v>
      </c>
      <c r="V155" s="125">
        <f t="shared" si="41"/>
        <v>3.0226980319900884E-2</v>
      </c>
      <c r="W155" s="260">
        <v>80425.647020521981</v>
      </c>
      <c r="X155" s="264">
        <v>17420.309905921418</v>
      </c>
      <c r="Y155" s="264">
        <v>22253.914504848362</v>
      </c>
      <c r="Z155" s="141"/>
      <c r="AA155" s="124"/>
      <c r="AB155" s="124"/>
      <c r="AC155" s="124"/>
      <c r="AD155" s="124"/>
    </row>
    <row r="156" spans="1:30">
      <c r="A156" s="82">
        <v>938</v>
      </c>
      <c r="B156" s="83" t="s">
        <v>210</v>
      </c>
      <c r="C156" s="266">
        <v>25708</v>
      </c>
      <c r="D156" s="124">
        <f t="shared" si="32"/>
        <v>21299.088649544326</v>
      </c>
      <c r="E156" s="125">
        <f t="shared" si="42"/>
        <v>0.86586891661655663</v>
      </c>
      <c r="F156" s="124">
        <f t="shared" si="43"/>
        <v>1979.6551977914642</v>
      </c>
      <c r="G156" s="124">
        <f t="shared" si="33"/>
        <v>2389.4438237342974</v>
      </c>
      <c r="H156" s="124">
        <f t="shared" si="44"/>
        <v>293.85087610646747</v>
      </c>
      <c r="I156" s="123">
        <f t="shared" si="34"/>
        <v>354.67800746050625</v>
      </c>
      <c r="J156" s="124">
        <f t="shared" si="45"/>
        <v>-5.9433750803079874</v>
      </c>
      <c r="K156" s="123">
        <f t="shared" si="35"/>
        <v>-7.1736537219317409</v>
      </c>
      <c r="L156" s="123">
        <f t="shared" si="36"/>
        <v>2382.2701700123657</v>
      </c>
      <c r="M156" s="123">
        <f t="shared" si="37"/>
        <v>28090.270170012365</v>
      </c>
      <c r="N156" s="70">
        <f t="shared" si="38"/>
        <v>23272.80047225548</v>
      </c>
      <c r="O156" s="23">
        <f t="shared" si="46"/>
        <v>0.94610595143826748</v>
      </c>
      <c r="P156" s="284">
        <v>-137.03486681979666</v>
      </c>
      <c r="Q156" s="317">
        <v>1207</v>
      </c>
      <c r="R156" s="125">
        <f t="shared" si="39"/>
        <v>9.7561144821281975E-2</v>
      </c>
      <c r="S156" s="23">
        <f t="shared" si="40"/>
        <v>4.113997904625178E-2</v>
      </c>
      <c r="T156" s="23"/>
      <c r="U156" s="266">
        <v>23287</v>
      </c>
      <c r="V156" s="125">
        <f t="shared" si="41"/>
        <v>0.10396358483273929</v>
      </c>
      <c r="W156" s="260">
        <v>26823.828811462754</v>
      </c>
      <c r="X156" s="264">
        <v>19405.833333333332</v>
      </c>
      <c r="Y156" s="264">
        <v>22353.190676218961</v>
      </c>
      <c r="Z156" s="141"/>
      <c r="AA156" s="124"/>
      <c r="AB156" s="124"/>
      <c r="AC156" s="124"/>
      <c r="AD156" s="124"/>
    </row>
    <row r="157" spans="1:30">
      <c r="A157" s="82">
        <v>940</v>
      </c>
      <c r="B157" s="83" t="s">
        <v>211</v>
      </c>
      <c r="C157" s="266">
        <v>38563</v>
      </c>
      <c r="D157" s="124">
        <f t="shared" si="32"/>
        <v>31480</v>
      </c>
      <c r="E157" s="125">
        <f t="shared" si="42"/>
        <v>1.2797521031808254</v>
      </c>
      <c r="F157" s="124">
        <f t="shared" si="43"/>
        <v>-4128.8916124819398</v>
      </c>
      <c r="G157" s="124">
        <f t="shared" si="33"/>
        <v>-5057.8922252903758</v>
      </c>
      <c r="H157" s="124">
        <f t="shared" si="44"/>
        <v>0</v>
      </c>
      <c r="I157" s="123">
        <f t="shared" si="34"/>
        <v>0</v>
      </c>
      <c r="J157" s="124">
        <f t="shared" si="45"/>
        <v>-299.79425118677545</v>
      </c>
      <c r="K157" s="123">
        <f t="shared" si="35"/>
        <v>-367.24795770379995</v>
      </c>
      <c r="L157" s="123">
        <f t="shared" si="36"/>
        <v>-5425.140182994176</v>
      </c>
      <c r="M157" s="123">
        <f t="shared" si="37"/>
        <v>33137.859817005825</v>
      </c>
      <c r="N157" s="70">
        <f t="shared" si="38"/>
        <v>27051.314136331286</v>
      </c>
      <c r="O157" s="23">
        <f t="shared" si="46"/>
        <v>1.09971334687977</v>
      </c>
      <c r="P157" s="284">
        <v>-342.44774401988343</v>
      </c>
      <c r="Q157" s="317">
        <v>1225</v>
      </c>
      <c r="R157" s="125">
        <f t="shared" si="39"/>
        <v>4.4693975390188066E-2</v>
      </c>
      <c r="S157" s="23">
        <f t="shared" si="40"/>
        <v>4.1475633734763491E-2</v>
      </c>
      <c r="T157" s="23"/>
      <c r="U157" s="266">
        <v>37546</v>
      </c>
      <c r="V157" s="125">
        <f t="shared" si="41"/>
        <v>2.7086773557769138E-2</v>
      </c>
      <c r="W157" s="260">
        <v>32363.635136616933</v>
      </c>
      <c r="X157" s="264">
        <v>30133.226324237559</v>
      </c>
      <c r="Y157" s="264">
        <v>25974.024989259178</v>
      </c>
      <c r="Z157" s="141"/>
      <c r="AA157" s="124"/>
      <c r="AB157" s="124"/>
      <c r="AC157" s="124"/>
      <c r="AD157" s="124"/>
    </row>
    <row r="158" spans="1:30">
      <c r="A158" s="82">
        <v>941</v>
      </c>
      <c r="B158" s="83" t="s">
        <v>212</v>
      </c>
      <c r="C158" s="266">
        <v>67868</v>
      </c>
      <c r="D158" s="124">
        <f t="shared" si="32"/>
        <v>70843.423799582466</v>
      </c>
      <c r="E158" s="125">
        <f t="shared" si="42"/>
        <v>2.8799879480319635</v>
      </c>
      <c r="F158" s="124">
        <f t="shared" si="43"/>
        <v>-27746.945892231419</v>
      </c>
      <c r="G158" s="124">
        <f t="shared" si="33"/>
        <v>-26581.574164757698</v>
      </c>
      <c r="H158" s="124">
        <f t="shared" si="44"/>
        <v>0</v>
      </c>
      <c r="I158" s="123">
        <f t="shared" si="34"/>
        <v>0</v>
      </c>
      <c r="J158" s="124">
        <f t="shared" si="45"/>
        <v>-299.79425118677545</v>
      </c>
      <c r="K158" s="123">
        <f t="shared" si="35"/>
        <v>-287.20289263693087</v>
      </c>
      <c r="L158" s="123">
        <f t="shared" si="36"/>
        <v>-26868.777057394629</v>
      </c>
      <c r="M158" s="123">
        <f t="shared" si="37"/>
        <v>40999.222942605367</v>
      </c>
      <c r="N158" s="70">
        <f t="shared" si="38"/>
        <v>42796.68365616427</v>
      </c>
      <c r="O158" s="23">
        <f t="shared" si="46"/>
        <v>1.7398076848202251</v>
      </c>
      <c r="P158" s="284">
        <v>-640.81464389472967</v>
      </c>
      <c r="Q158" s="317">
        <v>958</v>
      </c>
      <c r="R158" s="125">
        <f t="shared" si="39"/>
        <v>0.10527769149285479</v>
      </c>
      <c r="S158" s="23">
        <f t="shared" si="40"/>
        <v>8.1845253368387882E-2</v>
      </c>
      <c r="T158" s="23"/>
      <c r="U158" s="266">
        <v>61019</v>
      </c>
      <c r="V158" s="125">
        <f t="shared" si="41"/>
        <v>0.11224372736360806</v>
      </c>
      <c r="W158" s="260">
        <v>37660.139205505067</v>
      </c>
      <c r="X158" s="264">
        <v>64095.588235294119</v>
      </c>
      <c r="Y158" s="264">
        <v>39558.969753681791</v>
      </c>
      <c r="Z158" s="141"/>
      <c r="AA158" s="124"/>
      <c r="AB158" s="124"/>
      <c r="AC158" s="124"/>
      <c r="AD158" s="124"/>
    </row>
    <row r="159" spans="1:30" ht="21.75" customHeight="1">
      <c r="A159" s="82">
        <v>1001</v>
      </c>
      <c r="B159" s="83" t="s">
        <v>213</v>
      </c>
      <c r="C159" s="266">
        <v>2012503</v>
      </c>
      <c r="D159" s="124">
        <f t="shared" si="32"/>
        <v>22009.00043744532</v>
      </c>
      <c r="E159" s="125">
        <f t="shared" si="42"/>
        <v>0.89472886272961749</v>
      </c>
      <c r="F159" s="124">
        <f t="shared" si="43"/>
        <v>1553.7081250508679</v>
      </c>
      <c r="G159" s="124">
        <f t="shared" si="33"/>
        <v>142071.07095465137</v>
      </c>
      <c r="H159" s="124">
        <f t="shared" si="44"/>
        <v>45.381750341119726</v>
      </c>
      <c r="I159" s="123">
        <f t="shared" si="34"/>
        <v>4149.7072511919878</v>
      </c>
      <c r="J159" s="124">
        <f t="shared" si="45"/>
        <v>-254.41250084565573</v>
      </c>
      <c r="K159" s="123">
        <f t="shared" si="35"/>
        <v>-23263.47907732676</v>
      </c>
      <c r="L159" s="123">
        <f t="shared" si="36"/>
        <v>118807.59187732461</v>
      </c>
      <c r="M159" s="123">
        <f t="shared" si="37"/>
        <v>2131310.5918773245</v>
      </c>
      <c r="N159" s="70">
        <f t="shared" si="38"/>
        <v>23308.29606165053</v>
      </c>
      <c r="O159" s="23">
        <f t="shared" si="46"/>
        <v>0.94754894874392048</v>
      </c>
      <c r="P159" s="284">
        <v>1578.8255824338557</v>
      </c>
      <c r="Q159" s="317">
        <v>91440</v>
      </c>
      <c r="R159" s="125">
        <f t="shared" si="39"/>
        <v>2.9198318378358071E-2</v>
      </c>
      <c r="S159" s="23">
        <f t="shared" si="40"/>
        <v>3.7096104027627606E-2</v>
      </c>
      <c r="T159" s="23"/>
      <c r="U159" s="266">
        <v>1908961</v>
      </c>
      <c r="V159" s="125">
        <f t="shared" si="41"/>
        <v>5.4239976615551598E-2</v>
      </c>
      <c r="W159" s="260">
        <v>2006260.5237363726</v>
      </c>
      <c r="X159" s="264">
        <v>21384.605905811713</v>
      </c>
      <c r="Y159" s="264">
        <v>22474.576821888833</v>
      </c>
      <c r="Z159" s="141"/>
      <c r="AA159" s="124"/>
      <c r="AB159" s="124"/>
      <c r="AC159" s="124"/>
      <c r="AD159" s="124"/>
    </row>
    <row r="160" spans="1:30">
      <c r="A160" s="82">
        <v>1002</v>
      </c>
      <c r="B160" s="83" t="s">
        <v>214</v>
      </c>
      <c r="C160" s="266">
        <v>317568</v>
      </c>
      <c r="D160" s="124">
        <f t="shared" si="32"/>
        <v>20280.222236413563</v>
      </c>
      <c r="E160" s="125">
        <f t="shared" si="42"/>
        <v>0.82444908068693779</v>
      </c>
      <c r="F160" s="124">
        <f t="shared" si="43"/>
        <v>2590.9750456699221</v>
      </c>
      <c r="G160" s="124">
        <f t="shared" si="33"/>
        <v>40572.078240145311</v>
      </c>
      <c r="H160" s="124">
        <f t="shared" si="44"/>
        <v>650.4541207022346</v>
      </c>
      <c r="I160" s="123">
        <f t="shared" si="34"/>
        <v>10185.461076076292</v>
      </c>
      <c r="J160" s="124">
        <f t="shared" si="45"/>
        <v>350.65986951545915</v>
      </c>
      <c r="K160" s="123">
        <f t="shared" si="35"/>
        <v>5490.9828967425747</v>
      </c>
      <c r="L160" s="123">
        <f t="shared" si="36"/>
        <v>46063.061136887889</v>
      </c>
      <c r="M160" s="123">
        <f t="shared" si="37"/>
        <v>363631.06113688787</v>
      </c>
      <c r="N160" s="70">
        <f t="shared" si="38"/>
        <v>23221.857151598942</v>
      </c>
      <c r="O160" s="23">
        <f t="shared" si="46"/>
        <v>0.94403495964178652</v>
      </c>
      <c r="P160" s="284">
        <v>-156.9313003572388</v>
      </c>
      <c r="Q160" s="317">
        <v>15659</v>
      </c>
      <c r="R160" s="125">
        <f t="shared" si="39"/>
        <v>4.504078434032148E-2</v>
      </c>
      <c r="S160" s="23">
        <f t="shared" si="40"/>
        <v>3.8860216403164859E-2</v>
      </c>
      <c r="T160" s="23"/>
      <c r="U160" s="266">
        <v>302736</v>
      </c>
      <c r="V160" s="125">
        <f t="shared" si="41"/>
        <v>4.899318217853179E-2</v>
      </c>
      <c r="W160" s="260">
        <v>348710.0245490158</v>
      </c>
      <c r="X160" s="264">
        <v>19406.153846153848</v>
      </c>
      <c r="Y160" s="264">
        <v>22353.206701859988</v>
      </c>
      <c r="Z160" s="141"/>
      <c r="AA160" s="124"/>
      <c r="AB160" s="124"/>
      <c r="AC160" s="124"/>
      <c r="AD160" s="124"/>
    </row>
    <row r="161" spans="1:30">
      <c r="A161" s="82">
        <v>1003</v>
      </c>
      <c r="B161" s="83" t="s">
        <v>215</v>
      </c>
      <c r="C161" s="266">
        <v>193960</v>
      </c>
      <c r="D161" s="124">
        <f t="shared" si="32"/>
        <v>19942.42237302077</v>
      </c>
      <c r="E161" s="125">
        <f t="shared" si="42"/>
        <v>0.81071654937718174</v>
      </c>
      <c r="F161" s="124">
        <f t="shared" si="43"/>
        <v>2793.6549637055978</v>
      </c>
      <c r="G161" s="124">
        <f t="shared" si="33"/>
        <v>27171.088177000645</v>
      </c>
      <c r="H161" s="124">
        <f t="shared" si="44"/>
        <v>768.68407288971207</v>
      </c>
      <c r="I161" s="123">
        <f t="shared" si="34"/>
        <v>7476.2212929253392</v>
      </c>
      <c r="J161" s="124">
        <f t="shared" si="45"/>
        <v>468.88982170293662</v>
      </c>
      <c r="K161" s="123">
        <f t="shared" si="35"/>
        <v>4560.4224058827622</v>
      </c>
      <c r="L161" s="123">
        <f t="shared" si="36"/>
        <v>31731.510582883406</v>
      </c>
      <c r="M161" s="123">
        <f t="shared" si="37"/>
        <v>225691.51058288341</v>
      </c>
      <c r="N161" s="70">
        <f t="shared" si="38"/>
        <v>23204.967158429306</v>
      </c>
      <c r="O161" s="23">
        <f t="shared" si="46"/>
        <v>0.94334833307629895</v>
      </c>
      <c r="P161" s="284">
        <v>1250.410509785117</v>
      </c>
      <c r="Q161" s="317">
        <v>9726</v>
      </c>
      <c r="R161" s="125">
        <f t="shared" si="39"/>
        <v>5.2589765522897201E-2</v>
      </c>
      <c r="S161" s="23">
        <f t="shared" si="40"/>
        <v>3.9174095620425738E-2</v>
      </c>
      <c r="T161" s="23"/>
      <c r="U161" s="266">
        <v>185084</v>
      </c>
      <c r="V161" s="125">
        <f t="shared" si="41"/>
        <v>4.795660348814592E-2</v>
      </c>
      <c r="W161" s="260">
        <v>218143.74042431638</v>
      </c>
      <c r="X161" s="264">
        <v>18946.053843791586</v>
      </c>
      <c r="Y161" s="264">
        <v>22330.201701741877</v>
      </c>
      <c r="Z161" s="141"/>
      <c r="AA161" s="124"/>
      <c r="AB161" s="124"/>
      <c r="AC161" s="124"/>
      <c r="AD161" s="124"/>
    </row>
    <row r="162" spans="1:30">
      <c r="A162" s="82">
        <v>1004</v>
      </c>
      <c r="B162" s="83" t="s">
        <v>216</v>
      </c>
      <c r="C162" s="266">
        <v>195573</v>
      </c>
      <c r="D162" s="124">
        <f t="shared" si="32"/>
        <v>21572.137657180676</v>
      </c>
      <c r="E162" s="125">
        <f t="shared" si="42"/>
        <v>0.87696914030760031</v>
      </c>
      <c r="F162" s="124">
        <f t="shared" si="43"/>
        <v>1815.8257932096544</v>
      </c>
      <c r="G162" s="124">
        <f t="shared" si="33"/>
        <v>16462.276641238728</v>
      </c>
      <c r="H162" s="124">
        <f t="shared" si="44"/>
        <v>198.28372343374519</v>
      </c>
      <c r="I162" s="123">
        <f t="shared" si="34"/>
        <v>1797.6402366503339</v>
      </c>
      <c r="J162" s="124">
        <f t="shared" si="45"/>
        <v>-101.51052775303026</v>
      </c>
      <c r="K162" s="123">
        <f t="shared" si="35"/>
        <v>-920.2944446089723</v>
      </c>
      <c r="L162" s="123">
        <f t="shared" si="36"/>
        <v>15541.982196629757</v>
      </c>
      <c r="M162" s="123">
        <f t="shared" si="37"/>
        <v>211114.98219662975</v>
      </c>
      <c r="N162" s="70">
        <f t="shared" si="38"/>
        <v>23286.452922637298</v>
      </c>
      <c r="O162" s="23">
        <f t="shared" si="46"/>
        <v>0.94666096262281973</v>
      </c>
      <c r="P162" s="284">
        <v>827.63860597492203</v>
      </c>
      <c r="Q162" s="317">
        <v>9066</v>
      </c>
      <c r="R162" s="125">
        <f t="shared" si="39"/>
        <v>2.6233953169764918E-2</v>
      </c>
      <c r="S162" s="23">
        <f t="shared" si="40"/>
        <v>3.8001352922910646E-2</v>
      </c>
      <c r="T162" s="23"/>
      <c r="U162" s="266">
        <v>191078</v>
      </c>
      <c r="V162" s="125">
        <f t="shared" si="41"/>
        <v>2.352442458053779E-2</v>
      </c>
      <c r="W162" s="260">
        <v>203924.45199683035</v>
      </c>
      <c r="X162" s="264">
        <v>21020.682068206821</v>
      </c>
      <c r="Y162" s="264">
        <v>22433.933112962633</v>
      </c>
      <c r="Z162" s="141"/>
      <c r="AA162" s="124"/>
      <c r="AB162" s="124"/>
      <c r="AC162" s="124"/>
      <c r="AD162" s="124"/>
    </row>
    <row r="163" spans="1:30">
      <c r="A163" s="82">
        <v>1014</v>
      </c>
      <c r="B163" s="83" t="s">
        <v>217</v>
      </c>
      <c r="C163" s="266">
        <v>259209</v>
      </c>
      <c r="D163" s="124">
        <f t="shared" si="32"/>
        <v>17837.11808422791</v>
      </c>
      <c r="E163" s="125">
        <f t="shared" si="42"/>
        <v>0.72512990416059098</v>
      </c>
      <c r="F163" s="124">
        <f t="shared" si="43"/>
        <v>4056.8375369813139</v>
      </c>
      <c r="G163" s="124">
        <f t="shared" si="33"/>
        <v>58953.963087412456</v>
      </c>
      <c r="H163" s="124">
        <f t="shared" si="44"/>
        <v>1505.5405739672133</v>
      </c>
      <c r="I163" s="123">
        <f t="shared" si="34"/>
        <v>21878.515620891543</v>
      </c>
      <c r="J163" s="124">
        <f t="shared" si="45"/>
        <v>1205.7463227804378</v>
      </c>
      <c r="K163" s="123">
        <f t="shared" si="35"/>
        <v>17521.905562645323</v>
      </c>
      <c r="L163" s="123">
        <f t="shared" si="36"/>
        <v>76475.868650057775</v>
      </c>
      <c r="M163" s="123">
        <f t="shared" si="37"/>
        <v>335684.86865005776</v>
      </c>
      <c r="N163" s="70">
        <f t="shared" si="38"/>
        <v>23099.701943989661</v>
      </c>
      <c r="O163" s="23">
        <f t="shared" si="46"/>
        <v>0.93906900081546929</v>
      </c>
      <c r="P163" s="284">
        <v>1106.7486457123014</v>
      </c>
      <c r="Q163" s="317">
        <v>14532</v>
      </c>
      <c r="R163" s="125">
        <f t="shared" si="39"/>
        <v>5.4229112592905977E-2</v>
      </c>
      <c r="S163" s="23">
        <f t="shared" si="40"/>
        <v>3.9175334146262147E-2</v>
      </c>
      <c r="T163" s="23"/>
      <c r="U163" s="266">
        <v>244065</v>
      </c>
      <c r="V163" s="125">
        <f t="shared" si="41"/>
        <v>6.2049044311966076E-2</v>
      </c>
      <c r="W163" s="260">
        <v>320651.56821279181</v>
      </c>
      <c r="X163" s="264">
        <v>16919.584055459272</v>
      </c>
      <c r="Y163" s="264">
        <v>22228.878212325253</v>
      </c>
      <c r="Z163" s="141"/>
      <c r="AA163" s="124"/>
      <c r="AB163" s="124"/>
      <c r="AC163" s="124"/>
      <c r="AD163" s="124"/>
    </row>
    <row r="164" spans="1:30">
      <c r="A164" s="82">
        <v>1017</v>
      </c>
      <c r="B164" s="83" t="s">
        <v>218</v>
      </c>
      <c r="C164" s="266">
        <v>111519</v>
      </c>
      <c r="D164" s="124">
        <f t="shared" si="32"/>
        <v>16754.657451923078</v>
      </c>
      <c r="E164" s="125">
        <f t="shared" si="42"/>
        <v>0.68112478119989994</v>
      </c>
      <c r="F164" s="124">
        <f t="shared" si="43"/>
        <v>4706.3139163642127</v>
      </c>
      <c r="G164" s="124">
        <f t="shared" si="33"/>
        <v>31325.225427320202</v>
      </c>
      <c r="H164" s="124">
        <f t="shared" si="44"/>
        <v>1884.4017952739043</v>
      </c>
      <c r="I164" s="123">
        <f t="shared" si="34"/>
        <v>12542.578349343108</v>
      </c>
      <c r="J164" s="124">
        <f t="shared" si="45"/>
        <v>1584.6075440871289</v>
      </c>
      <c r="K164" s="123">
        <f t="shared" si="35"/>
        <v>10547.147813443929</v>
      </c>
      <c r="L164" s="123">
        <f t="shared" si="36"/>
        <v>41872.373240764129</v>
      </c>
      <c r="M164" s="123">
        <f t="shared" si="37"/>
        <v>153391.37324076414</v>
      </c>
      <c r="N164" s="70">
        <f t="shared" si="38"/>
        <v>23045.578912374422</v>
      </c>
      <c r="O164" s="23">
        <f t="shared" si="46"/>
        <v>0.93686874466743486</v>
      </c>
      <c r="P164" s="284">
        <v>819.08059357699676</v>
      </c>
      <c r="Q164" s="317">
        <v>6656</v>
      </c>
      <c r="R164" s="125">
        <f t="shared" si="39"/>
        <v>1.5087217336482935E-2</v>
      </c>
      <c r="S164" s="23">
        <f t="shared" si="40"/>
        <v>3.7706746277761292E-2</v>
      </c>
      <c r="T164" s="23"/>
      <c r="U164" s="266">
        <v>108409</v>
      </c>
      <c r="V164" s="125">
        <f t="shared" si="41"/>
        <v>2.8687655083987493E-2</v>
      </c>
      <c r="W164" s="260">
        <v>145863.33069473947</v>
      </c>
      <c r="X164" s="264">
        <v>16505.633373934226</v>
      </c>
      <c r="Y164" s="264">
        <v>22208.180678249006</v>
      </c>
      <c r="Z164" s="141"/>
      <c r="AA164" s="124"/>
      <c r="AB164" s="124"/>
      <c r="AC164" s="124"/>
      <c r="AD164" s="124"/>
    </row>
    <row r="165" spans="1:30">
      <c r="A165" s="82">
        <v>1018</v>
      </c>
      <c r="B165" s="83" t="s">
        <v>219</v>
      </c>
      <c r="C165" s="266">
        <v>240959</v>
      </c>
      <c r="D165" s="124">
        <f t="shared" si="32"/>
        <v>21244.842179509786</v>
      </c>
      <c r="E165" s="125">
        <f t="shared" si="42"/>
        <v>0.8636636423434676</v>
      </c>
      <c r="F165" s="124">
        <f t="shared" si="43"/>
        <v>2012.2030798121887</v>
      </c>
      <c r="G165" s="124">
        <f t="shared" si="33"/>
        <v>22822.407331229842</v>
      </c>
      <c r="H165" s="124">
        <f t="shared" si="44"/>
        <v>312.83714061855676</v>
      </c>
      <c r="I165" s="123">
        <f t="shared" si="34"/>
        <v>3548.1988488956708</v>
      </c>
      <c r="J165" s="124">
        <f t="shared" si="45"/>
        <v>13.042889431781305</v>
      </c>
      <c r="K165" s="123">
        <f t="shared" si="35"/>
        <v>147.93245193526354</v>
      </c>
      <c r="L165" s="123">
        <f t="shared" si="36"/>
        <v>22970.339783165105</v>
      </c>
      <c r="M165" s="123">
        <f t="shared" si="37"/>
        <v>263929.33978316508</v>
      </c>
      <c r="N165" s="70">
        <f t="shared" si="38"/>
        <v>23270.088148753752</v>
      </c>
      <c r="O165" s="23">
        <f t="shared" si="46"/>
        <v>0.94599568772461295</v>
      </c>
      <c r="P165" s="284">
        <v>197.65111062956203</v>
      </c>
      <c r="Q165" s="317">
        <v>11342</v>
      </c>
      <c r="R165" s="125">
        <f t="shared" si="39"/>
        <v>5.0871054809412751E-2</v>
      </c>
      <c r="S165" s="23">
        <f t="shared" si="40"/>
        <v>3.913456788947936E-2</v>
      </c>
      <c r="T165" s="23"/>
      <c r="U165" s="266">
        <v>228870</v>
      </c>
      <c r="V165" s="125">
        <f t="shared" si="41"/>
        <v>5.2820378380740156E-2</v>
      </c>
      <c r="W165" s="260">
        <v>253519.29968714155</v>
      </c>
      <c r="X165" s="264">
        <v>20216.411977740481</v>
      </c>
      <c r="Y165" s="264">
        <v>22393.719608439318</v>
      </c>
      <c r="Z165" s="141"/>
      <c r="AA165" s="124"/>
      <c r="AB165" s="124"/>
      <c r="AC165" s="124"/>
      <c r="AD165" s="124"/>
    </row>
    <row r="166" spans="1:30">
      <c r="A166" s="82">
        <v>1021</v>
      </c>
      <c r="B166" s="83" t="s">
        <v>220</v>
      </c>
      <c r="C166" s="266">
        <v>43663</v>
      </c>
      <c r="D166" s="124">
        <f t="shared" si="32"/>
        <v>18918.110918544193</v>
      </c>
      <c r="E166" s="125">
        <f t="shared" si="42"/>
        <v>0.76907535693186369</v>
      </c>
      <c r="F166" s="124">
        <f t="shared" si="43"/>
        <v>3408.2418363915444</v>
      </c>
      <c r="G166" s="124">
        <f t="shared" si="33"/>
        <v>7866.2221583916844</v>
      </c>
      <c r="H166" s="124">
        <f t="shared" si="44"/>
        <v>1127.1930819565141</v>
      </c>
      <c r="I166" s="123">
        <f t="shared" si="34"/>
        <v>2601.5616331556348</v>
      </c>
      <c r="J166" s="124">
        <f t="shared" si="45"/>
        <v>827.39883076973865</v>
      </c>
      <c r="K166" s="123">
        <f t="shared" si="35"/>
        <v>1909.6365014165567</v>
      </c>
      <c r="L166" s="123">
        <f t="shared" si="36"/>
        <v>9775.8586598082402</v>
      </c>
      <c r="M166" s="123">
        <f t="shared" si="37"/>
        <v>53438.85865980824</v>
      </c>
      <c r="N166" s="70">
        <f t="shared" si="38"/>
        <v>23153.751585705479</v>
      </c>
      <c r="O166" s="23">
        <f t="shared" si="46"/>
        <v>0.94126627345403302</v>
      </c>
      <c r="P166" s="284">
        <v>2.6905363545229193</v>
      </c>
      <c r="Q166" s="317">
        <v>2308</v>
      </c>
      <c r="R166" s="125">
        <f t="shared" si="39"/>
        <v>4.9339822016876748E-2</v>
      </c>
      <c r="S166" s="23">
        <f t="shared" si="40"/>
        <v>3.9015014418974155E-2</v>
      </c>
      <c r="T166" s="23"/>
      <c r="U166" s="266">
        <v>41628</v>
      </c>
      <c r="V166" s="125">
        <f t="shared" si="41"/>
        <v>4.8885365619294706E-2</v>
      </c>
      <c r="W166" s="260">
        <v>51454.513813056255</v>
      </c>
      <c r="X166" s="264">
        <v>18028.583802511908</v>
      </c>
      <c r="Y166" s="264">
        <v>22284.328199677893</v>
      </c>
      <c r="Z166" s="141"/>
      <c r="AA166" s="124"/>
      <c r="AB166" s="124"/>
      <c r="AC166" s="124"/>
      <c r="AD166" s="124"/>
    </row>
    <row r="167" spans="1:30">
      <c r="A167" s="82">
        <v>1026</v>
      </c>
      <c r="B167" s="83" t="s">
        <v>221</v>
      </c>
      <c r="C167" s="266">
        <v>33562</v>
      </c>
      <c r="D167" s="124">
        <f t="shared" si="32"/>
        <v>35590.668080593852</v>
      </c>
      <c r="E167" s="125">
        <f t="shared" si="42"/>
        <v>1.4468625263580259</v>
      </c>
      <c r="F167" s="124">
        <f t="shared" si="43"/>
        <v>-6595.2924608382509</v>
      </c>
      <c r="G167" s="124">
        <f t="shared" si="33"/>
        <v>-6219.3607905704703</v>
      </c>
      <c r="H167" s="124">
        <f t="shared" si="44"/>
        <v>0</v>
      </c>
      <c r="I167" s="123">
        <f t="shared" si="34"/>
        <v>0</v>
      </c>
      <c r="J167" s="124">
        <f t="shared" si="45"/>
        <v>-299.79425118677545</v>
      </c>
      <c r="K167" s="123">
        <f t="shared" si="35"/>
        <v>-282.70597886912924</v>
      </c>
      <c r="L167" s="123">
        <f t="shared" si="36"/>
        <v>-6502.0667694395997</v>
      </c>
      <c r="M167" s="123">
        <f t="shared" si="37"/>
        <v>27059.9332305604</v>
      </c>
      <c r="N167" s="70">
        <f t="shared" si="38"/>
        <v>28695.581368568823</v>
      </c>
      <c r="O167" s="23">
        <f t="shared" si="46"/>
        <v>1.1665575161506501</v>
      </c>
      <c r="P167" s="284">
        <v>-276.46222253939141</v>
      </c>
      <c r="Q167" s="317">
        <v>943</v>
      </c>
      <c r="R167" s="125">
        <f t="shared" si="39"/>
        <v>7.6624890767278173E-2</v>
      </c>
      <c r="S167" s="23">
        <f t="shared" si="40"/>
        <v>5.716942254609933E-2</v>
      </c>
      <c r="T167" s="23"/>
      <c r="U167" s="266">
        <v>30975</v>
      </c>
      <c r="V167" s="125">
        <f t="shared" si="41"/>
        <v>8.3518966908797412E-2</v>
      </c>
      <c r="W167" s="260">
        <v>25433.728188611611</v>
      </c>
      <c r="X167" s="264">
        <v>33057.630736392741</v>
      </c>
      <c r="Y167" s="264">
        <v>27143.786754121251</v>
      </c>
      <c r="Z167" s="141"/>
      <c r="AA167" s="124"/>
      <c r="AB167" s="124"/>
      <c r="AC167" s="124"/>
      <c r="AD167" s="124"/>
    </row>
    <row r="168" spans="1:30">
      <c r="A168" s="82">
        <v>1027</v>
      </c>
      <c r="B168" s="83" t="s">
        <v>222</v>
      </c>
      <c r="C168" s="266">
        <v>32353</v>
      </c>
      <c r="D168" s="124">
        <f t="shared" si="32"/>
        <v>18114.781634938408</v>
      </c>
      <c r="E168" s="125">
        <f t="shared" si="42"/>
        <v>0.73641772223550894</v>
      </c>
      <c r="F168" s="124">
        <f t="shared" si="43"/>
        <v>3890.2394065550147</v>
      </c>
      <c r="G168" s="124">
        <f t="shared" si="33"/>
        <v>6947.9675801072572</v>
      </c>
      <c r="H168" s="124">
        <f t="shared" si="44"/>
        <v>1408.3583312185388</v>
      </c>
      <c r="I168" s="123">
        <f t="shared" si="34"/>
        <v>2515.3279795563099</v>
      </c>
      <c r="J168" s="124">
        <f t="shared" si="45"/>
        <v>1108.5640800317633</v>
      </c>
      <c r="K168" s="123">
        <f t="shared" si="35"/>
        <v>1979.8954469367293</v>
      </c>
      <c r="L168" s="123">
        <f t="shared" si="36"/>
        <v>8927.8630270439862</v>
      </c>
      <c r="M168" s="123">
        <f t="shared" si="37"/>
        <v>41280.86302704399</v>
      </c>
      <c r="N168" s="70">
        <f t="shared" si="38"/>
        <v>23113.58512152519</v>
      </c>
      <c r="O168" s="23">
        <f t="shared" si="46"/>
        <v>0.93963339171921534</v>
      </c>
      <c r="P168" s="284">
        <v>462.13639425008296</v>
      </c>
      <c r="Q168" s="317">
        <v>1786</v>
      </c>
      <c r="R168" s="125">
        <f t="shared" si="39"/>
        <v>2.2926464860068236E-2</v>
      </c>
      <c r="S168" s="23">
        <f t="shared" si="40"/>
        <v>3.7957346191596193E-2</v>
      </c>
      <c r="T168" s="23"/>
      <c r="U168" s="266">
        <v>31256</v>
      </c>
      <c r="V168" s="125">
        <f t="shared" si="41"/>
        <v>3.5097261325825441E-2</v>
      </c>
      <c r="W168" s="260">
        <v>39303.616751859801</v>
      </c>
      <c r="X168" s="264">
        <v>17708.781869688384</v>
      </c>
      <c r="Y168" s="264">
        <v>22268.338103036713</v>
      </c>
      <c r="Z168" s="141"/>
      <c r="AA168" s="124"/>
      <c r="AB168" s="124"/>
      <c r="AC168" s="124"/>
      <c r="AD168" s="124"/>
    </row>
    <row r="169" spans="1:30">
      <c r="A169" s="82">
        <v>1029</v>
      </c>
      <c r="B169" s="83" t="s">
        <v>223</v>
      </c>
      <c r="C169" s="266">
        <v>93014</v>
      </c>
      <c r="D169" s="124">
        <f t="shared" si="32"/>
        <v>18836.371000405023</v>
      </c>
      <c r="E169" s="125">
        <f t="shared" si="42"/>
        <v>0.76575239530059203</v>
      </c>
      <c r="F169" s="124">
        <f t="shared" si="43"/>
        <v>3457.2857872750465</v>
      </c>
      <c r="G169" s="124">
        <f t="shared" si="33"/>
        <v>17072.07721756418</v>
      </c>
      <c r="H169" s="124">
        <f t="shared" si="44"/>
        <v>1155.8020533052238</v>
      </c>
      <c r="I169" s="123">
        <f t="shared" si="34"/>
        <v>5707.3505392211955</v>
      </c>
      <c r="J169" s="124">
        <f t="shared" si="45"/>
        <v>856.00780211844835</v>
      </c>
      <c r="K169" s="123">
        <f t="shared" si="35"/>
        <v>4226.9665268608987</v>
      </c>
      <c r="L169" s="123">
        <f t="shared" si="36"/>
        <v>21299.043744425078</v>
      </c>
      <c r="M169" s="123">
        <f t="shared" si="37"/>
        <v>114313.04374442509</v>
      </c>
      <c r="N169" s="70">
        <f t="shared" si="38"/>
        <v>23149.664589798518</v>
      </c>
      <c r="O169" s="23">
        <f t="shared" si="46"/>
        <v>0.94110012537246934</v>
      </c>
      <c r="P169" s="284">
        <v>-409.27748331081966</v>
      </c>
      <c r="Q169" s="317">
        <v>4938</v>
      </c>
      <c r="R169" s="125">
        <f t="shared" si="39"/>
        <v>2.5382004706867325E-2</v>
      </c>
      <c r="S169" s="23">
        <f t="shared" si="40"/>
        <v>3.8036193930069115E-2</v>
      </c>
      <c r="T169" s="23"/>
      <c r="U169" s="266">
        <v>90932</v>
      </c>
      <c r="V169" s="125">
        <f t="shared" si="41"/>
        <v>2.2896230150002198E-2</v>
      </c>
      <c r="W169" s="260">
        <v>110391.95009728386</v>
      </c>
      <c r="X169" s="264">
        <v>18370.101010101011</v>
      </c>
      <c r="Y169" s="264">
        <v>22301.404060057346</v>
      </c>
      <c r="Z169" s="141"/>
      <c r="AA169" s="124"/>
      <c r="AB169" s="124"/>
      <c r="AC169" s="124"/>
      <c r="AD169" s="124"/>
    </row>
    <row r="170" spans="1:30">
      <c r="A170" s="82">
        <v>1032</v>
      </c>
      <c r="B170" s="83" t="s">
        <v>224</v>
      </c>
      <c r="C170" s="266">
        <v>155998</v>
      </c>
      <c r="D170" s="124">
        <f t="shared" si="32"/>
        <v>18200.676700501692</v>
      </c>
      <c r="E170" s="125">
        <f t="shared" si="42"/>
        <v>0.7399096025025822</v>
      </c>
      <c r="F170" s="124">
        <f t="shared" si="43"/>
        <v>3838.7023672170449</v>
      </c>
      <c r="G170" s="124">
        <f t="shared" si="33"/>
        <v>32901.517989417291</v>
      </c>
      <c r="H170" s="124">
        <f t="shared" si="44"/>
        <v>1378.2950582713895</v>
      </c>
      <c r="I170" s="123">
        <f t="shared" si="34"/>
        <v>11813.366944444078</v>
      </c>
      <c r="J170" s="124">
        <f t="shared" si="45"/>
        <v>1078.5008070846141</v>
      </c>
      <c r="K170" s="123">
        <f t="shared" si="35"/>
        <v>9243.8304175222274</v>
      </c>
      <c r="L170" s="123">
        <f t="shared" si="36"/>
        <v>42145.34840693952</v>
      </c>
      <c r="M170" s="123">
        <f t="shared" si="37"/>
        <v>198143.34840693953</v>
      </c>
      <c r="N170" s="70">
        <f t="shared" si="38"/>
        <v>23117.879874803351</v>
      </c>
      <c r="O170" s="23">
        <f t="shared" si="46"/>
        <v>0.93980798573256885</v>
      </c>
      <c r="P170" s="284">
        <v>381.83467811725859</v>
      </c>
      <c r="Q170" s="317">
        <v>8571</v>
      </c>
      <c r="R170" s="125">
        <f t="shared" si="39"/>
        <v>3.2795561792397065E-2</v>
      </c>
      <c r="S170" s="23">
        <f t="shared" si="40"/>
        <v>3.8350837006273966E-2</v>
      </c>
      <c r="T170" s="23"/>
      <c r="U170" s="266">
        <v>151344</v>
      </c>
      <c r="V170" s="125">
        <f t="shared" si="41"/>
        <v>3.0751136483772069E-2</v>
      </c>
      <c r="W170" s="260">
        <v>191203.53669403511</v>
      </c>
      <c r="X170" s="264">
        <v>17622.729389846296</v>
      </c>
      <c r="Y170" s="264">
        <v>22264.035479044611</v>
      </c>
      <c r="Z170" s="141"/>
      <c r="AA170" s="124"/>
      <c r="AB170" s="124"/>
      <c r="AC170" s="124"/>
      <c r="AD170" s="124"/>
    </row>
    <row r="171" spans="1:30">
      <c r="A171" s="82">
        <v>1034</v>
      </c>
      <c r="B171" s="83" t="s">
        <v>225</v>
      </c>
      <c r="C171" s="266">
        <v>32358</v>
      </c>
      <c r="D171" s="124">
        <f t="shared" si="32"/>
        <v>19045.320776927605</v>
      </c>
      <c r="E171" s="125">
        <f t="shared" si="42"/>
        <v>0.77424680177975147</v>
      </c>
      <c r="F171" s="124">
        <f t="shared" si="43"/>
        <v>3331.9159213614971</v>
      </c>
      <c r="G171" s="124">
        <f t="shared" si="33"/>
        <v>5660.9251503931837</v>
      </c>
      <c r="H171" s="124">
        <f t="shared" si="44"/>
        <v>1082.6696315223198</v>
      </c>
      <c r="I171" s="123">
        <f t="shared" si="34"/>
        <v>1839.4557039564215</v>
      </c>
      <c r="J171" s="124">
        <f t="shared" si="45"/>
        <v>782.87538033554438</v>
      </c>
      <c r="K171" s="123">
        <f t="shared" si="35"/>
        <v>1330.10527119009</v>
      </c>
      <c r="L171" s="123">
        <f t="shared" si="36"/>
        <v>6991.0304215832739</v>
      </c>
      <c r="M171" s="123">
        <f t="shared" si="37"/>
        <v>39349.030421583273</v>
      </c>
      <c r="N171" s="70">
        <f t="shared" si="38"/>
        <v>23160.112078624647</v>
      </c>
      <c r="O171" s="23">
        <f t="shared" si="46"/>
        <v>0.94152484569642736</v>
      </c>
      <c r="P171" s="284">
        <v>306.75237056600145</v>
      </c>
      <c r="Q171" s="317">
        <v>1699</v>
      </c>
      <c r="R171" s="125">
        <f t="shared" si="39"/>
        <v>5.2268656462612688E-2</v>
      </c>
      <c r="S171" s="23">
        <f t="shared" si="40"/>
        <v>3.9135573118618726E-2</v>
      </c>
      <c r="T171" s="23"/>
      <c r="U171" s="266">
        <v>30805</v>
      </c>
      <c r="V171" s="125">
        <f t="shared" si="41"/>
        <v>5.0413893848401233E-2</v>
      </c>
      <c r="W171" s="260">
        <v>37933.944114258004</v>
      </c>
      <c r="X171" s="264">
        <v>18099.294947121034</v>
      </c>
      <c r="Y171" s="264">
        <v>22287.863756908348</v>
      </c>
      <c r="Z171" s="141"/>
      <c r="AA171" s="124"/>
      <c r="AB171" s="124"/>
      <c r="AC171" s="124"/>
      <c r="AD171" s="124"/>
    </row>
    <row r="172" spans="1:30">
      <c r="A172" s="82">
        <v>1037</v>
      </c>
      <c r="B172" s="83" t="s">
        <v>226</v>
      </c>
      <c r="C172" s="266">
        <v>138275</v>
      </c>
      <c r="D172" s="124">
        <f t="shared" si="32"/>
        <v>22954.01726427623</v>
      </c>
      <c r="E172" s="125">
        <f t="shared" si="42"/>
        <v>0.93314650160122248</v>
      </c>
      <c r="F172" s="124">
        <f t="shared" si="43"/>
        <v>986.69802895232203</v>
      </c>
      <c r="G172" s="124">
        <f t="shared" si="33"/>
        <v>5943.868926408788</v>
      </c>
      <c r="H172" s="124">
        <f t="shared" si="44"/>
        <v>0</v>
      </c>
      <c r="I172" s="123">
        <f t="shared" si="34"/>
        <v>0</v>
      </c>
      <c r="J172" s="124">
        <f t="shared" si="45"/>
        <v>-299.79425118677545</v>
      </c>
      <c r="K172" s="123">
        <f t="shared" si="35"/>
        <v>-1805.9605691491354</v>
      </c>
      <c r="L172" s="123">
        <f t="shared" si="36"/>
        <v>4137.9083572596528</v>
      </c>
      <c r="M172" s="123">
        <f t="shared" si="37"/>
        <v>142412.90835725964</v>
      </c>
      <c r="N172" s="70">
        <f t="shared" si="38"/>
        <v>23640.921042041773</v>
      </c>
      <c r="O172" s="23">
        <f t="shared" si="46"/>
        <v>0.96107110624792857</v>
      </c>
      <c r="P172" s="284">
        <v>1106.1475836932314</v>
      </c>
      <c r="Q172" s="317">
        <v>6024</v>
      </c>
      <c r="R172" s="125">
        <f t="shared" si="39"/>
        <v>7.799485018890448E-2</v>
      </c>
      <c r="S172" s="23">
        <f t="shared" si="40"/>
        <v>5.3162093570690107E-2</v>
      </c>
      <c r="T172" s="23"/>
      <c r="U172" s="266">
        <v>127504</v>
      </c>
      <c r="V172" s="125">
        <f t="shared" si="41"/>
        <v>8.4475781151963858E-2</v>
      </c>
      <c r="W172" s="260">
        <v>134415.99926919915</v>
      </c>
      <c r="X172" s="264">
        <v>21293.25317301269</v>
      </c>
      <c r="Y172" s="264">
        <v>22447.561668202932</v>
      </c>
      <c r="Z172" s="141"/>
      <c r="AA172" s="124"/>
      <c r="AB172" s="124"/>
      <c r="AC172" s="124"/>
      <c r="AD172" s="124"/>
    </row>
    <row r="173" spans="1:30">
      <c r="A173" s="82">
        <v>1046</v>
      </c>
      <c r="B173" s="83" t="s">
        <v>227</v>
      </c>
      <c r="C173" s="266">
        <v>90495</v>
      </c>
      <c r="D173" s="124">
        <f t="shared" si="32"/>
        <v>49128.664495114004</v>
      </c>
      <c r="E173" s="125">
        <f t="shared" si="42"/>
        <v>1.9972208295453397</v>
      </c>
      <c r="F173" s="124">
        <f t="shared" si="43"/>
        <v>-14718.090309550342</v>
      </c>
      <c r="G173" s="124">
        <f t="shared" si="33"/>
        <v>-27110.722350191732</v>
      </c>
      <c r="H173" s="124">
        <f t="shared" si="44"/>
        <v>0</v>
      </c>
      <c r="I173" s="123">
        <f t="shared" si="34"/>
        <v>0</v>
      </c>
      <c r="J173" s="124">
        <f t="shared" si="45"/>
        <v>-299.79425118677545</v>
      </c>
      <c r="K173" s="123">
        <f t="shared" si="35"/>
        <v>-552.22101068604036</v>
      </c>
      <c r="L173" s="123">
        <f t="shared" si="36"/>
        <v>-27662.943360877773</v>
      </c>
      <c r="M173" s="123">
        <f t="shared" si="37"/>
        <v>62832.056639122224</v>
      </c>
      <c r="N173" s="70">
        <f t="shared" si="38"/>
        <v>34110.779934376886</v>
      </c>
      <c r="O173" s="23">
        <f t="shared" si="46"/>
        <v>1.3867008374255756</v>
      </c>
      <c r="P173" s="284">
        <v>-3122.6373424364283</v>
      </c>
      <c r="Q173" s="317">
        <v>1842</v>
      </c>
      <c r="R173" s="125">
        <f t="shared" si="39"/>
        <v>8.7404798228201519E-2</v>
      </c>
      <c r="S173" s="23">
        <f t="shared" si="40"/>
        <v>6.620743770142265E-2</v>
      </c>
      <c r="T173" s="23"/>
      <c r="U173" s="266">
        <v>82950</v>
      </c>
      <c r="V173" s="125">
        <f t="shared" si="41"/>
        <v>9.0958408679927674E-2</v>
      </c>
      <c r="W173" s="260">
        <v>58738.468467759783</v>
      </c>
      <c r="X173" s="264">
        <v>45179.738562091501</v>
      </c>
      <c r="Y173" s="264">
        <v>31992.629884400751</v>
      </c>
      <c r="Z173" s="141"/>
      <c r="AA173" s="124"/>
      <c r="AB173" s="124"/>
      <c r="AC173" s="124"/>
      <c r="AD173" s="124"/>
    </row>
    <row r="174" spans="1:30" ht="22.5" customHeight="1">
      <c r="A174" s="82">
        <v>1101</v>
      </c>
      <c r="B174" s="83" t="s">
        <v>228</v>
      </c>
      <c r="C174" s="266">
        <v>346622</v>
      </c>
      <c r="D174" s="124">
        <f t="shared" si="32"/>
        <v>23266.344475768561</v>
      </c>
      <c r="E174" s="125">
        <f t="shared" si="42"/>
        <v>0.94584349670249035</v>
      </c>
      <c r="F174" s="124">
        <f t="shared" si="43"/>
        <v>799.30170205692332</v>
      </c>
      <c r="G174" s="124">
        <f t="shared" si="33"/>
        <v>11907.996757244044</v>
      </c>
      <c r="H174" s="124">
        <f t="shared" si="44"/>
        <v>0</v>
      </c>
      <c r="I174" s="123">
        <f t="shared" si="34"/>
        <v>0</v>
      </c>
      <c r="J174" s="124">
        <f t="shared" si="45"/>
        <v>-299.79425118677545</v>
      </c>
      <c r="K174" s="123">
        <f t="shared" si="35"/>
        <v>-4466.3347541805806</v>
      </c>
      <c r="L174" s="123">
        <f t="shared" si="36"/>
        <v>7441.6620030634631</v>
      </c>
      <c r="M174" s="123">
        <f t="shared" si="37"/>
        <v>354063.66200306348</v>
      </c>
      <c r="N174" s="70">
        <f t="shared" si="38"/>
        <v>23765.851926638708</v>
      </c>
      <c r="O174" s="23">
        <f t="shared" si="46"/>
        <v>0.96614990428843583</v>
      </c>
      <c r="P174" s="284">
        <v>1693.1351098708201</v>
      </c>
      <c r="Q174" s="317">
        <v>14898</v>
      </c>
      <c r="R174" s="125">
        <f t="shared" si="39"/>
        <v>1.4644763654573515E-2</v>
      </c>
      <c r="S174" s="23">
        <f t="shared" si="40"/>
        <v>2.91389642212799E-2</v>
      </c>
      <c r="T174" s="23"/>
      <c r="U174" s="266">
        <v>341642</v>
      </c>
      <c r="V174" s="125">
        <f t="shared" si="41"/>
        <v>1.4576662119996956E-2</v>
      </c>
      <c r="W174" s="260">
        <v>344061.82271304633</v>
      </c>
      <c r="X174" s="264">
        <v>22930.532250486609</v>
      </c>
      <c r="Y174" s="264">
        <v>23092.947359758797</v>
      </c>
      <c r="Z174" s="141"/>
      <c r="AA174" s="266"/>
      <c r="AB174" s="266"/>
      <c r="AC174" s="262"/>
      <c r="AD174" s="266"/>
    </row>
    <row r="175" spans="1:30">
      <c r="A175" s="82">
        <v>1102</v>
      </c>
      <c r="B175" s="83" t="s">
        <v>229</v>
      </c>
      <c r="C175" s="266">
        <v>1899449</v>
      </c>
      <c r="D175" s="124">
        <f t="shared" si="32"/>
        <v>24885.350068127031</v>
      </c>
      <c r="E175" s="125">
        <f t="shared" si="42"/>
        <v>1.011660708007518</v>
      </c>
      <c r="F175" s="124">
        <f t="shared" si="43"/>
        <v>-172.10165335815836</v>
      </c>
      <c r="G175" s="124">
        <f t="shared" si="33"/>
        <v>-13136.17499752151</v>
      </c>
      <c r="H175" s="124">
        <f t="shared" si="44"/>
        <v>0</v>
      </c>
      <c r="I175" s="123">
        <f t="shared" si="34"/>
        <v>0</v>
      </c>
      <c r="J175" s="124">
        <f t="shared" si="45"/>
        <v>-299.79425118677545</v>
      </c>
      <c r="K175" s="123">
        <f t="shared" si="35"/>
        <v>-22882.695604584198</v>
      </c>
      <c r="L175" s="123">
        <f t="shared" si="36"/>
        <v>-36018.870602105708</v>
      </c>
      <c r="M175" s="123">
        <f t="shared" si="37"/>
        <v>1863430.1293978943</v>
      </c>
      <c r="N175" s="70">
        <f t="shared" si="38"/>
        <v>24413.454163582093</v>
      </c>
      <c r="O175" s="23">
        <f t="shared" si="46"/>
        <v>0.99247678881044687</v>
      </c>
      <c r="P175" s="284">
        <v>1316.1188526125698</v>
      </c>
      <c r="Q175" s="317">
        <v>76328</v>
      </c>
      <c r="R175" s="125">
        <f t="shared" si="39"/>
        <v>2.9315409737777996E-2</v>
      </c>
      <c r="S175" s="23">
        <f t="shared" si="40"/>
        <v>3.4846568412890244E-2</v>
      </c>
      <c r="T175" s="23"/>
      <c r="U175" s="266">
        <v>1825261</v>
      </c>
      <c r="V175" s="125">
        <f t="shared" si="41"/>
        <v>4.0645146091435692E-2</v>
      </c>
      <c r="W175" s="260">
        <v>1781078.0894937147</v>
      </c>
      <c r="X175" s="264">
        <v>24176.603043829557</v>
      </c>
      <c r="Y175" s="264">
        <v>23591.375677095974</v>
      </c>
      <c r="Z175" s="141"/>
      <c r="AA175" s="124"/>
      <c r="AB175" s="124"/>
      <c r="AC175" s="124"/>
      <c r="AD175" s="124"/>
    </row>
    <row r="176" spans="1:30">
      <c r="A176" s="82">
        <v>1103</v>
      </c>
      <c r="B176" s="83" t="s">
        <v>230</v>
      </c>
      <c r="C176" s="266">
        <v>4091913</v>
      </c>
      <c r="D176" s="124">
        <f t="shared" si="32"/>
        <v>30733.911671924292</v>
      </c>
      <c r="E176" s="125">
        <f t="shared" si="42"/>
        <v>1.2494214771638765</v>
      </c>
      <c r="F176" s="124">
        <f t="shared" si="43"/>
        <v>-3681.2386156365151</v>
      </c>
      <c r="G176" s="124">
        <f t="shared" si="33"/>
        <v>-490120.10928584565</v>
      </c>
      <c r="H176" s="124">
        <f t="shared" si="44"/>
        <v>0</v>
      </c>
      <c r="I176" s="123">
        <f t="shared" si="34"/>
        <v>0</v>
      </c>
      <c r="J176" s="124">
        <f t="shared" si="45"/>
        <v>-299.79425118677545</v>
      </c>
      <c r="K176" s="123">
        <f t="shared" si="35"/>
        <v>-39914.606603007283</v>
      </c>
      <c r="L176" s="123">
        <f t="shared" si="36"/>
        <v>-530034.71588885295</v>
      </c>
      <c r="M176" s="123">
        <f t="shared" si="37"/>
        <v>3561878.2841111468</v>
      </c>
      <c r="N176" s="70">
        <f t="shared" si="38"/>
        <v>26752.878805100998</v>
      </c>
      <c r="O176" s="23">
        <f t="shared" si="46"/>
        <v>1.0875810964729902</v>
      </c>
      <c r="P176" s="284">
        <v>-8123.8919500471093</v>
      </c>
      <c r="Q176" s="317">
        <v>133140</v>
      </c>
      <c r="R176" s="125">
        <f t="shared" si="39"/>
        <v>2.2132404073724569E-2</v>
      </c>
      <c r="S176" s="23">
        <f t="shared" si="40"/>
        <v>3.1014762188849521E-2</v>
      </c>
      <c r="T176" s="23"/>
      <c r="U176" s="266">
        <v>3990952</v>
      </c>
      <c r="V176" s="125">
        <f t="shared" si="41"/>
        <v>2.5297472883662846E-2</v>
      </c>
      <c r="W176" s="260">
        <v>3444065.9640834904</v>
      </c>
      <c r="X176" s="264">
        <v>30068.42513693315</v>
      </c>
      <c r="Y176" s="264">
        <v>25948.10451433741</v>
      </c>
      <c r="Z176" s="141"/>
      <c r="AA176" s="124"/>
      <c r="AB176" s="124"/>
      <c r="AC176" s="124"/>
      <c r="AD176" s="124"/>
    </row>
    <row r="177" spans="1:30">
      <c r="A177" s="82">
        <v>1106</v>
      </c>
      <c r="B177" s="83" t="s">
        <v>231</v>
      </c>
      <c r="C177" s="266">
        <v>869269</v>
      </c>
      <c r="D177" s="124">
        <f t="shared" si="32"/>
        <v>23388.193827858046</v>
      </c>
      <c r="E177" s="125">
        <f t="shared" si="42"/>
        <v>0.95079702162649737</v>
      </c>
      <c r="F177" s="124">
        <f t="shared" si="43"/>
        <v>726.19209080323265</v>
      </c>
      <c r="G177" s="124">
        <f t="shared" si="33"/>
        <v>26990.381438883749</v>
      </c>
      <c r="H177" s="124">
        <f t="shared" si="44"/>
        <v>0</v>
      </c>
      <c r="I177" s="123">
        <f t="shared" si="34"/>
        <v>0</v>
      </c>
      <c r="J177" s="124">
        <f t="shared" si="45"/>
        <v>-299.79425118677545</v>
      </c>
      <c r="K177" s="123">
        <f t="shared" si="35"/>
        <v>-11142.452933858882</v>
      </c>
      <c r="L177" s="123">
        <f t="shared" si="36"/>
        <v>15847.928505024867</v>
      </c>
      <c r="M177" s="123">
        <f t="shared" si="37"/>
        <v>885116.92850502487</v>
      </c>
      <c r="N177" s="70">
        <f t="shared" si="38"/>
        <v>23814.591667474506</v>
      </c>
      <c r="O177" s="23">
        <f t="shared" si="46"/>
        <v>0.96813131425803878</v>
      </c>
      <c r="P177" s="284">
        <v>1469.6103657248896</v>
      </c>
      <c r="Q177" s="317">
        <v>37167</v>
      </c>
      <c r="R177" s="125">
        <f t="shared" si="39"/>
        <v>6.6434724548883439E-2</v>
      </c>
      <c r="S177" s="23">
        <f t="shared" si="40"/>
        <v>4.9414637797830514E-2</v>
      </c>
      <c r="T177" s="23"/>
      <c r="U177" s="266">
        <v>815095</v>
      </c>
      <c r="V177" s="125">
        <f t="shared" si="41"/>
        <v>6.6463418374545294E-2</v>
      </c>
      <c r="W177" s="260">
        <v>843416.01692416123</v>
      </c>
      <c r="X177" s="264">
        <v>21931.200559651294</v>
      </c>
      <c r="Y177" s="264">
        <v>22693.214683424667</v>
      </c>
      <c r="Z177" s="141"/>
      <c r="AA177" s="124"/>
      <c r="AB177" s="124"/>
      <c r="AC177" s="124"/>
      <c r="AD177" s="124"/>
    </row>
    <row r="178" spans="1:30">
      <c r="A178" s="82">
        <v>1111</v>
      </c>
      <c r="B178" s="83" t="s">
        <v>232</v>
      </c>
      <c r="C178" s="266">
        <v>67452</v>
      </c>
      <c r="D178" s="124">
        <f t="shared" si="32"/>
        <v>20249.774842389674</v>
      </c>
      <c r="E178" s="125">
        <f t="shared" si="42"/>
        <v>0.82321130697224765</v>
      </c>
      <c r="F178" s="124">
        <f t="shared" si="43"/>
        <v>2609.2434820842559</v>
      </c>
      <c r="G178" s="124">
        <f t="shared" si="33"/>
        <v>8691.3900388226557</v>
      </c>
      <c r="H178" s="124">
        <f t="shared" si="44"/>
        <v>661.11070861059591</v>
      </c>
      <c r="I178" s="123">
        <f t="shared" si="34"/>
        <v>2202.1597703818948</v>
      </c>
      <c r="J178" s="124">
        <f t="shared" si="45"/>
        <v>361.31645742382045</v>
      </c>
      <c r="K178" s="123">
        <f t="shared" si="35"/>
        <v>1203.545119678746</v>
      </c>
      <c r="L178" s="123">
        <f t="shared" si="36"/>
        <v>9894.935158501401</v>
      </c>
      <c r="M178" s="123">
        <f t="shared" si="37"/>
        <v>77346.935158501408</v>
      </c>
      <c r="N178" s="70">
        <f t="shared" si="38"/>
        <v>23220.334781897749</v>
      </c>
      <c r="O178" s="23">
        <f t="shared" si="46"/>
        <v>0.9439730709560521</v>
      </c>
      <c r="P178" s="284">
        <v>-133.26801273963611</v>
      </c>
      <c r="Q178" s="317">
        <v>3331</v>
      </c>
      <c r="R178" s="125">
        <f t="shared" si="39"/>
        <v>2.1173024170633162E-2</v>
      </c>
      <c r="S178" s="23">
        <f t="shared" si="40"/>
        <v>3.7808396711070447E-2</v>
      </c>
      <c r="T178" s="23"/>
      <c r="U178" s="266">
        <v>65756</v>
      </c>
      <c r="V178" s="125">
        <f t="shared" si="41"/>
        <v>2.5792323134010586E-2</v>
      </c>
      <c r="W178" s="260">
        <v>74193.493115675403</v>
      </c>
      <c r="X178" s="264">
        <v>19829.915560916768</v>
      </c>
      <c r="Y178" s="264">
        <v>22374.394787598132</v>
      </c>
      <c r="Z178" s="141"/>
      <c r="AA178" s="124"/>
      <c r="AB178" s="124"/>
      <c r="AC178" s="124"/>
      <c r="AD178" s="124"/>
    </row>
    <row r="179" spans="1:30">
      <c r="A179" s="82">
        <v>1112</v>
      </c>
      <c r="B179" s="83" t="s">
        <v>233</v>
      </c>
      <c r="C179" s="266">
        <v>62527</v>
      </c>
      <c r="D179" s="124">
        <f t="shared" si="32"/>
        <v>19316.342292245907</v>
      </c>
      <c r="E179" s="125">
        <f t="shared" si="42"/>
        <v>0.78526460210490556</v>
      </c>
      <c r="F179" s="124">
        <f t="shared" si="43"/>
        <v>3169.303012170516</v>
      </c>
      <c r="G179" s="124">
        <f t="shared" si="33"/>
        <v>10259.033850395961</v>
      </c>
      <c r="H179" s="124">
        <f t="shared" si="44"/>
        <v>987.81210116091438</v>
      </c>
      <c r="I179" s="123">
        <f t="shared" si="34"/>
        <v>3197.5477714578797</v>
      </c>
      <c r="J179" s="124">
        <f t="shared" si="45"/>
        <v>688.01784997413893</v>
      </c>
      <c r="K179" s="123">
        <f t="shared" si="35"/>
        <v>2227.1137803662878</v>
      </c>
      <c r="L179" s="123">
        <f t="shared" si="36"/>
        <v>12486.147630762249</v>
      </c>
      <c r="M179" s="123">
        <f t="shared" si="37"/>
        <v>75013.147630762251</v>
      </c>
      <c r="N179" s="70">
        <f t="shared" si="38"/>
        <v>23173.663154390561</v>
      </c>
      <c r="O179" s="23">
        <f t="shared" si="46"/>
        <v>0.94207573571268499</v>
      </c>
      <c r="P179" s="284">
        <v>300.70901914193928</v>
      </c>
      <c r="Q179" s="317">
        <v>3237</v>
      </c>
      <c r="R179" s="125">
        <f t="shared" si="39"/>
        <v>-3.5972503783565181E-2</v>
      </c>
      <c r="S179" s="23">
        <f t="shared" si="40"/>
        <v>3.5243080963743928E-2</v>
      </c>
      <c r="T179" s="23"/>
      <c r="U179" s="266">
        <v>65301</v>
      </c>
      <c r="V179" s="125">
        <f t="shared" si="41"/>
        <v>-4.2480207041239795E-2</v>
      </c>
      <c r="W179" s="260">
        <v>72951.917872130929</v>
      </c>
      <c r="X179" s="264">
        <v>20037.127953359926</v>
      </c>
      <c r="Y179" s="264">
        <v>22384.755407220291</v>
      </c>
      <c r="Z179" s="141"/>
      <c r="AA179" s="124"/>
      <c r="AB179" s="124"/>
      <c r="AC179" s="124"/>
      <c r="AD179" s="124"/>
    </row>
    <row r="180" spans="1:30">
      <c r="A180" s="82">
        <v>1114</v>
      </c>
      <c r="B180" s="83" t="s">
        <v>234</v>
      </c>
      <c r="C180" s="266">
        <v>57514</v>
      </c>
      <c r="D180" s="124">
        <f t="shared" si="32"/>
        <v>20351.733899504601</v>
      </c>
      <c r="E180" s="125">
        <f t="shared" si="42"/>
        <v>0.82735623447482587</v>
      </c>
      <c r="F180" s="124">
        <f t="shared" si="43"/>
        <v>2548.0680478152995</v>
      </c>
      <c r="G180" s="124">
        <f t="shared" si="33"/>
        <v>7200.8403031260359</v>
      </c>
      <c r="H180" s="124">
        <f t="shared" si="44"/>
        <v>625.42503862037131</v>
      </c>
      <c r="I180" s="123">
        <f t="shared" si="34"/>
        <v>1767.4511591411695</v>
      </c>
      <c r="J180" s="124">
        <f t="shared" si="45"/>
        <v>325.63078743359586</v>
      </c>
      <c r="K180" s="123">
        <f t="shared" si="35"/>
        <v>920.23260528734181</v>
      </c>
      <c r="L180" s="123">
        <f t="shared" si="36"/>
        <v>8121.0729084133782</v>
      </c>
      <c r="M180" s="123">
        <f t="shared" si="37"/>
        <v>65635.072908413378</v>
      </c>
      <c r="N180" s="70">
        <f t="shared" si="38"/>
        <v>23225.432734753496</v>
      </c>
      <c r="O180" s="23">
        <f t="shared" si="46"/>
        <v>0.94418031733118102</v>
      </c>
      <c r="P180" s="284">
        <v>710.32242449647492</v>
      </c>
      <c r="Q180" s="317">
        <v>2826</v>
      </c>
      <c r="R180" s="125">
        <f t="shared" si="39"/>
        <v>-4.9229650201679562E-2</v>
      </c>
      <c r="S180" s="23">
        <f t="shared" si="40"/>
        <v>3.3024601043233605E-2</v>
      </c>
      <c r="T180" s="23"/>
      <c r="U180" s="266">
        <v>60492</v>
      </c>
      <c r="V180" s="125">
        <f t="shared" si="41"/>
        <v>-4.9229650201679562E-2</v>
      </c>
      <c r="W180" s="260">
        <v>63536.795582728293</v>
      </c>
      <c r="X180" s="264">
        <v>21405.520169851381</v>
      </c>
      <c r="Y180" s="264">
        <v>22482.942527504703</v>
      </c>
      <c r="Z180" s="141"/>
      <c r="AA180" s="124"/>
      <c r="AB180" s="124"/>
      <c r="AC180" s="124"/>
      <c r="AD180" s="124"/>
    </row>
    <row r="181" spans="1:30">
      <c r="A181" s="82">
        <v>1119</v>
      </c>
      <c r="B181" s="83" t="s">
        <v>235</v>
      </c>
      <c r="C181" s="266">
        <v>388983</v>
      </c>
      <c r="D181" s="124">
        <f t="shared" si="32"/>
        <v>20732.491205628397</v>
      </c>
      <c r="E181" s="125">
        <f t="shared" si="42"/>
        <v>0.84283510878592471</v>
      </c>
      <c r="F181" s="124">
        <f t="shared" si="43"/>
        <v>2319.6136641410217</v>
      </c>
      <c r="G181" s="124">
        <f t="shared" si="33"/>
        <v>43520.591566613846</v>
      </c>
      <c r="H181" s="124">
        <f t="shared" si="44"/>
        <v>492.15998147704266</v>
      </c>
      <c r="I181" s="123">
        <f t="shared" si="34"/>
        <v>9233.9055724722748</v>
      </c>
      <c r="J181" s="124">
        <f t="shared" si="45"/>
        <v>192.36573029026721</v>
      </c>
      <c r="K181" s="123">
        <f t="shared" si="35"/>
        <v>3609.1658317059937</v>
      </c>
      <c r="L181" s="123">
        <f t="shared" si="36"/>
        <v>47129.757398319838</v>
      </c>
      <c r="M181" s="123">
        <f t="shared" si="37"/>
        <v>436112.75739831984</v>
      </c>
      <c r="N181" s="70">
        <f t="shared" si="38"/>
        <v>23244.470600059685</v>
      </c>
      <c r="O181" s="23">
        <f t="shared" si="46"/>
        <v>0.94495426104673597</v>
      </c>
      <c r="P181" s="284">
        <v>2205.1322110413894</v>
      </c>
      <c r="Q181" s="317">
        <v>18762</v>
      </c>
      <c r="R181" s="125">
        <f t="shared" si="39"/>
        <v>2.0230327204375183E-2</v>
      </c>
      <c r="S181" s="23">
        <f t="shared" si="40"/>
        <v>3.7747383521807468E-2</v>
      </c>
      <c r="T181" s="23"/>
      <c r="U181" s="266">
        <v>382042</v>
      </c>
      <c r="V181" s="125">
        <f t="shared" si="41"/>
        <v>1.8168159521727976E-2</v>
      </c>
      <c r="W181" s="260">
        <v>421100.60137958318</v>
      </c>
      <c r="X181" s="264">
        <v>20321.382978723403</v>
      </c>
      <c r="Y181" s="264">
        <v>22398.968158488467</v>
      </c>
      <c r="Z181" s="141"/>
      <c r="AA181" s="124"/>
      <c r="AB181" s="124"/>
      <c r="AC181" s="124"/>
      <c r="AD181" s="124"/>
    </row>
    <row r="182" spans="1:30">
      <c r="A182" s="82">
        <v>1120</v>
      </c>
      <c r="B182" s="83" t="s">
        <v>236</v>
      </c>
      <c r="C182" s="266">
        <v>442891</v>
      </c>
      <c r="D182" s="124">
        <f t="shared" si="32"/>
        <v>23046.833532809491</v>
      </c>
      <c r="E182" s="125">
        <f t="shared" si="42"/>
        <v>0.93691974857913984</v>
      </c>
      <c r="F182" s="124">
        <f t="shared" si="43"/>
        <v>931.0082678323655</v>
      </c>
      <c r="G182" s="124">
        <f t="shared" si="33"/>
        <v>17891.185882934566</v>
      </c>
      <c r="H182" s="124">
        <f t="shared" si="44"/>
        <v>0</v>
      </c>
      <c r="I182" s="123">
        <f t="shared" si="34"/>
        <v>0</v>
      </c>
      <c r="J182" s="124">
        <f t="shared" si="45"/>
        <v>-299.79425118677545</v>
      </c>
      <c r="K182" s="123">
        <f t="shared" si="35"/>
        <v>-5761.1461250562643</v>
      </c>
      <c r="L182" s="123">
        <f t="shared" si="36"/>
        <v>12130.039757878301</v>
      </c>
      <c r="M182" s="123">
        <f t="shared" si="37"/>
        <v>455021.03975787829</v>
      </c>
      <c r="N182" s="70">
        <f t="shared" si="38"/>
        <v>23678.047549455081</v>
      </c>
      <c r="O182" s="23">
        <f t="shared" si="46"/>
        <v>0.9625804050390957</v>
      </c>
      <c r="P182" s="284">
        <v>510.20792095500292</v>
      </c>
      <c r="Q182" s="317">
        <v>19217</v>
      </c>
      <c r="R182" s="125">
        <f t="shared" si="39"/>
        <v>3.4802814754510358E-2</v>
      </c>
      <c r="S182" s="23">
        <f t="shared" si="40"/>
        <v>3.7172517221209872E-2</v>
      </c>
      <c r="T182" s="23"/>
      <c r="U182" s="266">
        <v>424098</v>
      </c>
      <c r="V182" s="125">
        <f t="shared" si="41"/>
        <v>4.4312871081683948E-2</v>
      </c>
      <c r="W182" s="260">
        <v>434717.8255790206</v>
      </c>
      <c r="X182" s="264">
        <v>22271.715155971011</v>
      </c>
      <c r="Y182" s="264">
        <v>22829.420521952557</v>
      </c>
      <c r="Z182" s="141"/>
      <c r="AA182" s="124"/>
      <c r="AB182" s="124"/>
      <c r="AC182" s="124"/>
      <c r="AD182" s="124"/>
    </row>
    <row r="183" spans="1:30">
      <c r="A183" s="82">
        <v>1121</v>
      </c>
      <c r="B183" s="83" t="s">
        <v>237</v>
      </c>
      <c r="C183" s="266">
        <v>438054</v>
      </c>
      <c r="D183" s="124">
        <f t="shared" si="32"/>
        <v>23426.600352960053</v>
      </c>
      <c r="E183" s="125">
        <f t="shared" si="42"/>
        <v>0.95235835680042247</v>
      </c>
      <c r="F183" s="124">
        <f t="shared" si="43"/>
        <v>703.14817574202823</v>
      </c>
      <c r="G183" s="124">
        <f t="shared" si="33"/>
        <v>13148.167738200185</v>
      </c>
      <c r="H183" s="124">
        <f t="shared" si="44"/>
        <v>0</v>
      </c>
      <c r="I183" s="123">
        <f t="shared" si="34"/>
        <v>0</v>
      </c>
      <c r="J183" s="124">
        <f t="shared" si="45"/>
        <v>-299.79425118677545</v>
      </c>
      <c r="K183" s="123">
        <f t="shared" si="35"/>
        <v>-5605.8527029415145</v>
      </c>
      <c r="L183" s="123">
        <f t="shared" si="36"/>
        <v>7542.3150352586708</v>
      </c>
      <c r="M183" s="123">
        <f t="shared" si="37"/>
        <v>445596.31503525865</v>
      </c>
      <c r="N183" s="70">
        <f t="shared" si="38"/>
        <v>23829.954277515302</v>
      </c>
      <c r="O183" s="23">
        <f t="shared" si="46"/>
        <v>0.96875584832760853</v>
      </c>
      <c r="P183" s="284">
        <v>764.9515384262595</v>
      </c>
      <c r="Q183" s="317">
        <v>18699</v>
      </c>
      <c r="R183" s="125">
        <f t="shared" si="39"/>
        <v>1.7544733859721214E-2</v>
      </c>
      <c r="S183" s="23">
        <f t="shared" si="40"/>
        <v>3.027048356605775E-2</v>
      </c>
      <c r="T183" s="23"/>
      <c r="U183" s="266">
        <v>429511</v>
      </c>
      <c r="V183" s="125">
        <f t="shared" si="41"/>
        <v>1.9890061022884164E-2</v>
      </c>
      <c r="W183" s="260">
        <v>431509.6220776288</v>
      </c>
      <c r="X183" s="264">
        <v>23022.673670668955</v>
      </c>
      <c r="Y183" s="264">
        <v>23129.803927831734</v>
      </c>
      <c r="Z183" s="141"/>
      <c r="AA183" s="124"/>
      <c r="AB183" s="124"/>
      <c r="AC183" s="124"/>
      <c r="AD183" s="124"/>
    </row>
    <row r="184" spans="1:30">
      <c r="A184" s="82">
        <v>1122</v>
      </c>
      <c r="B184" s="83" t="s">
        <v>238</v>
      </c>
      <c r="C184" s="266">
        <v>256734</v>
      </c>
      <c r="D184" s="124">
        <f t="shared" si="32"/>
        <v>21636.103151862466</v>
      </c>
      <c r="E184" s="125">
        <f t="shared" si="42"/>
        <v>0.87956952075073946</v>
      </c>
      <c r="F184" s="124">
        <f t="shared" si="43"/>
        <v>1777.4464964005804</v>
      </c>
      <c r="G184" s="124">
        <f t="shared" si="33"/>
        <v>21091.180126289284</v>
      </c>
      <c r="H184" s="124">
        <f t="shared" si="44"/>
        <v>175.8958002951187</v>
      </c>
      <c r="I184" s="123">
        <f t="shared" si="34"/>
        <v>2087.1795663018784</v>
      </c>
      <c r="J184" s="124">
        <f t="shared" si="45"/>
        <v>-123.89845089165675</v>
      </c>
      <c r="K184" s="123">
        <f t="shared" si="35"/>
        <v>-1470.1790182803991</v>
      </c>
      <c r="L184" s="123">
        <f t="shared" si="36"/>
        <v>19621.001108008884</v>
      </c>
      <c r="M184" s="123">
        <f t="shared" si="37"/>
        <v>276355.0011080089</v>
      </c>
      <c r="N184" s="70">
        <f t="shared" si="38"/>
        <v>23289.65119737139</v>
      </c>
      <c r="O184" s="23">
        <f t="shared" si="46"/>
        <v>0.94679098164497677</v>
      </c>
      <c r="P184" s="284">
        <v>1694.9663797152243</v>
      </c>
      <c r="Q184" s="317">
        <v>11866</v>
      </c>
      <c r="R184" s="125">
        <f t="shared" si="39"/>
        <v>3.1322187789224541E-2</v>
      </c>
      <c r="S184" s="23">
        <f t="shared" si="40"/>
        <v>3.8240380470992701E-2</v>
      </c>
      <c r="T184" s="23"/>
      <c r="U184" s="266">
        <v>249692</v>
      </c>
      <c r="V184" s="125">
        <f t="shared" si="41"/>
        <v>2.8202745782804416E-2</v>
      </c>
      <c r="W184" s="260">
        <v>266983.86401169142</v>
      </c>
      <c r="X184" s="264">
        <v>20978.995126869435</v>
      </c>
      <c r="Y184" s="264">
        <v>22431.848765895767</v>
      </c>
      <c r="Z184" s="141"/>
      <c r="AA184" s="124"/>
      <c r="AB184" s="124"/>
      <c r="AC184" s="124"/>
      <c r="AD184" s="124"/>
    </row>
    <row r="185" spans="1:30">
      <c r="A185" s="82">
        <v>1124</v>
      </c>
      <c r="B185" s="83" t="s">
        <v>239</v>
      </c>
      <c r="C185" s="266">
        <v>800065</v>
      </c>
      <c r="D185" s="124">
        <f t="shared" si="32"/>
        <v>30461.260232248238</v>
      </c>
      <c r="E185" s="125">
        <f t="shared" si="42"/>
        <v>1.2383374157483522</v>
      </c>
      <c r="F185" s="124">
        <f t="shared" si="43"/>
        <v>-3517.6477518308825</v>
      </c>
      <c r="G185" s="124">
        <f t="shared" si="33"/>
        <v>-92391.018201838131</v>
      </c>
      <c r="H185" s="124">
        <f t="shared" si="44"/>
        <v>0</v>
      </c>
      <c r="I185" s="123">
        <f t="shared" si="34"/>
        <v>0</v>
      </c>
      <c r="J185" s="124">
        <f t="shared" si="45"/>
        <v>-299.79425118677545</v>
      </c>
      <c r="K185" s="123">
        <f t="shared" si="35"/>
        <v>-7874.0960074206569</v>
      </c>
      <c r="L185" s="123">
        <f t="shared" si="36"/>
        <v>-100265.11420925878</v>
      </c>
      <c r="M185" s="123">
        <f t="shared" si="37"/>
        <v>699799.88579074119</v>
      </c>
      <c r="N185" s="70">
        <f t="shared" si="38"/>
        <v>26643.818229230579</v>
      </c>
      <c r="O185" s="23">
        <f t="shared" si="46"/>
        <v>1.0831474719067806</v>
      </c>
      <c r="P185" s="284">
        <v>26255.510206790001</v>
      </c>
      <c r="Q185" s="317">
        <v>26265</v>
      </c>
      <c r="R185" s="125">
        <f t="shared" si="39"/>
        <v>2.4098442817265413E-2</v>
      </c>
      <c r="S185" s="23">
        <f t="shared" si="40"/>
        <v>3.1965340299298386E-2</v>
      </c>
      <c r="T185" s="23"/>
      <c r="U185" s="266">
        <v>773832</v>
      </c>
      <c r="V185" s="125">
        <f t="shared" si="41"/>
        <v>3.3900123024118933E-2</v>
      </c>
      <c r="W185" s="260">
        <v>671694.62770002102</v>
      </c>
      <c r="X185" s="264">
        <v>29744.464944649448</v>
      </c>
      <c r="Y185" s="264">
        <v>25818.520437423933</v>
      </c>
      <c r="Z185" s="141"/>
      <c r="AA185" s="266"/>
      <c r="AB185" s="266"/>
      <c r="AC185" s="262"/>
      <c r="AD185" s="266"/>
    </row>
    <row r="186" spans="1:30">
      <c r="A186" s="82">
        <v>1127</v>
      </c>
      <c r="B186" s="83" t="s">
        <v>240</v>
      </c>
      <c r="C186" s="266">
        <v>290256</v>
      </c>
      <c r="D186" s="124">
        <f t="shared" si="32"/>
        <v>26454.247174626322</v>
      </c>
      <c r="E186" s="125">
        <f t="shared" si="42"/>
        <v>1.0754408659400714</v>
      </c>
      <c r="F186" s="124">
        <f t="shared" si="43"/>
        <v>-1113.439917257733</v>
      </c>
      <c r="G186" s="124">
        <f t="shared" si="33"/>
        <v>-12216.662772151847</v>
      </c>
      <c r="H186" s="124">
        <f t="shared" si="44"/>
        <v>0</v>
      </c>
      <c r="I186" s="123">
        <f t="shared" si="34"/>
        <v>0</v>
      </c>
      <c r="J186" s="124">
        <f t="shared" si="45"/>
        <v>-299.79425118677545</v>
      </c>
      <c r="K186" s="123">
        <f t="shared" si="35"/>
        <v>-3289.3425240213005</v>
      </c>
      <c r="L186" s="123">
        <f t="shared" si="36"/>
        <v>-15506.005296173147</v>
      </c>
      <c r="M186" s="123">
        <f t="shared" si="37"/>
        <v>274749.99470382684</v>
      </c>
      <c r="N186" s="70">
        <f t="shared" si="38"/>
        <v>25041.013006181813</v>
      </c>
      <c r="O186" s="23">
        <f t="shared" si="46"/>
        <v>1.0179888519834683</v>
      </c>
      <c r="P186" s="284">
        <v>439.7888592765994</v>
      </c>
      <c r="Q186" s="317">
        <v>10972</v>
      </c>
      <c r="R186" s="125">
        <f t="shared" si="39"/>
        <v>3.8595799679766604E-2</v>
      </c>
      <c r="S186" s="23">
        <f t="shared" si="40"/>
        <v>3.8649629674141109E-2</v>
      </c>
      <c r="T186" s="23"/>
      <c r="U186" s="266">
        <v>276948</v>
      </c>
      <c r="V186" s="125">
        <f t="shared" si="41"/>
        <v>4.8052341955890636E-2</v>
      </c>
      <c r="W186" s="260">
        <v>262139.34577884103</v>
      </c>
      <c r="X186" s="264">
        <v>25471.167111192863</v>
      </c>
      <c r="Y186" s="264">
        <v>24109.201304041297</v>
      </c>
      <c r="Z186" s="141"/>
      <c r="AA186" s="124"/>
      <c r="AB186" s="124"/>
      <c r="AC186" s="124"/>
      <c r="AD186" s="124"/>
    </row>
    <row r="187" spans="1:30">
      <c r="A187" s="82">
        <v>1129</v>
      </c>
      <c r="B187" s="83" t="s">
        <v>241</v>
      </c>
      <c r="C187" s="266">
        <v>44827</v>
      </c>
      <c r="D187" s="124">
        <f t="shared" si="32"/>
        <v>35976.725521669345</v>
      </c>
      <c r="E187" s="125">
        <f t="shared" si="42"/>
        <v>1.4625568663251469</v>
      </c>
      <c r="F187" s="124">
        <f t="shared" si="43"/>
        <v>-6826.9269254835463</v>
      </c>
      <c r="G187" s="124">
        <f t="shared" si="33"/>
        <v>-8506.3509491525001</v>
      </c>
      <c r="H187" s="124">
        <f t="shared" si="44"/>
        <v>0</v>
      </c>
      <c r="I187" s="123">
        <f t="shared" si="34"/>
        <v>0</v>
      </c>
      <c r="J187" s="124">
        <f t="shared" si="45"/>
        <v>-299.79425118677545</v>
      </c>
      <c r="K187" s="123">
        <f t="shared" si="35"/>
        <v>-373.54363697872225</v>
      </c>
      <c r="L187" s="123">
        <f t="shared" si="36"/>
        <v>-8879.8945861312222</v>
      </c>
      <c r="M187" s="123">
        <f t="shared" si="37"/>
        <v>35947.105413868776</v>
      </c>
      <c r="N187" s="70">
        <f t="shared" si="38"/>
        <v>28850.004344999019</v>
      </c>
      <c r="O187" s="23">
        <f t="shared" si="46"/>
        <v>1.1728352521374985</v>
      </c>
      <c r="P187" s="284">
        <v>-284.82113391737039</v>
      </c>
      <c r="Q187" s="317">
        <v>1246</v>
      </c>
      <c r="R187" s="125">
        <f t="shared" si="39"/>
        <v>2.7364174376768143E-2</v>
      </c>
      <c r="S187" s="23">
        <f t="shared" si="40"/>
        <v>3.3009031563110636E-2</v>
      </c>
      <c r="T187" s="23"/>
      <c r="U187" s="266">
        <v>43598</v>
      </c>
      <c r="V187" s="125">
        <f t="shared" si="41"/>
        <v>2.8189366484701134E-2</v>
      </c>
      <c r="W187" s="260">
        <v>34770.514402157372</v>
      </c>
      <c r="X187" s="264">
        <v>35018.473895582327</v>
      </c>
      <c r="Y187" s="264">
        <v>27928.124017797087</v>
      </c>
      <c r="Z187" s="141"/>
      <c r="AA187" s="124"/>
      <c r="AB187" s="124"/>
      <c r="AC187" s="124"/>
      <c r="AD187" s="124"/>
    </row>
    <row r="188" spans="1:30">
      <c r="A188" s="82">
        <v>1130</v>
      </c>
      <c r="B188" s="83" t="s">
        <v>242</v>
      </c>
      <c r="C188" s="266">
        <v>273999</v>
      </c>
      <c r="D188" s="124">
        <f t="shared" si="32"/>
        <v>21680.566545339454</v>
      </c>
      <c r="E188" s="125">
        <f t="shared" si="42"/>
        <v>0.88137708496029266</v>
      </c>
      <c r="F188" s="124">
        <f t="shared" si="43"/>
        <v>1750.7684603143875</v>
      </c>
      <c r="G188" s="124">
        <f t="shared" si="33"/>
        <v>22126.211801453228</v>
      </c>
      <c r="H188" s="124">
        <f t="shared" si="44"/>
        <v>160.33361257817285</v>
      </c>
      <c r="I188" s="123">
        <f t="shared" si="34"/>
        <v>2026.2961957629484</v>
      </c>
      <c r="J188" s="124">
        <f t="shared" si="45"/>
        <v>-139.46063860860261</v>
      </c>
      <c r="K188" s="123">
        <f t="shared" si="35"/>
        <v>-1762.5035507355196</v>
      </c>
      <c r="L188" s="123">
        <f t="shared" si="36"/>
        <v>20363.708250717707</v>
      </c>
      <c r="M188" s="123">
        <f t="shared" si="37"/>
        <v>294362.70825071773</v>
      </c>
      <c r="N188" s="70">
        <f t="shared" si="38"/>
        <v>23291.874367045235</v>
      </c>
      <c r="O188" s="23">
        <f t="shared" si="46"/>
        <v>0.94688135985545419</v>
      </c>
      <c r="P188" s="284">
        <v>1773.7613944750592</v>
      </c>
      <c r="Q188" s="317">
        <v>12638</v>
      </c>
      <c r="R188" s="125">
        <f t="shared" si="39"/>
        <v>4.593934968524261E-2</v>
      </c>
      <c r="S188" s="23">
        <f t="shared" si="40"/>
        <v>3.8919980705682956E-2</v>
      </c>
      <c r="T188" s="23"/>
      <c r="U188" s="266">
        <v>262462</v>
      </c>
      <c r="V188" s="125">
        <f t="shared" si="41"/>
        <v>4.395683946628464E-2</v>
      </c>
      <c r="W188" s="260">
        <v>283873.36725895113</v>
      </c>
      <c r="X188" s="264">
        <v>20728.320960353816</v>
      </c>
      <c r="Y188" s="264">
        <v>22419.315057569984</v>
      </c>
      <c r="Z188" s="141"/>
      <c r="AA188" s="124"/>
      <c r="AB188" s="124"/>
      <c r="AC188" s="124"/>
      <c r="AD188" s="124"/>
    </row>
    <row r="189" spans="1:30">
      <c r="A189" s="82">
        <v>1133</v>
      </c>
      <c r="B189" s="83" t="s">
        <v>243</v>
      </c>
      <c r="C189" s="266">
        <v>81285</v>
      </c>
      <c r="D189" s="124">
        <f t="shared" si="32"/>
        <v>29851.266984943079</v>
      </c>
      <c r="E189" s="125">
        <f t="shared" si="42"/>
        <v>1.2135394443009291</v>
      </c>
      <c r="F189" s="124">
        <f t="shared" si="43"/>
        <v>-3151.6518034477872</v>
      </c>
      <c r="G189" s="124">
        <f t="shared" si="33"/>
        <v>-8581.9478607883248</v>
      </c>
      <c r="H189" s="124">
        <f t="shared" si="44"/>
        <v>0</v>
      </c>
      <c r="I189" s="123">
        <f t="shared" si="34"/>
        <v>0</v>
      </c>
      <c r="J189" s="124">
        <f t="shared" si="45"/>
        <v>-299.79425118677545</v>
      </c>
      <c r="K189" s="123">
        <f t="shared" si="35"/>
        <v>-816.33974598158954</v>
      </c>
      <c r="L189" s="123">
        <f t="shared" si="36"/>
        <v>-9398.2876067699144</v>
      </c>
      <c r="M189" s="123">
        <f t="shared" si="37"/>
        <v>71886.712393230089</v>
      </c>
      <c r="N189" s="70">
        <f t="shared" si="38"/>
        <v>26399.820930308517</v>
      </c>
      <c r="O189" s="23">
        <f t="shared" si="46"/>
        <v>1.0732282833278113</v>
      </c>
      <c r="P189" s="284">
        <v>2287.8504432929403</v>
      </c>
      <c r="Q189" s="317">
        <v>2723</v>
      </c>
      <c r="R189" s="125">
        <f t="shared" si="39"/>
        <v>3.6574097521649751E-2</v>
      </c>
      <c r="S189" s="23">
        <f t="shared" si="40"/>
        <v>3.7731387230148586E-2</v>
      </c>
      <c r="T189" s="23"/>
      <c r="U189" s="266">
        <v>77985</v>
      </c>
      <c r="V189" s="125">
        <f t="shared" si="41"/>
        <v>4.2315829967301405E-2</v>
      </c>
      <c r="W189" s="260">
        <v>68891.34891649973</v>
      </c>
      <c r="X189" s="264">
        <v>28798.005908419498</v>
      </c>
      <c r="Y189" s="264">
        <v>25439.936822931955</v>
      </c>
      <c r="Z189" s="141"/>
      <c r="AA189" s="124"/>
      <c r="AB189" s="124"/>
      <c r="AC189" s="124"/>
      <c r="AD189" s="124"/>
    </row>
    <row r="190" spans="1:30">
      <c r="A190" s="82">
        <v>1134</v>
      </c>
      <c r="B190" s="83" t="s">
        <v>244</v>
      </c>
      <c r="C190" s="266">
        <v>128728</v>
      </c>
      <c r="D190" s="124">
        <f t="shared" si="32"/>
        <v>33444.531047025201</v>
      </c>
      <c r="E190" s="125">
        <f t="shared" si="42"/>
        <v>1.3596159131933583</v>
      </c>
      <c r="F190" s="124">
        <f t="shared" si="43"/>
        <v>-5307.6102406970604</v>
      </c>
      <c r="G190" s="124">
        <f t="shared" si="33"/>
        <v>-20428.991816442984</v>
      </c>
      <c r="H190" s="124">
        <f t="shared" si="44"/>
        <v>0</v>
      </c>
      <c r="I190" s="123">
        <f t="shared" si="34"/>
        <v>0</v>
      </c>
      <c r="J190" s="124">
        <f t="shared" si="45"/>
        <v>-299.79425118677545</v>
      </c>
      <c r="K190" s="123">
        <f t="shared" si="35"/>
        <v>-1153.9080728178988</v>
      </c>
      <c r="L190" s="123">
        <f t="shared" si="36"/>
        <v>-21582.899889260883</v>
      </c>
      <c r="M190" s="123">
        <f t="shared" si="37"/>
        <v>107145.10011073912</v>
      </c>
      <c r="N190" s="70">
        <f t="shared" si="38"/>
        <v>27837.126555141367</v>
      </c>
      <c r="O190" s="23">
        <f t="shared" si="46"/>
        <v>1.1316588708847832</v>
      </c>
      <c r="P190" s="284">
        <v>2943.2486802183448</v>
      </c>
      <c r="Q190" s="317">
        <v>3849</v>
      </c>
      <c r="R190" s="125">
        <f t="shared" si="39"/>
        <v>4.2469809761091923E-2</v>
      </c>
      <c r="S190" s="23">
        <f t="shared" si="40"/>
        <v>4.0502546089211167E-2</v>
      </c>
      <c r="T190" s="23"/>
      <c r="U190" s="266">
        <v>123612</v>
      </c>
      <c r="V190" s="125">
        <f t="shared" si="41"/>
        <v>4.1387567550076047E-2</v>
      </c>
      <c r="W190" s="260">
        <v>103081.38987270067</v>
      </c>
      <c r="X190" s="264">
        <v>32082.014015053206</v>
      </c>
      <c r="Y190" s="264">
        <v>26753.540065585436</v>
      </c>
      <c r="Z190" s="141"/>
      <c r="AA190" s="124"/>
      <c r="AB190" s="124"/>
      <c r="AC190" s="124"/>
      <c r="AD190" s="124"/>
    </row>
    <row r="191" spans="1:30">
      <c r="A191" s="82">
        <v>1135</v>
      </c>
      <c r="B191" s="83" t="s">
        <v>245</v>
      </c>
      <c r="C191" s="266">
        <v>106834</v>
      </c>
      <c r="D191" s="124">
        <f t="shared" si="32"/>
        <v>22911.001501179497</v>
      </c>
      <c r="E191" s="125">
        <f t="shared" si="42"/>
        <v>0.93139778771008619</v>
      </c>
      <c r="F191" s="124">
        <f t="shared" si="43"/>
        <v>1012.507486810362</v>
      </c>
      <c r="G191" s="124">
        <f t="shared" si="33"/>
        <v>4721.3224109967186</v>
      </c>
      <c r="H191" s="124">
        <f t="shared" si="44"/>
        <v>0</v>
      </c>
      <c r="I191" s="123">
        <f t="shared" si="34"/>
        <v>0</v>
      </c>
      <c r="J191" s="124">
        <f t="shared" si="45"/>
        <v>-299.79425118677545</v>
      </c>
      <c r="K191" s="123">
        <f t="shared" si="35"/>
        <v>-1397.940593283934</v>
      </c>
      <c r="L191" s="123">
        <f t="shared" si="36"/>
        <v>3323.3818177127846</v>
      </c>
      <c r="M191" s="123">
        <f t="shared" si="37"/>
        <v>110157.38181771278</v>
      </c>
      <c r="N191" s="70">
        <f t="shared" si="38"/>
        <v>23623.714736803086</v>
      </c>
      <c r="O191" s="23">
        <f t="shared" si="46"/>
        <v>0.9603716206914743</v>
      </c>
      <c r="P191" s="284">
        <v>4393.3372813349251</v>
      </c>
      <c r="Q191" s="317">
        <v>4663</v>
      </c>
      <c r="R191" s="125">
        <f t="shared" si="39"/>
        <v>-0.17206544783584696</v>
      </c>
      <c r="S191" s="23">
        <f t="shared" si="40"/>
        <v>-5.4662916925440258E-2</v>
      </c>
      <c r="T191" s="23"/>
      <c r="U191" s="266">
        <v>131721</v>
      </c>
      <c r="V191" s="125">
        <f t="shared" si="41"/>
        <v>-0.18893722337364582</v>
      </c>
      <c r="W191" s="260">
        <v>118951.09602752536</v>
      </c>
      <c r="X191" s="264">
        <v>27672.478991596639</v>
      </c>
      <c r="Y191" s="264">
        <v>24989.72605620281</v>
      </c>
      <c r="Z191" s="141"/>
      <c r="AA191" s="124"/>
      <c r="AB191" s="124"/>
      <c r="AC191" s="124"/>
      <c r="AD191" s="124"/>
    </row>
    <row r="192" spans="1:30">
      <c r="A192" s="82">
        <v>1141</v>
      </c>
      <c r="B192" s="83" t="s">
        <v>246</v>
      </c>
      <c r="C192" s="266">
        <v>71896</v>
      </c>
      <c r="D192" s="124">
        <f t="shared" si="32"/>
        <v>22488.583046606193</v>
      </c>
      <c r="E192" s="125">
        <f t="shared" si="42"/>
        <v>0.91422526847048702</v>
      </c>
      <c r="F192" s="124">
        <f t="shared" si="43"/>
        <v>1265.9585595543444</v>
      </c>
      <c r="G192" s="124">
        <f t="shared" si="33"/>
        <v>4047.2695148952394</v>
      </c>
      <c r="H192" s="124">
        <f t="shared" si="44"/>
        <v>0</v>
      </c>
      <c r="I192" s="123">
        <f t="shared" si="34"/>
        <v>0</v>
      </c>
      <c r="J192" s="124">
        <f t="shared" si="45"/>
        <v>-299.79425118677545</v>
      </c>
      <c r="K192" s="123">
        <f t="shared" si="35"/>
        <v>-958.44222104412108</v>
      </c>
      <c r="L192" s="123">
        <f t="shared" si="36"/>
        <v>3088.8272938511182</v>
      </c>
      <c r="M192" s="123">
        <f t="shared" si="37"/>
        <v>74984.827293851122</v>
      </c>
      <c r="N192" s="70">
        <f t="shared" si="38"/>
        <v>23454.747354973762</v>
      </c>
      <c r="O192" s="23">
        <f t="shared" si="46"/>
        <v>0.95350261299563455</v>
      </c>
      <c r="P192" s="284">
        <v>413.79392846402425</v>
      </c>
      <c r="Q192" s="317">
        <v>3197</v>
      </c>
      <c r="R192" s="125">
        <f t="shared" si="39"/>
        <v>2.9527993826715559E-2</v>
      </c>
      <c r="S192" s="23">
        <f t="shared" si="40"/>
        <v>3.5156353155587662E-2</v>
      </c>
      <c r="T192" s="23"/>
      <c r="U192" s="266">
        <v>70664</v>
      </c>
      <c r="V192" s="125">
        <f t="shared" si="41"/>
        <v>1.7434620174346202E-2</v>
      </c>
      <c r="W192" s="260">
        <v>73299.175976690036</v>
      </c>
      <c r="X192" s="264">
        <v>21843.585780525504</v>
      </c>
      <c r="Y192" s="264">
        <v>22658.168771774355</v>
      </c>
      <c r="Z192" s="141"/>
      <c r="AA192" s="124"/>
      <c r="AB192" s="124"/>
      <c r="AC192" s="124"/>
      <c r="AD192" s="124"/>
    </row>
    <row r="193" spans="1:30">
      <c r="A193" s="82">
        <v>1142</v>
      </c>
      <c r="B193" s="83" t="s">
        <v>247</v>
      </c>
      <c r="C193" s="266">
        <v>122732</v>
      </c>
      <c r="D193" s="124">
        <f t="shared" si="32"/>
        <v>25310.785729016294</v>
      </c>
      <c r="E193" s="125">
        <f t="shared" si="42"/>
        <v>1.0289558853198166</v>
      </c>
      <c r="F193" s="124">
        <f t="shared" si="43"/>
        <v>-427.36304989171623</v>
      </c>
      <c r="G193" s="124">
        <f t="shared" si="33"/>
        <v>-2072.2834289249317</v>
      </c>
      <c r="H193" s="124">
        <f t="shared" si="44"/>
        <v>0</v>
      </c>
      <c r="I193" s="123">
        <f t="shared" si="34"/>
        <v>0</v>
      </c>
      <c r="J193" s="124">
        <f t="shared" si="45"/>
        <v>-299.79425118677545</v>
      </c>
      <c r="K193" s="123">
        <f t="shared" si="35"/>
        <v>-1453.7023240046742</v>
      </c>
      <c r="L193" s="123">
        <f t="shared" si="36"/>
        <v>-3525.985752929606</v>
      </c>
      <c r="M193" s="123">
        <f t="shared" si="37"/>
        <v>119206.01424707039</v>
      </c>
      <c r="N193" s="70">
        <f t="shared" si="38"/>
        <v>24583.628427937798</v>
      </c>
      <c r="O193" s="23">
        <f t="shared" si="46"/>
        <v>0.99939485973536624</v>
      </c>
      <c r="P193" s="284">
        <v>-227.11274347136987</v>
      </c>
      <c r="Q193" s="317">
        <v>4849</v>
      </c>
      <c r="R193" s="125">
        <f t="shared" si="39"/>
        <v>6.6653720065364561E-2</v>
      </c>
      <c r="S193" s="23">
        <f t="shared" si="40"/>
        <v>5.0026242507505293E-2</v>
      </c>
      <c r="T193" s="23"/>
      <c r="U193" s="266">
        <v>116083</v>
      </c>
      <c r="V193" s="125">
        <f t="shared" si="41"/>
        <v>5.727798213347346E-2</v>
      </c>
      <c r="W193" s="260">
        <v>114533.43297618783</v>
      </c>
      <c r="X193" s="264">
        <v>23729.149632052329</v>
      </c>
      <c r="Y193" s="264">
        <v>23412.394312385084</v>
      </c>
      <c r="Z193" s="141"/>
      <c r="AA193" s="124"/>
      <c r="AB193" s="124"/>
      <c r="AC193" s="124"/>
      <c r="AD193" s="124"/>
    </row>
    <row r="194" spans="1:30">
      <c r="A194" s="82">
        <v>1144</v>
      </c>
      <c r="B194" s="83" t="s">
        <v>248</v>
      </c>
      <c r="C194" s="266">
        <v>11951</v>
      </c>
      <c r="D194" s="124">
        <f t="shared" ref="D194:D257" si="47">C194*1000/Q194</f>
        <v>22049.815498154981</v>
      </c>
      <c r="E194" s="125">
        <f t="shared" si="42"/>
        <v>0.89638811176979039</v>
      </c>
      <c r="F194" s="124">
        <f t="shared" si="43"/>
        <v>1529.2190886250712</v>
      </c>
      <c r="G194" s="124">
        <f t="shared" ref="G194:G257" si="48">F194*Q194/1000</f>
        <v>828.83674603478858</v>
      </c>
      <c r="H194" s="124">
        <f t="shared" si="44"/>
        <v>31.09647909273826</v>
      </c>
      <c r="I194" s="123">
        <f t="shared" ref="I194:I257" si="49">H194*Q194/1000</f>
        <v>16.854291668264135</v>
      </c>
      <c r="J194" s="124">
        <f t="shared" si="45"/>
        <v>-268.69777209403719</v>
      </c>
      <c r="K194" s="123">
        <f t="shared" ref="K194:K257" si="50">J194*Q194/1000</f>
        <v>-145.63419247496816</v>
      </c>
      <c r="L194" s="123">
        <f t="shared" ref="L194:L257" si="51">K194+G194</f>
        <v>683.20255355982044</v>
      </c>
      <c r="M194" s="123">
        <f t="shared" ref="M194:M257" si="52">L194+C194</f>
        <v>12634.20255355982</v>
      </c>
      <c r="N194" s="70">
        <f t="shared" ref="N194:N257" si="53">M194*1000/Q194</f>
        <v>23310.336814686016</v>
      </c>
      <c r="O194" s="23">
        <f t="shared" si="46"/>
        <v>0.94763191119592927</v>
      </c>
      <c r="P194" s="284">
        <v>-58.084588083124345</v>
      </c>
      <c r="Q194" s="317">
        <v>542</v>
      </c>
      <c r="R194" s="125">
        <f t="shared" ref="R194:R257" si="54">(D194-X194)/X194</f>
        <v>4.8303017592388284E-3</v>
      </c>
      <c r="S194" s="23">
        <f t="shared" ref="S194:S257" si="55">(N194-Y194)/Y194</f>
        <v>2.6965687964033445E-2</v>
      </c>
      <c r="T194" s="23"/>
      <c r="U194" s="266">
        <v>11718</v>
      </c>
      <c r="V194" s="125">
        <f t="shared" ref="V194:V257" si="56">(C194-U194)/U194</f>
        <v>1.9883939238777949E-2</v>
      </c>
      <c r="W194" s="260">
        <v>12120.872201407257</v>
      </c>
      <c r="X194" s="264">
        <v>21943.8202247191</v>
      </c>
      <c r="Y194" s="264">
        <v>22698.262549451792</v>
      </c>
      <c r="Z194" s="141"/>
      <c r="AA194" s="124"/>
      <c r="AB194" s="124"/>
      <c r="AC194" s="124"/>
      <c r="AD194" s="124"/>
    </row>
    <row r="195" spans="1:30">
      <c r="A195" s="82">
        <v>1145</v>
      </c>
      <c r="B195" s="83" t="s">
        <v>249</v>
      </c>
      <c r="C195" s="266">
        <v>17276</v>
      </c>
      <c r="D195" s="124">
        <f t="shared" si="47"/>
        <v>20469.194312796208</v>
      </c>
      <c r="E195" s="125">
        <f t="shared" si="42"/>
        <v>0.83213133647452164</v>
      </c>
      <c r="F195" s="124">
        <f t="shared" si="43"/>
        <v>2477.5917998403352</v>
      </c>
      <c r="G195" s="124">
        <f t="shared" si="48"/>
        <v>2091.0874790652429</v>
      </c>
      <c r="H195" s="124">
        <f t="shared" si="44"/>
        <v>584.313893968309</v>
      </c>
      <c r="I195" s="123">
        <f t="shared" si="49"/>
        <v>493.16092650925282</v>
      </c>
      <c r="J195" s="124">
        <f t="shared" si="45"/>
        <v>284.51964278153355</v>
      </c>
      <c r="K195" s="123">
        <f t="shared" si="50"/>
        <v>240.13457850761432</v>
      </c>
      <c r="L195" s="123">
        <f t="shared" si="51"/>
        <v>2331.222057572857</v>
      </c>
      <c r="M195" s="123">
        <f t="shared" si="52"/>
        <v>19607.222057572857</v>
      </c>
      <c r="N195" s="70">
        <f t="shared" si="53"/>
        <v>23231.305755418078</v>
      </c>
      <c r="O195" s="23">
        <f t="shared" si="46"/>
        <v>0.94441907243116585</v>
      </c>
      <c r="P195" s="284">
        <v>131.94558608458192</v>
      </c>
      <c r="Q195" s="317">
        <v>844</v>
      </c>
      <c r="R195" s="125">
        <f t="shared" si="54"/>
        <v>1.9821754993342974E-2</v>
      </c>
      <c r="S195" s="23">
        <f t="shared" si="55"/>
        <v>3.7738850096009559E-2</v>
      </c>
      <c r="T195" s="23"/>
      <c r="U195" s="266">
        <v>17161</v>
      </c>
      <c r="V195" s="125">
        <f t="shared" si="56"/>
        <v>6.7012411864110482E-3</v>
      </c>
      <c r="W195" s="260">
        <v>19140.428653167215</v>
      </c>
      <c r="X195" s="264">
        <v>20071.345029239765</v>
      </c>
      <c r="Y195" s="264">
        <v>22386.466261014284</v>
      </c>
      <c r="Z195" s="141"/>
      <c r="AA195" s="124"/>
      <c r="AB195" s="124"/>
      <c r="AC195" s="124"/>
      <c r="AD195" s="124"/>
    </row>
    <row r="196" spans="1:30">
      <c r="A196" s="82">
        <v>1146</v>
      </c>
      <c r="B196" s="83" t="s">
        <v>250</v>
      </c>
      <c r="C196" s="266">
        <v>235723</v>
      </c>
      <c r="D196" s="124">
        <f t="shared" si="47"/>
        <v>21384.650276694185</v>
      </c>
      <c r="E196" s="125">
        <f t="shared" si="42"/>
        <v>0.8693472416577448</v>
      </c>
      <c r="F196" s="124">
        <f t="shared" si="43"/>
        <v>1928.318221501549</v>
      </c>
      <c r="G196" s="124">
        <f t="shared" si="48"/>
        <v>21255.851755611577</v>
      </c>
      <c r="H196" s="124">
        <f t="shared" si="44"/>
        <v>263.90430660401705</v>
      </c>
      <c r="I196" s="123">
        <f t="shared" si="49"/>
        <v>2909.0171716960799</v>
      </c>
      <c r="J196" s="124">
        <f t="shared" si="45"/>
        <v>-35.889944582758403</v>
      </c>
      <c r="K196" s="123">
        <f t="shared" si="50"/>
        <v>-395.61485913574586</v>
      </c>
      <c r="L196" s="123">
        <f t="shared" si="51"/>
        <v>20860.236896475832</v>
      </c>
      <c r="M196" s="123">
        <f t="shared" si="52"/>
        <v>256583.23689647584</v>
      </c>
      <c r="N196" s="70">
        <f t="shared" si="53"/>
        <v>23277.078553612973</v>
      </c>
      <c r="O196" s="23">
        <f t="shared" si="46"/>
        <v>0.9462798676903269</v>
      </c>
      <c r="P196" s="284">
        <v>469.92635712126867</v>
      </c>
      <c r="Q196" s="317">
        <v>11023</v>
      </c>
      <c r="R196" s="125">
        <f t="shared" si="54"/>
        <v>5.7220171607719951E-2</v>
      </c>
      <c r="S196" s="23">
        <f t="shared" si="55"/>
        <v>3.9421588438471884E-2</v>
      </c>
      <c r="T196" s="23"/>
      <c r="U196" s="266">
        <v>223329</v>
      </c>
      <c r="V196" s="125">
        <f t="shared" si="56"/>
        <v>5.5496599187745431E-2</v>
      </c>
      <c r="W196" s="260">
        <v>247255.03796446687</v>
      </c>
      <c r="X196" s="264">
        <v>20227.243909066208</v>
      </c>
      <c r="Y196" s="264">
        <v>22394.261205005605</v>
      </c>
      <c r="Z196" s="141"/>
      <c r="AA196" s="124"/>
      <c r="AB196" s="124"/>
      <c r="AC196" s="124"/>
      <c r="AD196" s="124"/>
    </row>
    <row r="197" spans="1:30">
      <c r="A197" s="82">
        <v>1149</v>
      </c>
      <c r="B197" s="83" t="s">
        <v>251</v>
      </c>
      <c r="C197" s="266">
        <v>878974</v>
      </c>
      <c r="D197" s="124">
        <f t="shared" si="47"/>
        <v>20807.56575053855</v>
      </c>
      <c r="E197" s="125">
        <f t="shared" si="42"/>
        <v>0.84588710391756738</v>
      </c>
      <c r="F197" s="124">
        <f t="shared" si="43"/>
        <v>2274.5689371949302</v>
      </c>
      <c r="G197" s="124">
        <f t="shared" si="48"/>
        <v>96084.615613925445</v>
      </c>
      <c r="H197" s="124">
        <f t="shared" si="44"/>
        <v>465.88389075848931</v>
      </c>
      <c r="I197" s="123">
        <f t="shared" si="49"/>
        <v>19680.333197310865</v>
      </c>
      <c r="J197" s="124">
        <f t="shared" si="45"/>
        <v>166.08963957171386</v>
      </c>
      <c r="K197" s="123">
        <f t="shared" si="50"/>
        <v>7016.1246444279086</v>
      </c>
      <c r="L197" s="123">
        <f t="shared" si="51"/>
        <v>103100.74025835335</v>
      </c>
      <c r="M197" s="123">
        <f t="shared" si="52"/>
        <v>982074.7402583533</v>
      </c>
      <c r="N197" s="70">
        <f t="shared" si="53"/>
        <v>23248.224327305194</v>
      </c>
      <c r="O197" s="23">
        <f t="shared" si="46"/>
        <v>0.94510686080331807</v>
      </c>
      <c r="P197" s="284">
        <v>4194.8185343259102</v>
      </c>
      <c r="Q197" s="317">
        <v>42243</v>
      </c>
      <c r="R197" s="125">
        <f t="shared" si="54"/>
        <v>4.4104317521730288E-2</v>
      </c>
      <c r="S197" s="23">
        <f t="shared" si="55"/>
        <v>3.882573521996413E-2</v>
      </c>
      <c r="T197" s="23"/>
      <c r="U197" s="266">
        <v>841566</v>
      </c>
      <c r="V197" s="125">
        <f t="shared" si="56"/>
        <v>4.4450464966502921E-2</v>
      </c>
      <c r="W197" s="260">
        <v>945056.7422743839</v>
      </c>
      <c r="X197" s="264">
        <v>19928.627246678821</v>
      </c>
      <c r="Y197" s="264">
        <v>22379.330371886237</v>
      </c>
      <c r="Z197" s="141"/>
      <c r="AA197" s="124"/>
      <c r="AB197" s="124"/>
      <c r="AC197" s="124"/>
      <c r="AD197" s="124"/>
    </row>
    <row r="198" spans="1:30">
      <c r="A198" s="82">
        <v>1151</v>
      </c>
      <c r="B198" s="83" t="s">
        <v>252</v>
      </c>
      <c r="C198" s="266">
        <v>4293</v>
      </c>
      <c r="D198" s="124">
        <f t="shared" si="47"/>
        <v>20639.423076923078</v>
      </c>
      <c r="E198" s="125">
        <f t="shared" si="42"/>
        <v>0.83905162297113012</v>
      </c>
      <c r="F198" s="124">
        <f t="shared" si="43"/>
        <v>2375.4545413642131</v>
      </c>
      <c r="G198" s="124">
        <f t="shared" si="48"/>
        <v>494.09454460375633</v>
      </c>
      <c r="H198" s="124">
        <f t="shared" si="44"/>
        <v>524.73382652390444</v>
      </c>
      <c r="I198" s="123">
        <f t="shared" si="49"/>
        <v>109.14463591697212</v>
      </c>
      <c r="J198" s="124">
        <f t="shared" si="45"/>
        <v>224.93957533712899</v>
      </c>
      <c r="K198" s="123">
        <f t="shared" si="50"/>
        <v>46.787431670122828</v>
      </c>
      <c r="L198" s="123">
        <f t="shared" si="51"/>
        <v>540.88197627387922</v>
      </c>
      <c r="M198" s="123">
        <f t="shared" si="52"/>
        <v>4833.8819762738794</v>
      </c>
      <c r="N198" s="70">
        <f t="shared" si="53"/>
        <v>23239.817193624422</v>
      </c>
      <c r="O198" s="23">
        <f t="shared" si="46"/>
        <v>0.94476508675599635</v>
      </c>
      <c r="P198" s="284">
        <v>21.707206049280785</v>
      </c>
      <c r="Q198" s="317">
        <v>208</v>
      </c>
      <c r="R198" s="125">
        <f t="shared" si="54"/>
        <v>9.6912754749216901E-2</v>
      </c>
      <c r="S198" s="23">
        <f t="shared" si="55"/>
        <v>4.103810605560336E-2</v>
      </c>
      <c r="T198" s="23"/>
      <c r="U198" s="266">
        <v>3782</v>
      </c>
      <c r="V198" s="125">
        <f t="shared" si="56"/>
        <v>0.13511369645690111</v>
      </c>
      <c r="W198" s="260">
        <v>4487.0627009200107</v>
      </c>
      <c r="X198" s="264">
        <v>18815.920398009952</v>
      </c>
      <c r="Y198" s="264">
        <v>22323.695029452792</v>
      </c>
      <c r="Z198" s="141"/>
      <c r="AA198" s="124"/>
      <c r="AB198" s="124"/>
      <c r="AC198" s="124"/>
      <c r="AD198" s="124"/>
    </row>
    <row r="199" spans="1:30">
      <c r="A199" s="82">
        <v>1160</v>
      </c>
      <c r="B199" s="83" t="s">
        <v>253</v>
      </c>
      <c r="C199" s="266">
        <v>219092</v>
      </c>
      <c r="D199" s="124">
        <f t="shared" si="47"/>
        <v>24916.638234959628</v>
      </c>
      <c r="E199" s="125">
        <f t="shared" ref="E199:E262" si="57">D199/D$430</f>
        <v>1.0129326615433722</v>
      </c>
      <c r="F199" s="124">
        <f t="shared" ref="F199:F262" si="58">($D$430-D199)*0.6</f>
        <v>-190.87455345771667</v>
      </c>
      <c r="G199" s="124">
        <f t="shared" si="48"/>
        <v>-1678.3599485537029</v>
      </c>
      <c r="H199" s="124">
        <f t="shared" ref="H199:H262" si="59">IF(D199&lt;D$430*0.9,(D$430*0.9-D199)*0.35,0)</f>
        <v>0</v>
      </c>
      <c r="I199" s="123">
        <f t="shared" si="49"/>
        <v>0</v>
      </c>
      <c r="J199" s="124">
        <f t="shared" ref="J199:J262" si="60">H199+I$432</f>
        <v>-299.79425118677545</v>
      </c>
      <c r="K199" s="123">
        <f t="shared" si="50"/>
        <v>-2636.0908506853166</v>
      </c>
      <c r="L199" s="123">
        <f t="shared" si="51"/>
        <v>-4314.450799239019</v>
      </c>
      <c r="M199" s="123">
        <f t="shared" si="52"/>
        <v>214777.54920076099</v>
      </c>
      <c r="N199" s="70">
        <f t="shared" si="53"/>
        <v>24425.969430315137</v>
      </c>
      <c r="O199" s="23">
        <f t="shared" ref="O199:O262" si="61">N199/N$430</f>
        <v>0.99298557022478873</v>
      </c>
      <c r="P199" s="284">
        <v>-578.22939850354396</v>
      </c>
      <c r="Q199" s="317">
        <v>8793</v>
      </c>
      <c r="R199" s="125">
        <f t="shared" si="54"/>
        <v>-1.2914610628949623E-2</v>
      </c>
      <c r="S199" s="23">
        <f t="shared" si="55"/>
        <v>1.6994909079697459E-2</v>
      </c>
      <c r="T199" s="23"/>
      <c r="U199" s="266">
        <v>222842</v>
      </c>
      <c r="V199" s="125">
        <f t="shared" si="56"/>
        <v>-1.6828066522468835E-2</v>
      </c>
      <c r="W199" s="260">
        <v>212029.04380903236</v>
      </c>
      <c r="X199" s="264">
        <v>25242.637063887629</v>
      </c>
      <c r="Y199" s="264">
        <v>24017.789285119205</v>
      </c>
      <c r="Z199" s="264"/>
      <c r="AA199" s="266"/>
      <c r="AB199" s="262"/>
      <c r="AC199" s="266"/>
      <c r="AD199" s="124"/>
    </row>
    <row r="200" spans="1:30" ht="22.5" customHeight="1">
      <c r="A200" s="82">
        <v>1201</v>
      </c>
      <c r="B200" s="83" t="s">
        <v>254</v>
      </c>
      <c r="C200" s="266">
        <v>7308105</v>
      </c>
      <c r="D200" s="124">
        <f t="shared" si="47"/>
        <v>26119.77826385315</v>
      </c>
      <c r="E200" s="125">
        <f t="shared" si="57"/>
        <v>1.0618437473882745</v>
      </c>
      <c r="F200" s="124">
        <f t="shared" si="58"/>
        <v>-912.75857079382979</v>
      </c>
      <c r="G200" s="124">
        <f t="shared" si="48"/>
        <v>-255382.54603954725</v>
      </c>
      <c r="H200" s="124">
        <f t="shared" si="59"/>
        <v>0</v>
      </c>
      <c r="I200" s="123">
        <f t="shared" si="49"/>
        <v>0</v>
      </c>
      <c r="J200" s="124">
        <f t="shared" si="60"/>
        <v>-299.79425118677545</v>
      </c>
      <c r="K200" s="123">
        <f t="shared" si="50"/>
        <v>-83880.033128050287</v>
      </c>
      <c r="L200" s="123">
        <f t="shared" si="51"/>
        <v>-339262.57916759752</v>
      </c>
      <c r="M200" s="123">
        <f t="shared" si="52"/>
        <v>6968842.4208324021</v>
      </c>
      <c r="N200" s="70">
        <f t="shared" si="53"/>
        <v>24907.225441872542</v>
      </c>
      <c r="O200" s="23">
        <f t="shared" si="61"/>
        <v>1.0125500045627494</v>
      </c>
      <c r="P200" s="284">
        <v>-20084.805056989193</v>
      </c>
      <c r="Q200" s="317">
        <v>279792</v>
      </c>
      <c r="R200" s="125">
        <f t="shared" si="54"/>
        <v>4.1329154851842839E-2</v>
      </c>
      <c r="S200" s="23">
        <f t="shared" si="55"/>
        <v>3.979485812706781E-2</v>
      </c>
      <c r="T200" s="23"/>
      <c r="U200" s="266">
        <v>6987052</v>
      </c>
      <c r="V200" s="125">
        <f t="shared" si="56"/>
        <v>4.5949708117243152E-2</v>
      </c>
      <c r="W200" s="260">
        <v>6672524.9081183523</v>
      </c>
      <c r="X200" s="264">
        <v>25083.114346845876</v>
      </c>
      <c r="Y200" s="264">
        <v>23953.980198302503</v>
      </c>
      <c r="Z200" s="141"/>
      <c r="AA200" s="266"/>
      <c r="AB200" s="266"/>
      <c r="AC200" s="262"/>
      <c r="AD200" s="266"/>
    </row>
    <row r="201" spans="1:30">
      <c r="A201" s="82">
        <v>1211</v>
      </c>
      <c r="B201" s="83" t="s">
        <v>255</v>
      </c>
      <c r="C201" s="266">
        <v>83800</v>
      </c>
      <c r="D201" s="124">
        <f t="shared" si="47"/>
        <v>20524.124418319861</v>
      </c>
      <c r="E201" s="125">
        <f t="shared" si="57"/>
        <v>0.83436440248696886</v>
      </c>
      <c r="F201" s="124">
        <f t="shared" si="58"/>
        <v>2444.6337365261429</v>
      </c>
      <c r="G201" s="124">
        <f t="shared" si="48"/>
        <v>9981.4395462362409</v>
      </c>
      <c r="H201" s="124">
        <f t="shared" si="59"/>
        <v>565.08835703503019</v>
      </c>
      <c r="I201" s="123">
        <f t="shared" si="49"/>
        <v>2307.2557617740281</v>
      </c>
      <c r="J201" s="124">
        <f t="shared" si="60"/>
        <v>265.29410584825473</v>
      </c>
      <c r="K201" s="123">
        <f t="shared" si="50"/>
        <v>1083.1958341784239</v>
      </c>
      <c r="L201" s="123">
        <f t="shared" si="51"/>
        <v>11064.635380414664</v>
      </c>
      <c r="M201" s="123">
        <f t="shared" si="52"/>
        <v>94864.635380414664</v>
      </c>
      <c r="N201" s="70">
        <f t="shared" si="53"/>
        <v>23234.052260694261</v>
      </c>
      <c r="O201" s="23">
        <f t="shared" si="61"/>
        <v>0.94453072573178831</v>
      </c>
      <c r="P201" s="284">
        <v>1865.0157322077685</v>
      </c>
      <c r="Q201" s="317">
        <v>4083</v>
      </c>
      <c r="R201" s="125">
        <f t="shared" si="54"/>
        <v>3.9021234938205474E-2</v>
      </c>
      <c r="S201" s="23">
        <f t="shared" si="55"/>
        <v>3.8599247582480706E-2</v>
      </c>
      <c r="T201" s="23"/>
      <c r="U201" s="266">
        <v>81680</v>
      </c>
      <c r="V201" s="125">
        <f t="shared" si="56"/>
        <v>2.595494613124388E-2</v>
      </c>
      <c r="W201" s="260">
        <v>92502.28740449874</v>
      </c>
      <c r="X201" s="264">
        <v>19753.325272067716</v>
      </c>
      <c r="Y201" s="264">
        <v>22370.56527315568</v>
      </c>
      <c r="Z201" s="141"/>
      <c r="AA201" s="124"/>
      <c r="AB201" s="124"/>
      <c r="AC201" s="124"/>
      <c r="AD201" s="124"/>
    </row>
    <row r="202" spans="1:30">
      <c r="A202" s="82">
        <v>1216</v>
      </c>
      <c r="B202" s="83" t="s">
        <v>256</v>
      </c>
      <c r="C202" s="266">
        <v>114050</v>
      </c>
      <c r="D202" s="124">
        <f t="shared" si="47"/>
        <v>19935.325991959449</v>
      </c>
      <c r="E202" s="125">
        <f t="shared" si="57"/>
        <v>0.81042806117552357</v>
      </c>
      <c r="F202" s="124">
        <f t="shared" si="58"/>
        <v>2797.9127923423903</v>
      </c>
      <c r="G202" s="124">
        <f t="shared" si="48"/>
        <v>16006.859084990814</v>
      </c>
      <c r="H202" s="124">
        <f t="shared" si="59"/>
        <v>771.16780626117452</v>
      </c>
      <c r="I202" s="123">
        <f t="shared" si="49"/>
        <v>4411.8510196201796</v>
      </c>
      <c r="J202" s="124">
        <f t="shared" si="60"/>
        <v>471.37355507439906</v>
      </c>
      <c r="K202" s="123">
        <f t="shared" si="50"/>
        <v>2696.7281085806371</v>
      </c>
      <c r="L202" s="123">
        <f t="shared" si="51"/>
        <v>18703.587193571453</v>
      </c>
      <c r="M202" s="123">
        <f t="shared" si="52"/>
        <v>132753.58719357144</v>
      </c>
      <c r="N202" s="70">
        <f t="shared" si="53"/>
        <v>23204.612339376235</v>
      </c>
      <c r="O202" s="23">
        <f t="shared" si="61"/>
        <v>0.9433339086662158</v>
      </c>
      <c r="P202" s="284">
        <v>336.5287298458461</v>
      </c>
      <c r="Q202" s="317">
        <v>5721</v>
      </c>
      <c r="R202" s="125">
        <f t="shared" si="54"/>
        <v>-0.1460279182752858</v>
      </c>
      <c r="S202" s="23">
        <f t="shared" si="55"/>
        <v>-2.3138537883708567E-3</v>
      </c>
      <c r="T202" s="23"/>
      <c r="U202" s="266">
        <v>132035</v>
      </c>
      <c r="V202" s="125">
        <f t="shared" si="56"/>
        <v>-0.13621388268262202</v>
      </c>
      <c r="W202" s="260">
        <v>131549.67410329485</v>
      </c>
      <c r="X202" s="264">
        <v>23344.23620933522</v>
      </c>
      <c r="Y202" s="264">
        <v>23258.42894329824</v>
      </c>
      <c r="Z202" s="141"/>
      <c r="AA202" s="124"/>
      <c r="AB202" s="124"/>
      <c r="AC202" s="124"/>
      <c r="AD202" s="124"/>
    </row>
    <row r="203" spans="1:30">
      <c r="A203" s="82">
        <v>1219</v>
      </c>
      <c r="B203" s="83" t="s">
        <v>257</v>
      </c>
      <c r="C203" s="266">
        <v>253816</v>
      </c>
      <c r="D203" s="124">
        <f t="shared" si="47"/>
        <v>21325.491514031255</v>
      </c>
      <c r="E203" s="125">
        <f t="shared" si="57"/>
        <v>0.86694226862917234</v>
      </c>
      <c r="F203" s="124">
        <f t="shared" si="58"/>
        <v>1963.813479099307</v>
      </c>
      <c r="G203" s="124">
        <f t="shared" si="48"/>
        <v>23373.30802823995</v>
      </c>
      <c r="H203" s="124">
        <f t="shared" si="59"/>
        <v>284.60987353604247</v>
      </c>
      <c r="I203" s="123">
        <f t="shared" si="49"/>
        <v>3387.4267148259778</v>
      </c>
      <c r="J203" s="124">
        <f t="shared" si="60"/>
        <v>-15.184377650732984</v>
      </c>
      <c r="K203" s="123">
        <f t="shared" si="50"/>
        <v>-180.724462799024</v>
      </c>
      <c r="L203" s="123">
        <f t="shared" si="51"/>
        <v>23192.583565440924</v>
      </c>
      <c r="M203" s="123">
        <f t="shared" si="52"/>
        <v>277008.5835654409</v>
      </c>
      <c r="N203" s="70">
        <f t="shared" si="53"/>
        <v>23274.120615479827</v>
      </c>
      <c r="O203" s="23">
        <f t="shared" si="61"/>
        <v>0.94615961903889834</v>
      </c>
      <c r="P203" s="284">
        <v>1558.6166653775981</v>
      </c>
      <c r="Q203" s="317">
        <v>11902</v>
      </c>
      <c r="R203" s="125">
        <f t="shared" si="54"/>
        <v>-1.2941438162081072E-3</v>
      </c>
      <c r="S203" s="23">
        <f t="shared" si="55"/>
        <v>3.6156018982412538E-2</v>
      </c>
      <c r="T203" s="23"/>
      <c r="U203" s="266">
        <v>252095</v>
      </c>
      <c r="V203" s="125">
        <f t="shared" si="56"/>
        <v>6.8267914873361233E-3</v>
      </c>
      <c r="W203" s="260">
        <v>265186.19102961442</v>
      </c>
      <c r="X203" s="264">
        <v>21353.125529391833</v>
      </c>
      <c r="Y203" s="264">
        <v>22461.98467132089</v>
      </c>
      <c r="Z203" s="141"/>
      <c r="AA203" s="124"/>
      <c r="AB203" s="124"/>
      <c r="AC203" s="124"/>
      <c r="AD203" s="124"/>
    </row>
    <row r="204" spans="1:30">
      <c r="A204" s="82">
        <v>1221</v>
      </c>
      <c r="B204" s="83" t="s">
        <v>258</v>
      </c>
      <c r="C204" s="266">
        <v>421060</v>
      </c>
      <c r="D204" s="124">
        <f t="shared" si="47"/>
        <v>22420.66027689031</v>
      </c>
      <c r="E204" s="125">
        <f t="shared" si="57"/>
        <v>0.91146401347055794</v>
      </c>
      <c r="F204" s="124">
        <f t="shared" si="58"/>
        <v>1306.7122213838738</v>
      </c>
      <c r="G204" s="124">
        <f t="shared" si="48"/>
        <v>24540.055517589153</v>
      </c>
      <c r="H204" s="124">
        <f t="shared" si="59"/>
        <v>0</v>
      </c>
      <c r="I204" s="123">
        <f t="shared" si="49"/>
        <v>0</v>
      </c>
      <c r="J204" s="124">
        <f t="shared" si="60"/>
        <v>-299.79425118677545</v>
      </c>
      <c r="K204" s="123">
        <f t="shared" si="50"/>
        <v>-5630.1360372876434</v>
      </c>
      <c r="L204" s="123">
        <f t="shared" si="51"/>
        <v>18909.919480301509</v>
      </c>
      <c r="M204" s="123">
        <f t="shared" si="52"/>
        <v>439969.9194803015</v>
      </c>
      <c r="N204" s="70">
        <f t="shared" si="53"/>
        <v>23427.578247087407</v>
      </c>
      <c r="O204" s="23">
        <f t="shared" si="61"/>
        <v>0.95239811099566285</v>
      </c>
      <c r="P204" s="284">
        <v>1369.1684631074058</v>
      </c>
      <c r="Q204" s="317">
        <v>18780</v>
      </c>
      <c r="R204" s="125">
        <f t="shared" si="54"/>
        <v>4.1867471572784989E-2</v>
      </c>
      <c r="S204" s="23">
        <f t="shared" si="55"/>
        <v>3.9903467572680866E-2</v>
      </c>
      <c r="T204" s="23"/>
      <c r="U204" s="266">
        <v>405022</v>
      </c>
      <c r="V204" s="125">
        <f t="shared" si="56"/>
        <v>3.9597849005733023E-2</v>
      </c>
      <c r="W204" s="260">
        <v>424010.94326345692</v>
      </c>
      <c r="X204" s="264">
        <v>21519.685457733383</v>
      </c>
      <c r="Y204" s="264">
        <v>22528.608642657506</v>
      </c>
      <c r="Z204" s="141"/>
      <c r="AA204" s="124"/>
      <c r="AB204" s="124"/>
      <c r="AC204" s="124"/>
      <c r="AD204" s="124"/>
    </row>
    <row r="205" spans="1:30">
      <c r="A205" s="82">
        <v>1222</v>
      </c>
      <c r="B205" s="83" t="s">
        <v>259</v>
      </c>
      <c r="C205" s="266">
        <v>66805</v>
      </c>
      <c r="D205" s="124">
        <f t="shared" si="47"/>
        <v>20915.779586725108</v>
      </c>
      <c r="E205" s="125">
        <f t="shared" si="57"/>
        <v>0.85028630609205957</v>
      </c>
      <c r="F205" s="124">
        <f t="shared" si="58"/>
        <v>2209.6406354829951</v>
      </c>
      <c r="G205" s="124">
        <f t="shared" si="48"/>
        <v>7057.5921897326862</v>
      </c>
      <c r="H205" s="124">
        <f t="shared" si="59"/>
        <v>428.009048093194</v>
      </c>
      <c r="I205" s="123">
        <f t="shared" si="49"/>
        <v>1367.0608996096616</v>
      </c>
      <c r="J205" s="124">
        <f t="shared" si="60"/>
        <v>128.21479690641854</v>
      </c>
      <c r="K205" s="123">
        <f t="shared" si="50"/>
        <v>409.51806131910087</v>
      </c>
      <c r="L205" s="123">
        <f t="shared" si="51"/>
        <v>7467.1102510517867</v>
      </c>
      <c r="M205" s="123">
        <f t="shared" si="52"/>
        <v>74272.110251051781</v>
      </c>
      <c r="N205" s="70">
        <f t="shared" si="53"/>
        <v>23253.635019114521</v>
      </c>
      <c r="O205" s="23">
        <f t="shared" si="61"/>
        <v>0.94532682091204268</v>
      </c>
      <c r="P205" s="284">
        <v>535.26978904521548</v>
      </c>
      <c r="Q205" s="317">
        <v>3194</v>
      </c>
      <c r="R205" s="125">
        <f t="shared" si="54"/>
        <v>-1.3424134687220868E-2</v>
      </c>
      <c r="S205" s="23">
        <f t="shared" si="55"/>
        <v>3.6123520178449726E-2</v>
      </c>
      <c r="T205" s="23"/>
      <c r="U205" s="266">
        <v>67608</v>
      </c>
      <c r="V205" s="125">
        <f t="shared" si="56"/>
        <v>-1.1877292628091351E-2</v>
      </c>
      <c r="W205" s="260">
        <v>71570.464941462269</v>
      </c>
      <c r="X205" s="264">
        <v>21200.376293508936</v>
      </c>
      <c r="Y205" s="264">
        <v>22442.917824227741</v>
      </c>
      <c r="Z205" s="141"/>
      <c r="AA205" s="124"/>
      <c r="AB205" s="124"/>
      <c r="AC205" s="124"/>
      <c r="AD205" s="124"/>
    </row>
    <row r="206" spans="1:30">
      <c r="A206" s="82">
        <v>1223</v>
      </c>
      <c r="B206" s="83" t="s">
        <v>260</v>
      </c>
      <c r="C206" s="266">
        <v>70528</v>
      </c>
      <c r="D206" s="124">
        <f t="shared" si="47"/>
        <v>24686.034301715084</v>
      </c>
      <c r="E206" s="125">
        <f t="shared" si="57"/>
        <v>1.0035579516141639</v>
      </c>
      <c r="F206" s="124">
        <f t="shared" si="58"/>
        <v>-52.51219351099062</v>
      </c>
      <c r="G206" s="124">
        <f t="shared" si="48"/>
        <v>-150.02733686090019</v>
      </c>
      <c r="H206" s="124">
        <f t="shared" si="59"/>
        <v>0</v>
      </c>
      <c r="I206" s="123">
        <f t="shared" si="49"/>
        <v>0</v>
      </c>
      <c r="J206" s="124">
        <f t="shared" si="60"/>
        <v>-299.79425118677545</v>
      </c>
      <c r="K206" s="123">
        <f t="shared" si="50"/>
        <v>-856.51217564061744</v>
      </c>
      <c r="L206" s="123">
        <f t="shared" si="51"/>
        <v>-1006.5395125015176</v>
      </c>
      <c r="M206" s="123">
        <f t="shared" si="52"/>
        <v>69521.46048749848</v>
      </c>
      <c r="N206" s="70">
        <f t="shared" si="53"/>
        <v>24333.727857017318</v>
      </c>
      <c r="O206" s="23">
        <f t="shared" si="61"/>
        <v>0.98923568625310532</v>
      </c>
      <c r="P206" s="284">
        <v>169.44881251852382</v>
      </c>
      <c r="Q206" s="317">
        <v>2857</v>
      </c>
      <c r="R206" s="125">
        <f t="shared" si="54"/>
        <v>7.3092797156729603E-2</v>
      </c>
      <c r="S206" s="23">
        <f t="shared" si="55"/>
        <v>5.2380310139091855E-2</v>
      </c>
      <c r="T206" s="23"/>
      <c r="U206" s="266">
        <v>65494</v>
      </c>
      <c r="V206" s="125">
        <f t="shared" si="56"/>
        <v>7.6862002626194761E-2</v>
      </c>
      <c r="W206" s="260">
        <v>65829.931006379149</v>
      </c>
      <c r="X206" s="264">
        <v>23004.566210045661</v>
      </c>
      <c r="Y206" s="264">
        <v>23122.560943582419</v>
      </c>
      <c r="Z206" s="141"/>
      <c r="AA206" s="124"/>
      <c r="AB206" s="124"/>
      <c r="AC206" s="124"/>
      <c r="AD206" s="124"/>
    </row>
    <row r="207" spans="1:30">
      <c r="A207" s="82">
        <v>1224</v>
      </c>
      <c r="B207" s="83" t="s">
        <v>261</v>
      </c>
      <c r="C207" s="266">
        <v>284618</v>
      </c>
      <c r="D207" s="124">
        <f t="shared" si="47"/>
        <v>21594.688922610014</v>
      </c>
      <c r="E207" s="125">
        <f t="shared" si="57"/>
        <v>0.87788591379434056</v>
      </c>
      <c r="F207" s="124">
        <f t="shared" si="58"/>
        <v>1802.2950339520517</v>
      </c>
      <c r="G207" s="124">
        <f t="shared" si="48"/>
        <v>23754.248547488041</v>
      </c>
      <c r="H207" s="124">
        <f t="shared" si="59"/>
        <v>190.39078053347691</v>
      </c>
      <c r="I207" s="123">
        <f t="shared" si="49"/>
        <v>2509.3504874312257</v>
      </c>
      <c r="J207" s="124">
        <f t="shared" si="60"/>
        <v>-109.40347065329854</v>
      </c>
      <c r="K207" s="123">
        <f t="shared" si="50"/>
        <v>-1441.9377432104748</v>
      </c>
      <c r="L207" s="123">
        <f t="shared" si="51"/>
        <v>22312.310804277568</v>
      </c>
      <c r="M207" s="123">
        <f t="shared" si="52"/>
        <v>306930.31080427754</v>
      </c>
      <c r="N207" s="70">
        <f t="shared" si="53"/>
        <v>23287.580485908766</v>
      </c>
      <c r="O207" s="23">
        <f t="shared" si="61"/>
        <v>0.94670680129715679</v>
      </c>
      <c r="P207" s="284">
        <v>7601.4229232009857</v>
      </c>
      <c r="Q207" s="317">
        <v>13180</v>
      </c>
      <c r="R207" s="125">
        <f t="shared" si="54"/>
        <v>3.9005221726226315E-2</v>
      </c>
      <c r="S207" s="23">
        <f t="shared" si="55"/>
        <v>3.8599475292699116E-2</v>
      </c>
      <c r="T207" s="23"/>
      <c r="U207" s="266">
        <v>275201</v>
      </c>
      <c r="V207" s="125">
        <f t="shared" si="56"/>
        <v>3.4218625659063737E-2</v>
      </c>
      <c r="W207" s="260">
        <v>296891.01578548196</v>
      </c>
      <c r="X207" s="264">
        <v>20784.004229287817</v>
      </c>
      <c r="Y207" s="264">
        <v>22422.099221016684</v>
      </c>
      <c r="Z207" s="141"/>
      <c r="AA207" s="124"/>
      <c r="AB207" s="124"/>
      <c r="AC207" s="124"/>
      <c r="AD207" s="124"/>
    </row>
    <row r="208" spans="1:30">
      <c r="A208" s="82">
        <v>1227</v>
      </c>
      <c r="B208" s="83" t="s">
        <v>262</v>
      </c>
      <c r="C208" s="266">
        <v>24295</v>
      </c>
      <c r="D208" s="124">
        <f t="shared" si="47"/>
        <v>22166.970802919706</v>
      </c>
      <c r="E208" s="125">
        <f t="shared" si="57"/>
        <v>0.90115081023457588</v>
      </c>
      <c r="F208" s="124">
        <f t="shared" si="58"/>
        <v>1458.9259057662362</v>
      </c>
      <c r="G208" s="124">
        <f t="shared" si="48"/>
        <v>1598.9827927197948</v>
      </c>
      <c r="H208" s="124">
        <f t="shared" si="59"/>
        <v>0</v>
      </c>
      <c r="I208" s="123">
        <f t="shared" si="49"/>
        <v>0</v>
      </c>
      <c r="J208" s="124">
        <f t="shared" si="60"/>
        <v>-299.79425118677545</v>
      </c>
      <c r="K208" s="123">
        <f t="shared" si="50"/>
        <v>-328.5744993007059</v>
      </c>
      <c r="L208" s="123">
        <f t="shared" si="51"/>
        <v>1270.408293419089</v>
      </c>
      <c r="M208" s="123">
        <f t="shared" si="52"/>
        <v>25565.408293419088</v>
      </c>
      <c r="N208" s="70">
        <f t="shared" si="53"/>
        <v>23326.102457499168</v>
      </c>
      <c r="O208" s="23">
        <f t="shared" si="61"/>
        <v>0.94827282970127014</v>
      </c>
      <c r="P208" s="284">
        <v>-215.04338045668078</v>
      </c>
      <c r="Q208" s="317">
        <v>1096</v>
      </c>
      <c r="R208" s="125">
        <f t="shared" si="54"/>
        <v>0.11347373513623336</v>
      </c>
      <c r="S208" s="23">
        <f t="shared" si="55"/>
        <v>4.2353820455721197E-2</v>
      </c>
      <c r="T208" s="23"/>
      <c r="U208" s="266">
        <v>22058</v>
      </c>
      <c r="V208" s="125">
        <f t="shared" si="56"/>
        <v>0.10141445280623811</v>
      </c>
      <c r="W208" s="260">
        <v>24795.152102583943</v>
      </c>
      <c r="X208" s="264">
        <v>19907.942238267147</v>
      </c>
      <c r="Y208" s="264">
        <v>22378.29612146565</v>
      </c>
      <c r="Z208" s="141"/>
      <c r="AA208" s="124"/>
      <c r="AB208" s="124"/>
      <c r="AC208" s="124"/>
      <c r="AD208" s="124"/>
    </row>
    <row r="209" spans="1:30">
      <c r="A209" s="82">
        <v>1228</v>
      </c>
      <c r="B209" s="83" t="s">
        <v>263</v>
      </c>
      <c r="C209" s="266">
        <v>180937</v>
      </c>
      <c r="D209" s="124">
        <f t="shared" si="47"/>
        <v>26472.12874908559</v>
      </c>
      <c r="E209" s="125">
        <f t="shared" si="57"/>
        <v>1.0761678031231221</v>
      </c>
      <c r="F209" s="124">
        <f t="shared" si="58"/>
        <v>-1124.168861933294</v>
      </c>
      <c r="G209" s="124">
        <f t="shared" si="48"/>
        <v>-7683.6941713140641</v>
      </c>
      <c r="H209" s="124">
        <f t="shared" si="59"/>
        <v>0</v>
      </c>
      <c r="I209" s="123">
        <f t="shared" si="49"/>
        <v>0</v>
      </c>
      <c r="J209" s="124">
        <f t="shared" si="60"/>
        <v>-299.79425118677545</v>
      </c>
      <c r="K209" s="123">
        <f t="shared" si="50"/>
        <v>-2049.0937068616104</v>
      </c>
      <c r="L209" s="123">
        <f t="shared" si="51"/>
        <v>-9732.7878781756735</v>
      </c>
      <c r="M209" s="123">
        <f t="shared" si="52"/>
        <v>171204.21212182433</v>
      </c>
      <c r="N209" s="70">
        <f t="shared" si="53"/>
        <v>25048.165635965521</v>
      </c>
      <c r="O209" s="23">
        <f t="shared" si="61"/>
        <v>1.0182796268566885</v>
      </c>
      <c r="P209" s="284">
        <v>-726.45333091911198</v>
      </c>
      <c r="Q209" s="317">
        <v>6835</v>
      </c>
      <c r="R209" s="125">
        <f t="shared" si="54"/>
        <v>6.9351859408682048E-2</v>
      </c>
      <c r="S209" s="23">
        <f t="shared" si="55"/>
        <v>5.1434228034624767E-2</v>
      </c>
      <c r="T209" s="23"/>
      <c r="U209" s="266">
        <v>173906</v>
      </c>
      <c r="V209" s="125">
        <f t="shared" si="56"/>
        <v>4.0429887410440124E-2</v>
      </c>
      <c r="W209" s="260">
        <v>167355.55957843817</v>
      </c>
      <c r="X209" s="264">
        <v>24755.302491103204</v>
      </c>
      <c r="Y209" s="264">
        <v>23822.855456005433</v>
      </c>
      <c r="Z209" s="141"/>
      <c r="AA209" s="124"/>
      <c r="AB209" s="124"/>
      <c r="AC209" s="124"/>
      <c r="AD209" s="124"/>
    </row>
    <row r="210" spans="1:30">
      <c r="A210" s="82">
        <v>1231</v>
      </c>
      <c r="B210" s="83" t="s">
        <v>264</v>
      </c>
      <c r="C210" s="266">
        <v>70547</v>
      </c>
      <c r="D210" s="124">
        <f t="shared" si="47"/>
        <v>20977.401129943504</v>
      </c>
      <c r="E210" s="125">
        <f t="shared" si="57"/>
        <v>0.85279139819927019</v>
      </c>
      <c r="F210" s="124">
        <f t="shared" si="58"/>
        <v>2172.6677095519576</v>
      </c>
      <c r="G210" s="124">
        <f t="shared" si="48"/>
        <v>7306.6815072232339</v>
      </c>
      <c r="H210" s="124">
        <f t="shared" si="59"/>
        <v>406.4415079667553</v>
      </c>
      <c r="I210" s="123">
        <f t="shared" si="49"/>
        <v>1366.8627912921979</v>
      </c>
      <c r="J210" s="124">
        <f t="shared" si="60"/>
        <v>106.64725677997984</v>
      </c>
      <c r="K210" s="123">
        <f t="shared" si="50"/>
        <v>358.65472455107221</v>
      </c>
      <c r="L210" s="123">
        <f t="shared" si="51"/>
        <v>7665.3362317743058</v>
      </c>
      <c r="M210" s="123">
        <f t="shared" si="52"/>
        <v>78212.336231774301</v>
      </c>
      <c r="N210" s="70">
        <f t="shared" si="53"/>
        <v>23256.716096275439</v>
      </c>
      <c r="O210" s="23">
        <f t="shared" si="61"/>
        <v>0.94545207551740318</v>
      </c>
      <c r="P210" s="284">
        <v>-371.739981039751</v>
      </c>
      <c r="Q210" s="317">
        <v>3363</v>
      </c>
      <c r="R210" s="125">
        <f t="shared" si="54"/>
        <v>8.0844094104836769E-2</v>
      </c>
      <c r="S210" s="23">
        <f t="shared" si="55"/>
        <v>4.0414564646728594E-2</v>
      </c>
      <c r="T210" s="23"/>
      <c r="U210" s="266">
        <v>65542</v>
      </c>
      <c r="V210" s="125">
        <f t="shared" si="56"/>
        <v>7.6363247993652919E-2</v>
      </c>
      <c r="W210" s="260">
        <v>75487.149955258094</v>
      </c>
      <c r="X210" s="264">
        <v>19408.350607047676</v>
      </c>
      <c r="Y210" s="264">
        <v>22353.316539904674</v>
      </c>
      <c r="Z210" s="141"/>
      <c r="AA210" s="124"/>
      <c r="AB210" s="124"/>
      <c r="AC210" s="124"/>
      <c r="AD210" s="124"/>
    </row>
    <row r="211" spans="1:30">
      <c r="A211" s="82">
        <v>1232</v>
      </c>
      <c r="B211" s="83" t="s">
        <v>265</v>
      </c>
      <c r="C211" s="266">
        <v>47536</v>
      </c>
      <c r="D211" s="124">
        <f t="shared" si="47"/>
        <v>51059.076262083778</v>
      </c>
      <c r="E211" s="125">
        <f t="shared" si="57"/>
        <v>2.075697593166197</v>
      </c>
      <c r="F211" s="124">
        <f t="shared" si="58"/>
        <v>-15876.337369732206</v>
      </c>
      <c r="G211" s="124">
        <f t="shared" si="48"/>
        <v>-14780.870091220684</v>
      </c>
      <c r="H211" s="124">
        <f t="shared" si="59"/>
        <v>0</v>
      </c>
      <c r="I211" s="123">
        <f t="shared" si="49"/>
        <v>0</v>
      </c>
      <c r="J211" s="124">
        <f t="shared" si="60"/>
        <v>-299.79425118677545</v>
      </c>
      <c r="K211" s="123">
        <f t="shared" si="50"/>
        <v>-279.10844785488791</v>
      </c>
      <c r="L211" s="123">
        <f t="shared" si="51"/>
        <v>-15059.978539075571</v>
      </c>
      <c r="M211" s="123">
        <f t="shared" si="52"/>
        <v>32476.021460924429</v>
      </c>
      <c r="N211" s="70">
        <f t="shared" si="53"/>
        <v>34882.944641164802</v>
      </c>
      <c r="O211" s="23">
        <f t="shared" si="61"/>
        <v>1.4180915428739187</v>
      </c>
      <c r="P211" s="284">
        <v>488.17971454489089</v>
      </c>
      <c r="Q211" s="317">
        <v>931</v>
      </c>
      <c r="R211" s="125">
        <f t="shared" si="54"/>
        <v>7.9282303306767402E-2</v>
      </c>
      <c r="S211" s="23">
        <f t="shared" si="55"/>
        <v>6.2077125444436582E-2</v>
      </c>
      <c r="T211" s="23"/>
      <c r="U211" s="266">
        <v>43571</v>
      </c>
      <c r="V211" s="125">
        <f t="shared" si="56"/>
        <v>9.1000895090771389E-2</v>
      </c>
      <c r="W211" s="260">
        <v>30249.396437258587</v>
      </c>
      <c r="X211" s="264">
        <v>47308.360477741582</v>
      </c>
      <c r="Y211" s="264">
        <v>32844.078650660791</v>
      </c>
      <c r="Z211" s="141"/>
      <c r="AA211" s="124"/>
      <c r="AB211" s="124"/>
      <c r="AC211" s="124"/>
      <c r="AD211" s="124"/>
    </row>
    <row r="212" spans="1:30">
      <c r="A212" s="82">
        <v>1233</v>
      </c>
      <c r="B212" s="83" t="s">
        <v>266</v>
      </c>
      <c r="C212" s="266">
        <v>29658</v>
      </c>
      <c r="D212" s="124">
        <f t="shared" si="47"/>
        <v>26551.477170993734</v>
      </c>
      <c r="E212" s="125">
        <f t="shared" si="57"/>
        <v>1.0793935435875766</v>
      </c>
      <c r="F212" s="124">
        <f t="shared" si="58"/>
        <v>-1171.7779150781803</v>
      </c>
      <c r="G212" s="124">
        <f t="shared" si="48"/>
        <v>-1308.8759311423273</v>
      </c>
      <c r="H212" s="124">
        <f t="shared" si="59"/>
        <v>0</v>
      </c>
      <c r="I212" s="123">
        <f t="shared" si="49"/>
        <v>0</v>
      </c>
      <c r="J212" s="124">
        <f t="shared" si="60"/>
        <v>-299.79425118677545</v>
      </c>
      <c r="K212" s="123">
        <f t="shared" si="50"/>
        <v>-334.87017857562819</v>
      </c>
      <c r="L212" s="123">
        <f t="shared" si="51"/>
        <v>-1643.7461097179555</v>
      </c>
      <c r="M212" s="123">
        <f t="shared" si="52"/>
        <v>28014.253890282045</v>
      </c>
      <c r="N212" s="70">
        <f t="shared" si="53"/>
        <v>25079.905004728778</v>
      </c>
      <c r="O212" s="23">
        <f t="shared" si="61"/>
        <v>1.0195699230424704</v>
      </c>
      <c r="P212" s="284">
        <v>-24.670310261396025</v>
      </c>
      <c r="Q212" s="317">
        <v>1117</v>
      </c>
      <c r="R212" s="125">
        <f t="shared" si="54"/>
        <v>1.8681796546487748E-2</v>
      </c>
      <c r="S212" s="23">
        <f t="shared" si="55"/>
        <v>3.012141822912855E-2</v>
      </c>
      <c r="T212" s="23"/>
      <c r="U212" s="266">
        <v>29479</v>
      </c>
      <c r="V212" s="125">
        <f t="shared" si="56"/>
        <v>6.072119135655891E-3</v>
      </c>
      <c r="W212" s="260">
        <v>27535.950673767056</v>
      </c>
      <c r="X212" s="264">
        <v>26064.544650751548</v>
      </c>
      <c r="Y212" s="264">
        <v>24346.552319864772</v>
      </c>
      <c r="Z212" s="141"/>
      <c r="AA212" s="124"/>
      <c r="AB212" s="124"/>
      <c r="AC212" s="124"/>
      <c r="AD212" s="124"/>
    </row>
    <row r="213" spans="1:30">
      <c r="A213" s="82">
        <v>1234</v>
      </c>
      <c r="B213" s="83" t="s">
        <v>267</v>
      </c>
      <c r="C213" s="266">
        <v>18313</v>
      </c>
      <c r="D213" s="124">
        <f t="shared" si="47"/>
        <v>19670.247046186894</v>
      </c>
      <c r="E213" s="125">
        <f t="shared" si="57"/>
        <v>0.79965184331143901</v>
      </c>
      <c r="F213" s="124">
        <f t="shared" si="58"/>
        <v>2956.9601598059235</v>
      </c>
      <c r="G213" s="124">
        <f t="shared" si="48"/>
        <v>2752.9299087793147</v>
      </c>
      <c r="H213" s="124">
        <f t="shared" si="59"/>
        <v>863.94543728156873</v>
      </c>
      <c r="I213" s="123">
        <f t="shared" si="49"/>
        <v>804.33320210914042</v>
      </c>
      <c r="J213" s="124">
        <f t="shared" si="60"/>
        <v>564.15118609479327</v>
      </c>
      <c r="K213" s="123">
        <f t="shared" si="50"/>
        <v>525.2247542542525</v>
      </c>
      <c r="L213" s="123">
        <f t="shared" si="51"/>
        <v>3278.154663033567</v>
      </c>
      <c r="M213" s="123">
        <f t="shared" si="52"/>
        <v>21591.154663033565</v>
      </c>
      <c r="N213" s="70">
        <f t="shared" si="53"/>
        <v>23191.358392087608</v>
      </c>
      <c r="O213" s="23">
        <f t="shared" si="61"/>
        <v>0.94279509777301163</v>
      </c>
      <c r="P213" s="284">
        <v>257.87960976865907</v>
      </c>
      <c r="Q213" s="317">
        <v>931</v>
      </c>
      <c r="R213" s="125">
        <f t="shared" si="54"/>
        <v>3.0220079380957224E-2</v>
      </c>
      <c r="S213" s="23">
        <f t="shared" si="55"/>
        <v>3.8222480433139396E-2</v>
      </c>
      <c r="T213" s="23"/>
      <c r="U213" s="266">
        <v>17814</v>
      </c>
      <c r="V213" s="125">
        <f t="shared" si="56"/>
        <v>2.801167620972269E-2</v>
      </c>
      <c r="W213" s="260">
        <v>20840.944775912292</v>
      </c>
      <c r="X213" s="264">
        <v>19093.247588424438</v>
      </c>
      <c r="Y213" s="264">
        <v>22337.561388973518</v>
      </c>
      <c r="Z213" s="141"/>
      <c r="AA213" s="124"/>
      <c r="AB213" s="124"/>
      <c r="AC213" s="124"/>
      <c r="AD213" s="124"/>
    </row>
    <row r="214" spans="1:30">
      <c r="A214" s="82">
        <v>1235</v>
      </c>
      <c r="B214" s="83" t="s">
        <v>268</v>
      </c>
      <c r="C214" s="266">
        <v>321739</v>
      </c>
      <c r="D214" s="124">
        <f t="shared" si="47"/>
        <v>22071.688276051314</v>
      </c>
      <c r="E214" s="125">
        <f t="shared" si="57"/>
        <v>0.89727730279632267</v>
      </c>
      <c r="F214" s="124">
        <f t="shared" si="58"/>
        <v>1516.0954218872714</v>
      </c>
      <c r="G214" s="124">
        <f t="shared" si="48"/>
        <v>22100.122964850754</v>
      </c>
      <c r="H214" s="124">
        <f t="shared" si="59"/>
        <v>23.441006829021717</v>
      </c>
      <c r="I214" s="123">
        <f t="shared" si="49"/>
        <v>341.69955654664955</v>
      </c>
      <c r="J214" s="124">
        <f t="shared" si="60"/>
        <v>-276.35324435775374</v>
      </c>
      <c r="K214" s="123">
        <f t="shared" si="50"/>
        <v>-4028.4012430029761</v>
      </c>
      <c r="L214" s="123">
        <f t="shared" si="51"/>
        <v>18071.721721847778</v>
      </c>
      <c r="M214" s="123">
        <f t="shared" si="52"/>
        <v>339810.72172184777</v>
      </c>
      <c r="N214" s="70">
        <f t="shared" si="53"/>
        <v>23311.43045358083</v>
      </c>
      <c r="O214" s="23">
        <f t="shared" si="61"/>
        <v>0.94767637074725575</v>
      </c>
      <c r="P214" s="284">
        <v>667.6990027902466</v>
      </c>
      <c r="Q214" s="317">
        <v>14577</v>
      </c>
      <c r="R214" s="125">
        <f t="shared" si="54"/>
        <v>5.9388483873834434E-2</v>
      </c>
      <c r="S214" s="23">
        <f t="shared" si="55"/>
        <v>3.9546409611218802E-2</v>
      </c>
      <c r="T214" s="23"/>
      <c r="U214" s="266">
        <v>302390</v>
      </c>
      <c r="V214" s="125">
        <f t="shared" si="56"/>
        <v>6.398690432884685E-2</v>
      </c>
      <c r="W214" s="260">
        <v>325470.896224642</v>
      </c>
      <c r="X214" s="264">
        <v>20834.366818244453</v>
      </c>
      <c r="Y214" s="264">
        <v>22424.617350464516</v>
      </c>
      <c r="Z214" s="141"/>
      <c r="AA214" s="124"/>
      <c r="AB214" s="124"/>
      <c r="AC214" s="124"/>
      <c r="AD214" s="124"/>
    </row>
    <row r="215" spans="1:30">
      <c r="A215" s="82">
        <v>1238</v>
      </c>
      <c r="B215" s="83" t="s">
        <v>269</v>
      </c>
      <c r="C215" s="266">
        <v>184265</v>
      </c>
      <c r="D215" s="124">
        <f t="shared" si="47"/>
        <v>21793.613246599645</v>
      </c>
      <c r="E215" s="125">
        <f t="shared" si="57"/>
        <v>0.88597275693282707</v>
      </c>
      <c r="F215" s="124">
        <f t="shared" si="58"/>
        <v>1682.9404395582728</v>
      </c>
      <c r="G215" s="124">
        <f t="shared" si="48"/>
        <v>14229.261416465197</v>
      </c>
      <c r="H215" s="124">
        <f t="shared" si="59"/>
        <v>120.76726713710595</v>
      </c>
      <c r="I215" s="123">
        <f t="shared" si="49"/>
        <v>1021.0872436442307</v>
      </c>
      <c r="J215" s="124">
        <f t="shared" si="60"/>
        <v>-179.02698404966952</v>
      </c>
      <c r="K215" s="123">
        <f t="shared" si="50"/>
        <v>-1513.6731501399559</v>
      </c>
      <c r="L215" s="123">
        <f t="shared" si="51"/>
        <v>12715.588266325241</v>
      </c>
      <c r="M215" s="123">
        <f t="shared" si="52"/>
        <v>196980.58826632524</v>
      </c>
      <c r="N215" s="70">
        <f t="shared" si="53"/>
        <v>23297.526702108247</v>
      </c>
      <c r="O215" s="23">
        <f t="shared" si="61"/>
        <v>0.94711114345408109</v>
      </c>
      <c r="P215" s="284">
        <v>-3251.3606867948401</v>
      </c>
      <c r="Q215" s="317">
        <v>8455</v>
      </c>
      <c r="R215" s="125">
        <f t="shared" si="54"/>
        <v>8.3096955323858399E-2</v>
      </c>
      <c r="S215" s="23">
        <f t="shared" si="55"/>
        <v>4.0580195947560696E-2</v>
      </c>
      <c r="T215" s="23"/>
      <c r="U215" s="266">
        <v>169484</v>
      </c>
      <c r="V215" s="125">
        <f t="shared" si="56"/>
        <v>8.7211772202685806E-2</v>
      </c>
      <c r="W215" s="260">
        <v>188582.35835745899</v>
      </c>
      <c r="X215" s="264">
        <v>20121.571886501246</v>
      </c>
      <c r="Y215" s="264">
        <v>22388.977603877356</v>
      </c>
      <c r="Z215" s="141"/>
      <c r="AA215" s="124"/>
      <c r="AB215" s="124"/>
      <c r="AC215" s="124"/>
      <c r="AD215" s="124"/>
    </row>
    <row r="216" spans="1:30">
      <c r="A216" s="82">
        <v>1241</v>
      </c>
      <c r="B216" s="83" t="s">
        <v>270</v>
      </c>
      <c r="C216" s="266">
        <v>89870</v>
      </c>
      <c r="D216" s="124">
        <f t="shared" si="47"/>
        <v>22926.020408163266</v>
      </c>
      <c r="E216" s="125">
        <f t="shared" si="57"/>
        <v>0.93200834926662857</v>
      </c>
      <c r="F216" s="124">
        <f t="shared" si="58"/>
        <v>1003.4961426201007</v>
      </c>
      <c r="G216" s="124">
        <f t="shared" si="48"/>
        <v>3933.7048790707945</v>
      </c>
      <c r="H216" s="124">
        <f t="shared" si="59"/>
        <v>0</v>
      </c>
      <c r="I216" s="123">
        <f t="shared" si="49"/>
        <v>0</v>
      </c>
      <c r="J216" s="124">
        <f t="shared" si="60"/>
        <v>-299.79425118677545</v>
      </c>
      <c r="K216" s="123">
        <f t="shared" si="50"/>
        <v>-1175.1934646521597</v>
      </c>
      <c r="L216" s="123">
        <f t="shared" si="51"/>
        <v>2758.5114144186346</v>
      </c>
      <c r="M216" s="123">
        <f t="shared" si="52"/>
        <v>92628.511414418637</v>
      </c>
      <c r="N216" s="70">
        <f t="shared" si="53"/>
        <v>23629.722299596593</v>
      </c>
      <c r="O216" s="23">
        <f t="shared" si="61"/>
        <v>0.96061584531409128</v>
      </c>
      <c r="P216" s="284">
        <v>536.16721913636866</v>
      </c>
      <c r="Q216" s="317">
        <v>3920</v>
      </c>
      <c r="R216" s="125">
        <f t="shared" si="54"/>
        <v>9.7684064749123251E-3</v>
      </c>
      <c r="S216" s="23">
        <f t="shared" si="55"/>
        <v>2.7270744388563341E-2</v>
      </c>
      <c r="T216" s="23"/>
      <c r="U216" s="266">
        <v>88433</v>
      </c>
      <c r="V216" s="125">
        <f t="shared" si="56"/>
        <v>1.6249590085149208E-2</v>
      </c>
      <c r="W216" s="260">
        <v>89594.460720002375</v>
      </c>
      <c r="X216" s="264">
        <v>22704.236200256739</v>
      </c>
      <c r="Y216" s="264">
        <v>23002.428939666846</v>
      </c>
      <c r="Z216" s="141"/>
      <c r="AA216" s="124"/>
      <c r="AB216" s="124"/>
      <c r="AC216" s="124"/>
      <c r="AD216" s="124"/>
    </row>
    <row r="217" spans="1:30">
      <c r="A217" s="82">
        <v>1242</v>
      </c>
      <c r="B217" s="83" t="s">
        <v>271</v>
      </c>
      <c r="C217" s="266">
        <v>53351</v>
      </c>
      <c r="D217" s="124">
        <f t="shared" si="47"/>
        <v>21660.982541615915</v>
      </c>
      <c r="E217" s="125">
        <f t="shared" si="57"/>
        <v>0.88058093915489555</v>
      </c>
      <c r="F217" s="124">
        <f t="shared" si="58"/>
        <v>1762.5188625485112</v>
      </c>
      <c r="G217" s="124">
        <f t="shared" si="48"/>
        <v>4341.0839584569831</v>
      </c>
      <c r="H217" s="124">
        <f t="shared" si="59"/>
        <v>167.18801388141162</v>
      </c>
      <c r="I217" s="123">
        <f t="shared" si="49"/>
        <v>411.78407818991684</v>
      </c>
      <c r="J217" s="124">
        <f t="shared" si="60"/>
        <v>-132.60623730536383</v>
      </c>
      <c r="K217" s="123">
        <f t="shared" si="50"/>
        <v>-326.60916248311116</v>
      </c>
      <c r="L217" s="123">
        <f t="shared" si="51"/>
        <v>4014.474795973872</v>
      </c>
      <c r="M217" s="123">
        <f t="shared" si="52"/>
        <v>57365.474795973874</v>
      </c>
      <c r="N217" s="70">
        <f t="shared" si="53"/>
        <v>23290.895166859063</v>
      </c>
      <c r="O217" s="23">
        <f t="shared" si="61"/>
        <v>0.94684155256518454</v>
      </c>
      <c r="P217" s="284">
        <v>-156.89712259913404</v>
      </c>
      <c r="Q217" s="317">
        <v>2463</v>
      </c>
      <c r="R217" s="125">
        <f t="shared" si="54"/>
        <v>1.5996617214772503E-2</v>
      </c>
      <c r="S217" s="23">
        <f t="shared" si="55"/>
        <v>3.7507384793574801E-2</v>
      </c>
      <c r="T217" s="23"/>
      <c r="U217" s="266">
        <v>53044</v>
      </c>
      <c r="V217" s="125">
        <f t="shared" si="56"/>
        <v>5.7876479903476363E-3</v>
      </c>
      <c r="W217" s="260">
        <v>55852.852735766108</v>
      </c>
      <c r="X217" s="264">
        <v>21319.935691318329</v>
      </c>
      <c r="Y217" s="264">
        <v>22448.895794118209</v>
      </c>
      <c r="Z217" s="141"/>
      <c r="AA217" s="124"/>
      <c r="AB217" s="124"/>
      <c r="AC217" s="124"/>
      <c r="AD217" s="124"/>
    </row>
    <row r="218" spans="1:30">
      <c r="A218" s="82">
        <v>1243</v>
      </c>
      <c r="B218" s="83" t="s">
        <v>127</v>
      </c>
      <c r="C218" s="266">
        <v>457723</v>
      </c>
      <c r="D218" s="124">
        <f t="shared" si="47"/>
        <v>22248.724055801293</v>
      </c>
      <c r="E218" s="125">
        <f t="shared" si="57"/>
        <v>0.90447431396129385</v>
      </c>
      <c r="F218" s="124">
        <f t="shared" si="58"/>
        <v>1409.8739540372844</v>
      </c>
      <c r="G218" s="124">
        <f t="shared" si="48"/>
        <v>29005.336856409049</v>
      </c>
      <c r="H218" s="124">
        <f t="shared" si="59"/>
        <v>0</v>
      </c>
      <c r="I218" s="123">
        <f t="shared" si="49"/>
        <v>0</v>
      </c>
      <c r="J218" s="124">
        <f t="shared" si="60"/>
        <v>-299.79425118677545</v>
      </c>
      <c r="K218" s="123">
        <f t="shared" si="50"/>
        <v>-6167.6671296655313</v>
      </c>
      <c r="L218" s="123">
        <f t="shared" si="51"/>
        <v>22837.669726743516</v>
      </c>
      <c r="M218" s="123">
        <f t="shared" si="52"/>
        <v>480560.66972674354</v>
      </c>
      <c r="N218" s="70">
        <f t="shared" si="53"/>
        <v>23358.8037586518</v>
      </c>
      <c r="O218" s="23">
        <f t="shared" si="61"/>
        <v>0.9496022311919573</v>
      </c>
      <c r="P218" s="284">
        <v>679.66903043176717</v>
      </c>
      <c r="Q218" s="317">
        <v>20573</v>
      </c>
      <c r="R218" s="125">
        <f t="shared" si="54"/>
        <v>3.6075026106616309E-2</v>
      </c>
      <c r="S218" s="23">
        <f t="shared" si="55"/>
        <v>3.769156304584903E-2</v>
      </c>
      <c r="T218" s="23"/>
      <c r="U218" s="266">
        <v>432745</v>
      </c>
      <c r="V218" s="125">
        <f t="shared" si="56"/>
        <v>5.7719904331650279E-2</v>
      </c>
      <c r="W218" s="260">
        <v>453628.64082913683</v>
      </c>
      <c r="X218" s="264">
        <v>21474.047240968637</v>
      </c>
      <c r="Y218" s="264">
        <v>22510.353355951611</v>
      </c>
      <c r="Z218" s="141"/>
      <c r="AA218" s="124"/>
      <c r="AB218" s="124"/>
      <c r="AC218" s="124"/>
      <c r="AD218" s="124"/>
    </row>
    <row r="219" spans="1:30">
      <c r="A219" s="82">
        <v>1244</v>
      </c>
      <c r="B219" s="83" t="s">
        <v>272</v>
      </c>
      <c r="C219" s="266">
        <v>175900</v>
      </c>
      <c r="D219" s="124">
        <f t="shared" si="47"/>
        <v>33898.631720948157</v>
      </c>
      <c r="E219" s="125">
        <f t="shared" si="57"/>
        <v>1.3780764053315009</v>
      </c>
      <c r="F219" s="124">
        <f t="shared" si="58"/>
        <v>-5580.0706450508342</v>
      </c>
      <c r="G219" s="124">
        <f t="shared" si="48"/>
        <v>-28954.986577168776</v>
      </c>
      <c r="H219" s="124">
        <f t="shared" si="59"/>
        <v>0</v>
      </c>
      <c r="I219" s="123">
        <f t="shared" si="49"/>
        <v>0</v>
      </c>
      <c r="J219" s="124">
        <f t="shared" si="60"/>
        <v>-299.79425118677545</v>
      </c>
      <c r="K219" s="123">
        <f t="shared" si="50"/>
        <v>-1555.632369408178</v>
      </c>
      <c r="L219" s="123">
        <f t="shared" si="51"/>
        <v>-30510.618946576953</v>
      </c>
      <c r="M219" s="123">
        <f t="shared" si="52"/>
        <v>145389.38105342304</v>
      </c>
      <c r="N219" s="70">
        <f t="shared" si="53"/>
        <v>28018.76682471055</v>
      </c>
      <c r="O219" s="23">
        <f t="shared" si="61"/>
        <v>1.1390430677400403</v>
      </c>
      <c r="P219" s="284">
        <v>-1599.1676275258396</v>
      </c>
      <c r="Q219" s="317">
        <v>5189</v>
      </c>
      <c r="R219" s="125">
        <f t="shared" si="54"/>
        <v>-7.9387833283647916E-3</v>
      </c>
      <c r="S219" s="23">
        <f t="shared" si="55"/>
        <v>1.5588730102754078E-2</v>
      </c>
      <c r="T219" s="23"/>
      <c r="U219" s="266">
        <v>176180</v>
      </c>
      <c r="V219" s="125">
        <f t="shared" si="56"/>
        <v>-1.5892836871381542E-3</v>
      </c>
      <c r="W219" s="260">
        <v>142247.30687351277</v>
      </c>
      <c r="X219" s="264">
        <v>34169.899146625292</v>
      </c>
      <c r="Y219" s="264">
        <v>27588.694118214269</v>
      </c>
      <c r="Z219" s="141"/>
      <c r="AA219" s="124"/>
      <c r="AB219" s="124"/>
      <c r="AC219" s="124"/>
      <c r="AD219" s="124"/>
    </row>
    <row r="220" spans="1:30">
      <c r="A220" s="82">
        <v>1245</v>
      </c>
      <c r="B220" s="83" t="s">
        <v>273</v>
      </c>
      <c r="C220" s="266">
        <v>145197</v>
      </c>
      <c r="D220" s="124">
        <f t="shared" si="47"/>
        <v>20493.577981651375</v>
      </c>
      <c r="E220" s="125">
        <f t="shared" si="57"/>
        <v>0.83312260240529246</v>
      </c>
      <c r="F220" s="124">
        <f t="shared" si="58"/>
        <v>2462.9615985272349</v>
      </c>
      <c r="G220" s="124">
        <f t="shared" si="48"/>
        <v>17450.082925565457</v>
      </c>
      <c r="H220" s="124">
        <f t="shared" si="59"/>
        <v>575.77960986900052</v>
      </c>
      <c r="I220" s="123">
        <f t="shared" si="49"/>
        <v>4079.3985359218686</v>
      </c>
      <c r="J220" s="124">
        <f t="shared" si="60"/>
        <v>275.98535868222507</v>
      </c>
      <c r="K220" s="123">
        <f t="shared" si="50"/>
        <v>1955.3562662635645</v>
      </c>
      <c r="L220" s="123">
        <f t="shared" si="51"/>
        <v>19405.43919182902</v>
      </c>
      <c r="M220" s="123">
        <f t="shared" si="52"/>
        <v>164602.43919182901</v>
      </c>
      <c r="N220" s="70">
        <f t="shared" si="53"/>
        <v>23232.524938860832</v>
      </c>
      <c r="O220" s="23">
        <f t="shared" si="61"/>
        <v>0.94446863572770423</v>
      </c>
      <c r="P220" s="284">
        <v>403.5173310536411</v>
      </c>
      <c r="Q220" s="317">
        <v>7085</v>
      </c>
      <c r="R220" s="125">
        <f t="shared" si="54"/>
        <v>6.4981618007152284E-2</v>
      </c>
      <c r="S220" s="23">
        <f t="shared" si="55"/>
        <v>3.9716594748544408E-2</v>
      </c>
      <c r="T220" s="23"/>
      <c r="U220" s="266">
        <v>135818</v>
      </c>
      <c r="V220" s="125">
        <f t="shared" si="56"/>
        <v>6.9055647999528777E-2</v>
      </c>
      <c r="W220" s="260">
        <v>157711.40120942012</v>
      </c>
      <c r="X220" s="264">
        <v>19243.128364975913</v>
      </c>
      <c r="Y220" s="264">
        <v>22345.055427801093</v>
      </c>
      <c r="Z220" s="141"/>
      <c r="AA220" s="124"/>
      <c r="AB220" s="124"/>
      <c r="AC220" s="124"/>
      <c r="AD220" s="124"/>
    </row>
    <row r="221" spans="1:30">
      <c r="A221" s="82">
        <v>1246</v>
      </c>
      <c r="B221" s="83" t="s">
        <v>274</v>
      </c>
      <c r="C221" s="266">
        <v>595572</v>
      </c>
      <c r="D221" s="124">
        <f t="shared" si="47"/>
        <v>23151.486880466473</v>
      </c>
      <c r="E221" s="125">
        <f t="shared" si="57"/>
        <v>0.94117420670394725</v>
      </c>
      <c r="F221" s="124">
        <f t="shared" si="58"/>
        <v>868.21625923817624</v>
      </c>
      <c r="G221" s="124">
        <f t="shared" si="48"/>
        <v>22334.863268902081</v>
      </c>
      <c r="H221" s="124">
        <f t="shared" si="59"/>
        <v>0</v>
      </c>
      <c r="I221" s="123">
        <f t="shared" si="49"/>
        <v>0</v>
      </c>
      <c r="J221" s="124">
        <f t="shared" si="60"/>
        <v>-299.79425118677545</v>
      </c>
      <c r="K221" s="123">
        <f t="shared" si="50"/>
        <v>-7712.2071117797987</v>
      </c>
      <c r="L221" s="123">
        <f t="shared" si="51"/>
        <v>14622.656157122283</v>
      </c>
      <c r="M221" s="123">
        <f t="shared" si="52"/>
        <v>610194.65615712223</v>
      </c>
      <c r="N221" s="70">
        <f t="shared" si="53"/>
        <v>23719.908888517872</v>
      </c>
      <c r="O221" s="23">
        <f t="shared" si="61"/>
        <v>0.96428218828901857</v>
      </c>
      <c r="P221" s="284">
        <v>1122.797375582415</v>
      </c>
      <c r="Q221" s="317">
        <v>25725</v>
      </c>
      <c r="R221" s="125">
        <f t="shared" si="54"/>
        <v>4.7961270705681472E-2</v>
      </c>
      <c r="S221" s="23">
        <f t="shared" si="55"/>
        <v>4.2289452590013411E-2</v>
      </c>
      <c r="T221" s="23"/>
      <c r="U221" s="266">
        <v>556805</v>
      </c>
      <c r="V221" s="125">
        <f t="shared" si="56"/>
        <v>6.9624015588940477E-2</v>
      </c>
      <c r="W221" s="260">
        <v>573580.19131885492</v>
      </c>
      <c r="X221" s="264">
        <v>22091.929852404381</v>
      </c>
      <c r="Y221" s="264">
        <v>22757.506400525905</v>
      </c>
      <c r="Z221" s="141"/>
      <c r="AA221" s="124"/>
      <c r="AB221" s="124"/>
      <c r="AC221" s="124"/>
      <c r="AD221" s="124"/>
    </row>
    <row r="222" spans="1:30">
      <c r="A222" s="82">
        <v>1247</v>
      </c>
      <c r="B222" s="83" t="s">
        <v>275</v>
      </c>
      <c r="C222" s="266">
        <v>596231</v>
      </c>
      <c r="D222" s="124">
        <f t="shared" si="47"/>
        <v>20509.476798183758</v>
      </c>
      <c r="E222" s="125">
        <f t="shared" si="57"/>
        <v>0.83376893480349457</v>
      </c>
      <c r="F222" s="124">
        <f t="shared" si="58"/>
        <v>2453.4223086078055</v>
      </c>
      <c r="G222" s="124">
        <f t="shared" si="48"/>
        <v>71323.43993353752</v>
      </c>
      <c r="H222" s="124">
        <f t="shared" si="59"/>
        <v>570.21502408266656</v>
      </c>
      <c r="I222" s="123">
        <f t="shared" si="49"/>
        <v>16576.720965107197</v>
      </c>
      <c r="J222" s="124">
        <f t="shared" si="60"/>
        <v>270.4207728958911</v>
      </c>
      <c r="K222" s="123">
        <f t="shared" si="50"/>
        <v>7861.4022888564505</v>
      </c>
      <c r="L222" s="123">
        <f t="shared" si="51"/>
        <v>79184.842222393971</v>
      </c>
      <c r="M222" s="123">
        <f t="shared" si="52"/>
        <v>675415.84222239396</v>
      </c>
      <c r="N222" s="70">
        <f t="shared" si="53"/>
        <v>23233.319879687453</v>
      </c>
      <c r="O222" s="23">
        <f t="shared" si="61"/>
        <v>0.94450095234761444</v>
      </c>
      <c r="P222" s="284">
        <v>2648.2362358589162</v>
      </c>
      <c r="Q222" s="317">
        <v>29071</v>
      </c>
      <c r="R222" s="125">
        <f t="shared" si="54"/>
        <v>3.4141018809763876E-2</v>
      </c>
      <c r="S222" s="23">
        <f t="shared" si="55"/>
        <v>3.8383035244241658E-2</v>
      </c>
      <c r="T222" s="23"/>
      <c r="U222" s="266">
        <v>571589</v>
      </c>
      <c r="V222" s="125">
        <f t="shared" si="56"/>
        <v>4.3111396475439517E-2</v>
      </c>
      <c r="W222" s="260">
        <v>644855.98235430673</v>
      </c>
      <c r="X222" s="264">
        <v>19832.3791679678</v>
      </c>
      <c r="Y222" s="264">
        <v>22374.517967950684</v>
      </c>
      <c r="Z222" s="141"/>
      <c r="AA222" s="124"/>
      <c r="AB222" s="124"/>
      <c r="AC222" s="124"/>
      <c r="AD222" s="124"/>
    </row>
    <row r="223" spans="1:30">
      <c r="A223" s="82">
        <v>1251</v>
      </c>
      <c r="B223" s="83" t="s">
        <v>276</v>
      </c>
      <c r="C223" s="266">
        <v>88389</v>
      </c>
      <c r="D223" s="124">
        <f t="shared" si="47"/>
        <v>21417.252241337534</v>
      </c>
      <c r="E223" s="125">
        <f t="shared" si="57"/>
        <v>0.87067260483500508</v>
      </c>
      <c r="F223" s="124">
        <f t="shared" si="58"/>
        <v>1908.7570427155397</v>
      </c>
      <c r="G223" s="124">
        <f t="shared" si="48"/>
        <v>7877.4403152870318</v>
      </c>
      <c r="H223" s="124">
        <f t="shared" si="59"/>
        <v>252.49361897884498</v>
      </c>
      <c r="I223" s="123">
        <f t="shared" si="49"/>
        <v>1042.0411655256933</v>
      </c>
      <c r="J223" s="124">
        <f t="shared" si="60"/>
        <v>-47.300632207930477</v>
      </c>
      <c r="K223" s="123">
        <f t="shared" si="50"/>
        <v>-195.20970912212908</v>
      </c>
      <c r="L223" s="123">
        <f t="shared" si="51"/>
        <v>7682.2306061649024</v>
      </c>
      <c r="M223" s="123">
        <f t="shared" si="52"/>
        <v>96071.2306061649</v>
      </c>
      <c r="N223" s="70">
        <f t="shared" si="53"/>
        <v>23278.708651845143</v>
      </c>
      <c r="O223" s="23">
        <f t="shared" si="61"/>
        <v>0.94634613584919003</v>
      </c>
      <c r="P223" s="284">
        <v>637.11052579510579</v>
      </c>
      <c r="Q223" s="317">
        <v>4127</v>
      </c>
      <c r="R223" s="125">
        <f t="shared" si="54"/>
        <v>3.773951712305091E-2</v>
      </c>
      <c r="S223" s="23">
        <f t="shared" si="55"/>
        <v>3.8541073812151209E-2</v>
      </c>
      <c r="T223" s="23"/>
      <c r="U223" s="266">
        <v>85092</v>
      </c>
      <c r="V223" s="125">
        <f t="shared" si="56"/>
        <v>3.8746298124383023E-2</v>
      </c>
      <c r="W223" s="260">
        <v>92416.292616384104</v>
      </c>
      <c r="X223" s="264">
        <v>20638.370118845502</v>
      </c>
      <c r="Y223" s="264">
        <v>22414.817515494567</v>
      </c>
      <c r="Z223" s="141"/>
      <c r="AA223" s="124"/>
      <c r="AB223" s="124"/>
      <c r="AC223" s="124"/>
      <c r="AD223" s="124"/>
    </row>
    <row r="224" spans="1:30">
      <c r="A224" s="82">
        <v>1252</v>
      </c>
      <c r="B224" s="83" t="s">
        <v>277</v>
      </c>
      <c r="C224" s="266">
        <v>21430</v>
      </c>
      <c r="D224" s="124">
        <f t="shared" si="47"/>
        <v>56394.73684210526</v>
      </c>
      <c r="E224" s="125">
        <f t="shared" si="57"/>
        <v>2.2926074676624331</v>
      </c>
      <c r="F224" s="124">
        <f t="shared" si="58"/>
        <v>-19077.733717745094</v>
      </c>
      <c r="G224" s="124">
        <f t="shared" si="48"/>
        <v>-7249.5388127431361</v>
      </c>
      <c r="H224" s="124">
        <f t="shared" si="59"/>
        <v>0</v>
      </c>
      <c r="I224" s="123">
        <f t="shared" si="49"/>
        <v>0</v>
      </c>
      <c r="J224" s="124">
        <f t="shared" si="60"/>
        <v>-299.79425118677545</v>
      </c>
      <c r="K224" s="123">
        <f t="shared" si="50"/>
        <v>-113.92181545097466</v>
      </c>
      <c r="L224" s="123">
        <f t="shared" si="51"/>
        <v>-7363.4606281941105</v>
      </c>
      <c r="M224" s="123">
        <f t="shared" si="52"/>
        <v>14066.539371805889</v>
      </c>
      <c r="N224" s="70">
        <f t="shared" si="53"/>
        <v>37017.208873173397</v>
      </c>
      <c r="O224" s="23">
        <f t="shared" si="61"/>
        <v>1.5048554926724134</v>
      </c>
      <c r="P224" s="284">
        <v>1755.3386589979145</v>
      </c>
      <c r="Q224" s="317">
        <v>380</v>
      </c>
      <c r="R224" s="125">
        <f t="shared" si="54"/>
        <v>8.5222539844561795E-2</v>
      </c>
      <c r="S224" s="23">
        <f t="shared" si="55"/>
        <v>6.6558358787040375E-2</v>
      </c>
      <c r="T224" s="23"/>
      <c r="U224" s="266">
        <v>19903</v>
      </c>
      <c r="V224" s="125">
        <f t="shared" si="56"/>
        <v>7.67221021956489E-2</v>
      </c>
      <c r="W224" s="260">
        <v>13292.841298013069</v>
      </c>
      <c r="X224" s="264">
        <v>51966.057441253266</v>
      </c>
      <c r="Y224" s="264">
        <v>34707.157436065456</v>
      </c>
      <c r="Z224" s="141"/>
      <c r="AA224" s="124"/>
      <c r="AB224" s="124"/>
      <c r="AC224" s="124"/>
      <c r="AD224" s="124"/>
    </row>
    <row r="225" spans="1:30">
      <c r="A225" s="82">
        <v>1253</v>
      </c>
      <c r="B225" s="83" t="s">
        <v>278</v>
      </c>
      <c r="C225" s="266">
        <v>155905</v>
      </c>
      <c r="D225" s="124">
        <f t="shared" si="47"/>
        <v>19188.307692307691</v>
      </c>
      <c r="E225" s="125">
        <f t="shared" si="57"/>
        <v>0.78005962915221028</v>
      </c>
      <c r="F225" s="124">
        <f t="shared" si="58"/>
        <v>3246.1237721334451</v>
      </c>
      <c r="G225" s="124">
        <f t="shared" si="48"/>
        <v>26374.755648584243</v>
      </c>
      <c r="H225" s="124">
        <f t="shared" si="59"/>
        <v>1032.6242111392896</v>
      </c>
      <c r="I225" s="123">
        <f t="shared" si="49"/>
        <v>8390.0717155067287</v>
      </c>
      <c r="J225" s="124">
        <f t="shared" si="60"/>
        <v>732.82995995251417</v>
      </c>
      <c r="K225" s="123">
        <f t="shared" si="50"/>
        <v>5954.2434246141784</v>
      </c>
      <c r="L225" s="123">
        <f t="shared" si="51"/>
        <v>32328.999073198422</v>
      </c>
      <c r="M225" s="123">
        <f t="shared" si="52"/>
        <v>188233.99907319841</v>
      </c>
      <c r="N225" s="70">
        <f t="shared" si="53"/>
        <v>23167.261424393651</v>
      </c>
      <c r="O225" s="23">
        <f t="shared" si="61"/>
        <v>0.94181548706505025</v>
      </c>
      <c r="P225" s="284">
        <v>1214.10336130004</v>
      </c>
      <c r="Q225" s="317">
        <v>8125</v>
      </c>
      <c r="R225" s="125">
        <f t="shared" si="54"/>
        <v>1.5819569930554236E-2</v>
      </c>
      <c r="S225" s="23">
        <f t="shared" si="55"/>
        <v>3.761697347043344E-2</v>
      </c>
      <c r="T225" s="23"/>
      <c r="U225" s="266">
        <v>151607</v>
      </c>
      <c r="V225" s="125">
        <f t="shared" si="56"/>
        <v>2.8349614463712099E-2</v>
      </c>
      <c r="W225" s="260">
        <v>179199.49745066673</v>
      </c>
      <c r="X225" s="264">
        <v>18889.484176426613</v>
      </c>
      <c r="Y225" s="264">
        <v>22327.373218373625</v>
      </c>
      <c r="Z225" s="141"/>
      <c r="AA225" s="124"/>
      <c r="AB225" s="124"/>
      <c r="AC225" s="124"/>
      <c r="AD225" s="124"/>
    </row>
    <row r="226" spans="1:30">
      <c r="A226" s="82">
        <v>1256</v>
      </c>
      <c r="B226" s="83" t="s">
        <v>279</v>
      </c>
      <c r="C226" s="266">
        <v>163412</v>
      </c>
      <c r="D226" s="124">
        <f t="shared" si="47"/>
        <v>20226.760737715063</v>
      </c>
      <c r="E226" s="125">
        <f t="shared" si="57"/>
        <v>0.82227571774543196</v>
      </c>
      <c r="F226" s="124">
        <f t="shared" si="58"/>
        <v>2623.0519448890218</v>
      </c>
      <c r="G226" s="124">
        <f t="shared" si="48"/>
        <v>21191.636662758407</v>
      </c>
      <c r="H226" s="124">
        <f t="shared" si="59"/>
        <v>669.16564524670957</v>
      </c>
      <c r="I226" s="123">
        <f t="shared" si="49"/>
        <v>5406.1892479481667</v>
      </c>
      <c r="J226" s="124">
        <f t="shared" si="60"/>
        <v>369.37139405993412</v>
      </c>
      <c r="K226" s="123">
        <f t="shared" si="50"/>
        <v>2984.1514926102077</v>
      </c>
      <c r="L226" s="123">
        <f t="shared" si="51"/>
        <v>24175.788155368613</v>
      </c>
      <c r="M226" s="123">
        <f t="shared" si="52"/>
        <v>187587.78815536862</v>
      </c>
      <c r="N226" s="70">
        <f t="shared" si="53"/>
        <v>23219.18407666402</v>
      </c>
      <c r="O226" s="23">
        <f t="shared" si="61"/>
        <v>0.94392629149471141</v>
      </c>
      <c r="P226" s="284">
        <v>1040.9974407314585</v>
      </c>
      <c r="Q226" s="317">
        <v>8079</v>
      </c>
      <c r="R226" s="125">
        <f t="shared" si="54"/>
        <v>6.1855956470485481E-2</v>
      </c>
      <c r="S226" s="23">
        <f t="shared" si="55"/>
        <v>3.957230200106189E-2</v>
      </c>
      <c r="T226" s="23"/>
      <c r="U226" s="266">
        <v>152788</v>
      </c>
      <c r="V226" s="125">
        <f t="shared" si="56"/>
        <v>6.9534256617011805E-2</v>
      </c>
      <c r="W226" s="260">
        <v>179151.63295561896</v>
      </c>
      <c r="X226" s="264">
        <v>19048.497693554418</v>
      </c>
      <c r="Y226" s="264">
        <v>22335.323894230016</v>
      </c>
      <c r="Z226" s="141"/>
      <c r="AA226" s="124"/>
      <c r="AB226" s="124"/>
      <c r="AC226" s="124"/>
      <c r="AD226" s="124"/>
    </row>
    <row r="227" spans="1:30">
      <c r="A227" s="82">
        <v>1259</v>
      </c>
      <c r="B227" s="83" t="s">
        <v>280</v>
      </c>
      <c r="C227" s="266">
        <v>96647</v>
      </c>
      <c r="D227" s="124">
        <f t="shared" si="47"/>
        <v>19816.895632561002</v>
      </c>
      <c r="E227" s="125">
        <f t="shared" si="57"/>
        <v>0.80561352809037035</v>
      </c>
      <c r="F227" s="124">
        <f t="shared" si="58"/>
        <v>2868.971007981459</v>
      </c>
      <c r="G227" s="124">
        <f t="shared" si="48"/>
        <v>13991.971605925575</v>
      </c>
      <c r="H227" s="124">
        <f t="shared" si="59"/>
        <v>812.61843205063121</v>
      </c>
      <c r="I227" s="123">
        <f t="shared" si="49"/>
        <v>3963.1400931109283</v>
      </c>
      <c r="J227" s="124">
        <f t="shared" si="60"/>
        <v>512.82418086385576</v>
      </c>
      <c r="K227" s="123">
        <f t="shared" si="50"/>
        <v>2501.0435300730242</v>
      </c>
      <c r="L227" s="123">
        <f t="shared" si="51"/>
        <v>16493.015135998598</v>
      </c>
      <c r="M227" s="123">
        <f t="shared" si="52"/>
        <v>113140.0151359986</v>
      </c>
      <c r="N227" s="70">
        <f t="shared" si="53"/>
        <v>23198.690821406315</v>
      </c>
      <c r="O227" s="23">
        <f t="shared" si="61"/>
        <v>0.94309318201195824</v>
      </c>
      <c r="P227" s="284">
        <v>82.033143761265819</v>
      </c>
      <c r="Q227" s="317">
        <v>4877</v>
      </c>
      <c r="R227" s="125">
        <f t="shared" si="54"/>
        <v>3.4846285610129535E-2</v>
      </c>
      <c r="S227" s="23">
        <f t="shared" si="55"/>
        <v>3.8419744394317439E-2</v>
      </c>
      <c r="T227" s="23"/>
      <c r="U227" s="266">
        <v>94082</v>
      </c>
      <c r="V227" s="125">
        <f t="shared" si="56"/>
        <v>2.72634510320784E-2</v>
      </c>
      <c r="W227" s="260">
        <v>109758.28283393043</v>
      </c>
      <c r="X227" s="264">
        <v>19149.603093832688</v>
      </c>
      <c r="Y227" s="264">
        <v>22340.379164243928</v>
      </c>
      <c r="Z227" s="141"/>
      <c r="AA227" s="124"/>
      <c r="AB227" s="124"/>
      <c r="AC227" s="124"/>
      <c r="AD227" s="124"/>
    </row>
    <row r="228" spans="1:30">
      <c r="A228" s="82">
        <v>1260</v>
      </c>
      <c r="B228" s="83" t="s">
        <v>281</v>
      </c>
      <c r="C228" s="266">
        <v>96642</v>
      </c>
      <c r="D228" s="124">
        <f t="shared" si="47"/>
        <v>18842.269448235522</v>
      </c>
      <c r="E228" s="125">
        <f t="shared" si="57"/>
        <v>0.76599218408765002</v>
      </c>
      <c r="F228" s="124">
        <f t="shared" si="58"/>
        <v>3453.7467185767468</v>
      </c>
      <c r="G228" s="124">
        <f t="shared" si="48"/>
        <v>17714.266919580135</v>
      </c>
      <c r="H228" s="124">
        <f t="shared" si="59"/>
        <v>1153.737596564549</v>
      </c>
      <c r="I228" s="123">
        <f t="shared" si="49"/>
        <v>5917.5201327795721</v>
      </c>
      <c r="J228" s="124">
        <f t="shared" si="60"/>
        <v>853.94334537777354</v>
      </c>
      <c r="K228" s="123">
        <f t="shared" si="50"/>
        <v>4379.8754184426007</v>
      </c>
      <c r="L228" s="123">
        <f t="shared" si="51"/>
        <v>22094.142338022735</v>
      </c>
      <c r="M228" s="123">
        <f t="shared" si="52"/>
        <v>118736.14233802274</v>
      </c>
      <c r="N228" s="70">
        <f t="shared" si="53"/>
        <v>23149.959512190046</v>
      </c>
      <c r="O228" s="23">
        <f t="shared" si="61"/>
        <v>0.94111211481182244</v>
      </c>
      <c r="P228" s="284">
        <v>614.33514339790418</v>
      </c>
      <c r="Q228" s="317">
        <v>5129</v>
      </c>
      <c r="R228" s="125">
        <f t="shared" si="54"/>
        <v>6.0196546467985272E-3</v>
      </c>
      <c r="S228" s="23">
        <f t="shared" si="55"/>
        <v>3.7213599639526994E-2</v>
      </c>
      <c r="T228" s="23"/>
      <c r="U228" s="266">
        <v>96045</v>
      </c>
      <c r="V228" s="125">
        <f t="shared" si="56"/>
        <v>6.215836326721849E-3</v>
      </c>
      <c r="W228" s="260">
        <v>114453.75612098418</v>
      </c>
      <c r="X228" s="264">
        <v>18729.524180967237</v>
      </c>
      <c r="Y228" s="264">
        <v>22319.37521860066</v>
      </c>
      <c r="Z228" s="141"/>
      <c r="AA228" s="124"/>
      <c r="AB228" s="124"/>
      <c r="AC228" s="124"/>
      <c r="AD228" s="124"/>
    </row>
    <row r="229" spans="1:30">
      <c r="A229" s="82">
        <v>1263</v>
      </c>
      <c r="B229" s="83" t="s">
        <v>282</v>
      </c>
      <c r="C229" s="266">
        <v>340552</v>
      </c>
      <c r="D229" s="124">
        <f t="shared" si="47"/>
        <v>21568.94040154538</v>
      </c>
      <c r="E229" s="125">
        <f t="shared" si="57"/>
        <v>0.87683916271472617</v>
      </c>
      <c r="F229" s="124">
        <f t="shared" si="58"/>
        <v>1817.7441465908319</v>
      </c>
      <c r="G229" s="124">
        <f t="shared" si="48"/>
        <v>28700.362330522647</v>
      </c>
      <c r="H229" s="124">
        <f t="shared" si="59"/>
        <v>199.4027629060987</v>
      </c>
      <c r="I229" s="123">
        <f t="shared" si="49"/>
        <v>3148.3702235243927</v>
      </c>
      <c r="J229" s="124">
        <f t="shared" si="60"/>
        <v>-100.39148828067675</v>
      </c>
      <c r="K229" s="123">
        <f t="shared" si="50"/>
        <v>-1585.0812084636052</v>
      </c>
      <c r="L229" s="123">
        <f t="shared" si="51"/>
        <v>27115.281122059041</v>
      </c>
      <c r="M229" s="123">
        <f t="shared" si="52"/>
        <v>367667.28112205904</v>
      </c>
      <c r="N229" s="70">
        <f t="shared" si="53"/>
        <v>23286.293059855536</v>
      </c>
      <c r="O229" s="23">
        <f t="shared" si="61"/>
        <v>0.94665446374317608</v>
      </c>
      <c r="P229" s="284">
        <v>1127.1419534235501</v>
      </c>
      <c r="Q229" s="317">
        <v>15789</v>
      </c>
      <c r="R229" s="125">
        <f t="shared" si="54"/>
        <v>4.7940111794496788E-2</v>
      </c>
      <c r="S229" s="23">
        <f t="shared" si="55"/>
        <v>3.900956357777631E-2</v>
      </c>
      <c r="T229" s="23"/>
      <c r="U229" s="266">
        <v>323779</v>
      </c>
      <c r="V229" s="125">
        <f t="shared" si="56"/>
        <v>5.1803853863283289E-2</v>
      </c>
      <c r="W229" s="260">
        <v>352563.33431926713</v>
      </c>
      <c r="X229" s="264">
        <v>20582.226177611086</v>
      </c>
      <c r="Y229" s="264">
        <v>22412.010318432851</v>
      </c>
      <c r="Z229" s="141"/>
      <c r="AA229" s="124"/>
      <c r="AB229" s="124"/>
      <c r="AC229" s="124"/>
      <c r="AD229" s="124"/>
    </row>
    <row r="230" spans="1:30">
      <c r="A230" s="82">
        <v>1264</v>
      </c>
      <c r="B230" s="83" t="s">
        <v>283</v>
      </c>
      <c r="C230" s="266">
        <v>71605</v>
      </c>
      <c r="D230" s="124">
        <f t="shared" si="47"/>
        <v>24674.362508614748</v>
      </c>
      <c r="E230" s="125">
        <f t="shared" si="57"/>
        <v>1.003083459817212</v>
      </c>
      <c r="F230" s="124">
        <f t="shared" si="58"/>
        <v>-45.509117650788539</v>
      </c>
      <c r="G230" s="124">
        <f t="shared" si="48"/>
        <v>-132.06745942258834</v>
      </c>
      <c r="H230" s="124">
        <f t="shared" si="59"/>
        <v>0</v>
      </c>
      <c r="I230" s="123">
        <f t="shared" si="49"/>
        <v>0</v>
      </c>
      <c r="J230" s="124">
        <f t="shared" si="60"/>
        <v>-299.79425118677545</v>
      </c>
      <c r="K230" s="123">
        <f t="shared" si="50"/>
        <v>-870.00291694402245</v>
      </c>
      <c r="L230" s="123">
        <f t="shared" si="51"/>
        <v>-1002.0703763666108</v>
      </c>
      <c r="M230" s="123">
        <f t="shared" si="52"/>
        <v>70602.92962363339</v>
      </c>
      <c r="N230" s="70">
        <f t="shared" si="53"/>
        <v>24329.059139777182</v>
      </c>
      <c r="O230" s="23">
        <f t="shared" si="61"/>
        <v>0.98904588953432448</v>
      </c>
      <c r="P230" s="284">
        <v>-66.208451547511004</v>
      </c>
      <c r="Q230" s="317">
        <v>2902</v>
      </c>
      <c r="R230" s="125">
        <f t="shared" si="54"/>
        <v>2.1457547079564435E-2</v>
      </c>
      <c r="S230" s="23">
        <f t="shared" si="55"/>
        <v>3.1628999339184394E-2</v>
      </c>
      <c r="T230" s="23"/>
      <c r="U230" s="266">
        <v>69666</v>
      </c>
      <c r="V230" s="125">
        <f t="shared" si="56"/>
        <v>2.7832802227772513E-2</v>
      </c>
      <c r="W230" s="260">
        <v>68013.798181383012</v>
      </c>
      <c r="X230" s="264">
        <v>24156.033287101247</v>
      </c>
      <c r="Y230" s="264">
        <v>23583.14777440465</v>
      </c>
      <c r="Z230" s="141"/>
      <c r="AA230" s="124"/>
      <c r="AB230" s="124"/>
      <c r="AC230" s="124"/>
      <c r="AD230" s="124"/>
    </row>
    <row r="231" spans="1:30">
      <c r="A231" s="82">
        <v>1265</v>
      </c>
      <c r="B231" s="83" t="s">
        <v>284</v>
      </c>
      <c r="C231" s="266">
        <v>11642</v>
      </c>
      <c r="D231" s="124">
        <f t="shared" si="47"/>
        <v>20752.22816399287</v>
      </c>
      <c r="E231" s="125">
        <f t="shared" si="57"/>
        <v>0.843637472635268</v>
      </c>
      <c r="F231" s="124">
        <f t="shared" si="58"/>
        <v>2307.7714891223382</v>
      </c>
      <c r="G231" s="124">
        <f t="shared" si="48"/>
        <v>1294.6598053976315</v>
      </c>
      <c r="H231" s="124">
        <f t="shared" si="59"/>
        <v>485.25204604947737</v>
      </c>
      <c r="I231" s="123">
        <f t="shared" si="49"/>
        <v>272.22639783375683</v>
      </c>
      <c r="J231" s="124">
        <f t="shared" si="60"/>
        <v>185.45779486270192</v>
      </c>
      <c r="K231" s="123">
        <f t="shared" si="50"/>
        <v>104.04182291797578</v>
      </c>
      <c r="L231" s="123">
        <f t="shared" si="51"/>
        <v>1398.7016283156074</v>
      </c>
      <c r="M231" s="123">
        <f t="shared" si="52"/>
        <v>13040.701628315608</v>
      </c>
      <c r="N231" s="70">
        <f t="shared" si="53"/>
        <v>23245.457447977911</v>
      </c>
      <c r="O231" s="23">
        <f t="shared" si="61"/>
        <v>0.94499437923920326</v>
      </c>
      <c r="P231" s="284">
        <v>128.22111823868636</v>
      </c>
      <c r="Q231" s="317">
        <v>561</v>
      </c>
      <c r="R231" s="125">
        <f t="shared" si="54"/>
        <v>0.13528032919513638</v>
      </c>
      <c r="S231" s="23">
        <f t="shared" si="55"/>
        <v>4.2543602452892543E-2</v>
      </c>
      <c r="T231" s="23"/>
      <c r="U231" s="266">
        <v>10730</v>
      </c>
      <c r="V231" s="125">
        <f t="shared" si="56"/>
        <v>8.4995340167753966E-2</v>
      </c>
      <c r="W231" s="260">
        <v>13088.261718607197</v>
      </c>
      <c r="X231" s="264">
        <v>18279.386712095402</v>
      </c>
      <c r="Y231" s="264">
        <v>22296.868345157065</v>
      </c>
      <c r="Z231" s="141"/>
      <c r="AA231" s="124"/>
      <c r="AB231" s="124"/>
      <c r="AC231" s="124"/>
      <c r="AD231" s="124"/>
    </row>
    <row r="232" spans="1:30">
      <c r="A232" s="82">
        <v>1266</v>
      </c>
      <c r="B232" s="83" t="s">
        <v>285</v>
      </c>
      <c r="C232" s="266">
        <v>45300</v>
      </c>
      <c r="D232" s="124">
        <f t="shared" si="47"/>
        <v>26184.971098265894</v>
      </c>
      <c r="E232" s="125">
        <f t="shared" si="57"/>
        <v>1.0644940227044126</v>
      </c>
      <c r="F232" s="124">
        <f t="shared" si="58"/>
        <v>-951.87427144147659</v>
      </c>
      <c r="G232" s="124">
        <f t="shared" si="48"/>
        <v>-1646.7424895937545</v>
      </c>
      <c r="H232" s="124">
        <f t="shared" si="59"/>
        <v>0</v>
      </c>
      <c r="I232" s="123">
        <f t="shared" si="49"/>
        <v>0</v>
      </c>
      <c r="J232" s="124">
        <f t="shared" si="60"/>
        <v>-299.79425118677545</v>
      </c>
      <c r="K232" s="123">
        <f t="shared" si="50"/>
        <v>-518.64405455312158</v>
      </c>
      <c r="L232" s="123">
        <f t="shared" si="51"/>
        <v>-2165.3865441468761</v>
      </c>
      <c r="M232" s="123">
        <f t="shared" si="52"/>
        <v>43134.613455853127</v>
      </c>
      <c r="N232" s="70">
        <f t="shared" si="53"/>
        <v>24933.302575637645</v>
      </c>
      <c r="O232" s="23">
        <f t="shared" si="61"/>
        <v>1.0136101146892049</v>
      </c>
      <c r="P232" s="284">
        <v>566.82073701681884</v>
      </c>
      <c r="Q232" s="317">
        <v>1730</v>
      </c>
      <c r="R232" s="125">
        <f t="shared" si="54"/>
        <v>5.8772241418283077E-4</v>
      </c>
      <c r="S232" s="23">
        <f t="shared" si="55"/>
        <v>2.2335538440826332E-2</v>
      </c>
      <c r="T232" s="23"/>
      <c r="U232" s="266">
        <v>44750</v>
      </c>
      <c r="V232" s="125">
        <f t="shared" si="56"/>
        <v>1.2290502793296089E-2</v>
      </c>
      <c r="W232" s="260">
        <v>41704.455925854701</v>
      </c>
      <c r="X232" s="264">
        <v>26169.590643274852</v>
      </c>
      <c r="Y232" s="264">
        <v>24388.570716874092</v>
      </c>
      <c r="Z232" s="141"/>
      <c r="AA232" s="124"/>
      <c r="AB232" s="124"/>
      <c r="AC232" s="124"/>
      <c r="AD232" s="124"/>
    </row>
    <row r="233" spans="1:30" ht="21.75" customHeight="1">
      <c r="A233" s="82">
        <v>1401</v>
      </c>
      <c r="B233" s="83" t="s">
        <v>286</v>
      </c>
      <c r="C233" s="266">
        <v>274927</v>
      </c>
      <c r="D233" s="124">
        <f t="shared" si="47"/>
        <v>22933.516850183518</v>
      </c>
      <c r="E233" s="125">
        <f t="shared" si="57"/>
        <v>0.93231310109133603</v>
      </c>
      <c r="F233" s="124">
        <f t="shared" si="58"/>
        <v>998.99827740794933</v>
      </c>
      <c r="G233" s="124">
        <f t="shared" si="48"/>
        <v>11975.991349566497</v>
      </c>
      <c r="H233" s="124">
        <f t="shared" si="59"/>
        <v>0</v>
      </c>
      <c r="I233" s="123">
        <f t="shared" si="49"/>
        <v>0</v>
      </c>
      <c r="J233" s="124">
        <f t="shared" si="60"/>
        <v>-299.79425118677545</v>
      </c>
      <c r="K233" s="123">
        <f t="shared" si="50"/>
        <v>-3593.9334832270642</v>
      </c>
      <c r="L233" s="123">
        <f t="shared" si="51"/>
        <v>8382.0578663394335</v>
      </c>
      <c r="M233" s="123">
        <f t="shared" si="52"/>
        <v>283309.05786633946</v>
      </c>
      <c r="N233" s="70">
        <f t="shared" si="53"/>
        <v>23632.720876404692</v>
      </c>
      <c r="O233" s="23">
        <f t="shared" si="61"/>
        <v>0.96073774604397422</v>
      </c>
      <c r="P233" s="284">
        <v>1461.7048528078558</v>
      </c>
      <c r="Q233" s="317">
        <v>11988</v>
      </c>
      <c r="R233" s="125">
        <f t="shared" si="54"/>
        <v>2.9415630509778811E-2</v>
      </c>
      <c r="S233" s="23">
        <f t="shared" si="55"/>
        <v>3.5069644029509246E-2</v>
      </c>
      <c r="T233" s="23"/>
      <c r="U233" s="266">
        <v>267316</v>
      </c>
      <c r="V233" s="125">
        <f t="shared" si="56"/>
        <v>2.8471920872675038E-2</v>
      </c>
      <c r="W233" s="260">
        <v>273961.29278031026</v>
      </c>
      <c r="X233" s="264">
        <v>22278.189849154096</v>
      </c>
      <c r="Y233" s="264">
        <v>22832.01039922579</v>
      </c>
      <c r="Z233" s="141"/>
      <c r="AA233" s="124"/>
      <c r="AB233" s="124"/>
      <c r="AC233" s="124"/>
      <c r="AD233" s="124"/>
    </row>
    <row r="234" spans="1:30">
      <c r="A234" s="82">
        <v>1411</v>
      </c>
      <c r="B234" s="83" t="s">
        <v>287</v>
      </c>
      <c r="C234" s="266">
        <v>55794</v>
      </c>
      <c r="D234" s="124">
        <f t="shared" si="47"/>
        <v>23792.750533049042</v>
      </c>
      <c r="E234" s="125">
        <f t="shared" si="57"/>
        <v>0.96724340962916833</v>
      </c>
      <c r="F234" s="124">
        <f t="shared" si="58"/>
        <v>483.45806768863474</v>
      </c>
      <c r="G234" s="124">
        <f t="shared" si="48"/>
        <v>1133.7091687298484</v>
      </c>
      <c r="H234" s="124">
        <f t="shared" si="59"/>
        <v>0</v>
      </c>
      <c r="I234" s="123">
        <f t="shared" si="49"/>
        <v>0</v>
      </c>
      <c r="J234" s="124">
        <f t="shared" si="60"/>
        <v>-299.79425118677545</v>
      </c>
      <c r="K234" s="123">
        <f t="shared" si="50"/>
        <v>-703.0175190329885</v>
      </c>
      <c r="L234" s="123">
        <f t="shared" si="51"/>
        <v>430.69164969685994</v>
      </c>
      <c r="M234" s="123">
        <f t="shared" si="52"/>
        <v>56224.691649696862</v>
      </c>
      <c r="N234" s="70">
        <f t="shared" si="53"/>
        <v>23976.414349550902</v>
      </c>
      <c r="O234" s="23">
        <f t="shared" si="61"/>
        <v>0.97470986945910709</v>
      </c>
      <c r="P234" s="284">
        <v>31.971461447649517</v>
      </c>
      <c r="Q234" s="317">
        <v>2345</v>
      </c>
      <c r="R234" s="125">
        <f t="shared" si="54"/>
        <v>-2.0257185538837503E-2</v>
      </c>
      <c r="S234" s="23">
        <f t="shared" si="55"/>
        <v>1.4462006423168283E-2</v>
      </c>
      <c r="T234" s="23"/>
      <c r="U234" s="266">
        <v>57579</v>
      </c>
      <c r="V234" s="125">
        <f t="shared" si="56"/>
        <v>-3.100088573959256E-2</v>
      </c>
      <c r="W234" s="260">
        <v>56037.661403626604</v>
      </c>
      <c r="X234" s="264">
        <v>24284.690004217631</v>
      </c>
      <c r="Y234" s="264">
        <v>23634.610461251206</v>
      </c>
      <c r="Z234" s="141"/>
      <c r="AA234" s="124"/>
      <c r="AB234" s="124"/>
      <c r="AC234" s="124"/>
      <c r="AD234" s="124"/>
    </row>
    <row r="235" spans="1:30">
      <c r="A235" s="82">
        <v>1412</v>
      </c>
      <c r="B235" s="83" t="s">
        <v>288</v>
      </c>
      <c r="C235" s="266">
        <v>18167</v>
      </c>
      <c r="D235" s="124">
        <f t="shared" si="47"/>
        <v>22511.771995043371</v>
      </c>
      <c r="E235" s="125">
        <f t="shared" si="57"/>
        <v>0.91516796559669511</v>
      </c>
      <c r="F235" s="124">
        <f t="shared" si="58"/>
        <v>1252.0451904920374</v>
      </c>
      <c r="G235" s="124">
        <f t="shared" si="48"/>
        <v>1010.4004687270741</v>
      </c>
      <c r="H235" s="124">
        <f t="shared" si="59"/>
        <v>0</v>
      </c>
      <c r="I235" s="123">
        <f t="shared" si="49"/>
        <v>0</v>
      </c>
      <c r="J235" s="124">
        <f t="shared" si="60"/>
        <v>-299.79425118677545</v>
      </c>
      <c r="K235" s="123">
        <f t="shared" si="50"/>
        <v>-241.93396070772778</v>
      </c>
      <c r="L235" s="123">
        <f t="shared" si="51"/>
        <v>768.46650801934629</v>
      </c>
      <c r="M235" s="123">
        <f t="shared" si="52"/>
        <v>18935.466508019344</v>
      </c>
      <c r="N235" s="70">
        <f t="shared" si="53"/>
        <v>23464.022934348628</v>
      </c>
      <c r="O235" s="23">
        <f t="shared" si="61"/>
        <v>0.95387969184611765</v>
      </c>
      <c r="P235" s="284">
        <v>-122.32026891758937</v>
      </c>
      <c r="Q235" s="317">
        <v>807</v>
      </c>
      <c r="R235" s="125">
        <f t="shared" si="54"/>
        <v>-4.8799151506270884E-3</v>
      </c>
      <c r="S235" s="23">
        <f t="shared" si="55"/>
        <v>2.1525057267708585E-2</v>
      </c>
      <c r="T235" s="23"/>
      <c r="U235" s="266">
        <v>17962</v>
      </c>
      <c r="V235" s="125">
        <f t="shared" si="56"/>
        <v>1.1412982964035185E-2</v>
      </c>
      <c r="W235" s="260">
        <v>18237.863160893936</v>
      </c>
      <c r="X235" s="264">
        <v>22622.166246851386</v>
      </c>
      <c r="Y235" s="264">
        <v>22969.600958304705</v>
      </c>
      <c r="Z235" s="141"/>
      <c r="AA235" s="124"/>
      <c r="AB235" s="124"/>
      <c r="AC235" s="124"/>
      <c r="AD235" s="124"/>
    </row>
    <row r="236" spans="1:30">
      <c r="A236" s="82">
        <v>1413</v>
      </c>
      <c r="B236" s="83" t="s">
        <v>289</v>
      </c>
      <c r="C236" s="266">
        <v>29562</v>
      </c>
      <c r="D236" s="124">
        <f t="shared" si="47"/>
        <v>21452.830188679247</v>
      </c>
      <c r="E236" s="125">
        <f t="shared" si="57"/>
        <v>0.87211895022691777</v>
      </c>
      <c r="F236" s="124">
        <f t="shared" si="58"/>
        <v>1887.4102743105118</v>
      </c>
      <c r="G236" s="124">
        <f t="shared" si="48"/>
        <v>2600.8513579998853</v>
      </c>
      <c r="H236" s="124">
        <f t="shared" si="59"/>
        <v>240.04133740924533</v>
      </c>
      <c r="I236" s="123">
        <f t="shared" si="49"/>
        <v>330.77696294994007</v>
      </c>
      <c r="J236" s="124">
        <f t="shared" si="60"/>
        <v>-59.752913777530125</v>
      </c>
      <c r="K236" s="123">
        <f t="shared" si="50"/>
        <v>-82.339515185436511</v>
      </c>
      <c r="L236" s="123">
        <f t="shared" si="51"/>
        <v>2518.5118428144488</v>
      </c>
      <c r="M236" s="123">
        <f t="shared" si="52"/>
        <v>32080.511842814449</v>
      </c>
      <c r="N236" s="70">
        <f t="shared" si="53"/>
        <v>23280.487549212226</v>
      </c>
      <c r="O236" s="23">
        <f t="shared" si="61"/>
        <v>0.94641845311878559</v>
      </c>
      <c r="P236" s="284">
        <v>315.16649007648493</v>
      </c>
      <c r="Q236" s="317">
        <v>1378</v>
      </c>
      <c r="R236" s="125">
        <f t="shared" si="54"/>
        <v>1.0652922661537018E-2</v>
      </c>
      <c r="S236" s="23">
        <f t="shared" si="55"/>
        <v>3.7259161731580212E-2</v>
      </c>
      <c r="T236" s="23"/>
      <c r="U236" s="266">
        <v>30524</v>
      </c>
      <c r="V236" s="125">
        <f t="shared" si="56"/>
        <v>-3.1516183986371377E-2</v>
      </c>
      <c r="W236" s="260">
        <v>32274.808775736201</v>
      </c>
      <c r="X236" s="264">
        <v>21226.703755215578</v>
      </c>
      <c r="Y236" s="264">
        <v>22444.234197313075</v>
      </c>
      <c r="Z236" s="141"/>
      <c r="AA236" s="124"/>
      <c r="AB236" s="124"/>
      <c r="AC236" s="124"/>
      <c r="AD236" s="124"/>
    </row>
    <row r="237" spans="1:30">
      <c r="A237" s="82">
        <v>1416</v>
      </c>
      <c r="B237" s="83" t="s">
        <v>290</v>
      </c>
      <c r="C237" s="266">
        <v>100562</v>
      </c>
      <c r="D237" s="124">
        <f t="shared" si="47"/>
        <v>24208.473760231103</v>
      </c>
      <c r="E237" s="125">
        <f t="shared" si="57"/>
        <v>0.98414374871199439</v>
      </c>
      <c r="F237" s="124">
        <f t="shared" si="58"/>
        <v>234.024131379398</v>
      </c>
      <c r="G237" s="124">
        <f t="shared" si="48"/>
        <v>972.13624175001928</v>
      </c>
      <c r="H237" s="124">
        <f t="shared" si="59"/>
        <v>0</v>
      </c>
      <c r="I237" s="123">
        <f t="shared" si="49"/>
        <v>0</v>
      </c>
      <c r="J237" s="124">
        <f t="shared" si="60"/>
        <v>-299.79425118677545</v>
      </c>
      <c r="K237" s="123">
        <f t="shared" si="50"/>
        <v>-1245.3453194298654</v>
      </c>
      <c r="L237" s="123">
        <f t="shared" si="51"/>
        <v>-273.20907767984613</v>
      </c>
      <c r="M237" s="123">
        <f t="shared" si="52"/>
        <v>100288.79092232016</v>
      </c>
      <c r="N237" s="70">
        <f t="shared" si="53"/>
        <v>24142.703640423726</v>
      </c>
      <c r="O237" s="23">
        <f t="shared" si="61"/>
        <v>0.98147000509223747</v>
      </c>
      <c r="P237" s="284">
        <v>-4940.8505540070173</v>
      </c>
      <c r="Q237" s="317">
        <v>4154</v>
      </c>
      <c r="R237" s="125">
        <f t="shared" si="54"/>
        <v>0.10111383162396825</v>
      </c>
      <c r="S237" s="23">
        <f t="shared" si="55"/>
        <v>6.2857061841314066E-2</v>
      </c>
      <c r="T237" s="23"/>
      <c r="U237" s="266">
        <v>92119</v>
      </c>
      <c r="V237" s="125">
        <f t="shared" si="56"/>
        <v>9.1653187724573648E-2</v>
      </c>
      <c r="W237" s="260">
        <v>95175.477385573802</v>
      </c>
      <c r="X237" s="264">
        <v>21985.441527446299</v>
      </c>
      <c r="Y237" s="264">
        <v>22714.911070542676</v>
      </c>
      <c r="Z237" s="141"/>
      <c r="AA237" s="124"/>
      <c r="AB237" s="124"/>
      <c r="AC237" s="124"/>
      <c r="AD237" s="124"/>
    </row>
    <row r="238" spans="1:30">
      <c r="A238" s="82">
        <v>1417</v>
      </c>
      <c r="B238" s="83" t="s">
        <v>291</v>
      </c>
      <c r="C238" s="266">
        <v>68324</v>
      </c>
      <c r="D238" s="124">
        <f t="shared" si="47"/>
        <v>25551.234106207929</v>
      </c>
      <c r="E238" s="125">
        <f t="shared" si="57"/>
        <v>1.0387308000725932</v>
      </c>
      <c r="F238" s="124">
        <f t="shared" si="58"/>
        <v>-571.63207620669709</v>
      </c>
      <c r="G238" s="124">
        <f t="shared" si="48"/>
        <v>-1528.544171776708</v>
      </c>
      <c r="H238" s="124">
        <f t="shared" si="59"/>
        <v>0</v>
      </c>
      <c r="I238" s="123">
        <f t="shared" si="49"/>
        <v>0</v>
      </c>
      <c r="J238" s="124">
        <f t="shared" si="60"/>
        <v>-299.79425118677545</v>
      </c>
      <c r="K238" s="123">
        <f t="shared" si="50"/>
        <v>-801.64982767343758</v>
      </c>
      <c r="L238" s="123">
        <f t="shared" si="51"/>
        <v>-2330.1939994501454</v>
      </c>
      <c r="M238" s="123">
        <f t="shared" si="52"/>
        <v>65993.806000549856</v>
      </c>
      <c r="N238" s="70">
        <f t="shared" si="53"/>
        <v>24679.807778814455</v>
      </c>
      <c r="O238" s="23">
        <f t="shared" si="61"/>
        <v>1.0033048256364769</v>
      </c>
      <c r="P238" s="284">
        <v>-1039.0116469462614</v>
      </c>
      <c r="Q238" s="317">
        <v>2674</v>
      </c>
      <c r="R238" s="125">
        <f t="shared" si="54"/>
        <v>0.10334506055425435</v>
      </c>
      <c r="S238" s="23">
        <f t="shared" si="55"/>
        <v>6.4522491241589291E-2</v>
      </c>
      <c r="T238" s="23"/>
      <c r="U238" s="266">
        <v>63036</v>
      </c>
      <c r="V238" s="125">
        <f t="shared" si="56"/>
        <v>8.3888571609873716E-2</v>
      </c>
      <c r="W238" s="260">
        <v>63106.639198933619</v>
      </c>
      <c r="X238" s="264">
        <v>23157.972079353418</v>
      </c>
      <c r="Y238" s="264">
        <v>23183.923291305517</v>
      </c>
      <c r="Z238" s="141"/>
      <c r="AA238" s="124"/>
      <c r="AB238" s="124"/>
      <c r="AC238" s="124"/>
      <c r="AD238" s="124"/>
    </row>
    <row r="239" spans="1:30">
      <c r="A239" s="82">
        <v>1418</v>
      </c>
      <c r="B239" s="83" t="s">
        <v>292</v>
      </c>
      <c r="C239" s="266">
        <v>27501</v>
      </c>
      <c r="D239" s="124">
        <f t="shared" si="47"/>
        <v>21791.600633914422</v>
      </c>
      <c r="E239" s="125">
        <f t="shared" si="57"/>
        <v>0.88589093846660083</v>
      </c>
      <c r="F239" s="124">
        <f t="shared" si="58"/>
        <v>1684.1480071694066</v>
      </c>
      <c r="G239" s="124">
        <f t="shared" si="48"/>
        <v>2125.3947850477912</v>
      </c>
      <c r="H239" s="124">
        <f t="shared" si="59"/>
        <v>121.47168157693395</v>
      </c>
      <c r="I239" s="123">
        <f t="shared" si="49"/>
        <v>153.29726215009066</v>
      </c>
      <c r="J239" s="124">
        <f t="shared" si="60"/>
        <v>-178.32256960984151</v>
      </c>
      <c r="K239" s="123">
        <f t="shared" si="50"/>
        <v>-225.04308284761998</v>
      </c>
      <c r="L239" s="123">
        <f t="shared" si="51"/>
        <v>1900.3517022001711</v>
      </c>
      <c r="M239" s="123">
        <f t="shared" si="52"/>
        <v>29401.351702200172</v>
      </c>
      <c r="N239" s="70">
        <f t="shared" si="53"/>
        <v>23297.426071473987</v>
      </c>
      <c r="O239" s="23">
        <f t="shared" si="61"/>
        <v>0.94710705253076977</v>
      </c>
      <c r="P239" s="284">
        <v>620.95354545368741</v>
      </c>
      <c r="Q239" s="317">
        <v>1262</v>
      </c>
      <c r="R239" s="125">
        <f t="shared" si="54"/>
        <v>7.8816989525378661E-2</v>
      </c>
      <c r="S239" s="23">
        <f t="shared" si="55"/>
        <v>4.0394559647161737E-2</v>
      </c>
      <c r="T239" s="23"/>
      <c r="U239" s="266">
        <v>26017</v>
      </c>
      <c r="V239" s="125">
        <f t="shared" si="56"/>
        <v>5.7039627935580581E-2</v>
      </c>
      <c r="W239" s="260">
        <v>28842.023924303357</v>
      </c>
      <c r="X239" s="264">
        <v>20199.534161490683</v>
      </c>
      <c r="Y239" s="264">
        <v>22392.87571762683</v>
      </c>
      <c r="Z239" s="141"/>
      <c r="AA239" s="124"/>
      <c r="AB239" s="124"/>
      <c r="AC239" s="124"/>
      <c r="AD239" s="124"/>
    </row>
    <row r="240" spans="1:30">
      <c r="A240" s="82">
        <v>1419</v>
      </c>
      <c r="B240" s="83" t="s">
        <v>293</v>
      </c>
      <c r="C240" s="266">
        <v>55112</v>
      </c>
      <c r="D240" s="124">
        <f t="shared" si="47"/>
        <v>23501.918976545843</v>
      </c>
      <c r="E240" s="125">
        <f t="shared" si="57"/>
        <v>0.95542027442884048</v>
      </c>
      <c r="F240" s="124">
        <f t="shared" si="58"/>
        <v>657.95700159055411</v>
      </c>
      <c r="G240" s="124">
        <f t="shared" si="48"/>
        <v>1542.9091687298494</v>
      </c>
      <c r="H240" s="124">
        <f t="shared" si="59"/>
        <v>0</v>
      </c>
      <c r="I240" s="123">
        <f t="shared" si="49"/>
        <v>0</v>
      </c>
      <c r="J240" s="124">
        <f t="shared" si="60"/>
        <v>-299.79425118677545</v>
      </c>
      <c r="K240" s="123">
        <f t="shared" si="50"/>
        <v>-703.0175190329885</v>
      </c>
      <c r="L240" s="123">
        <f t="shared" si="51"/>
        <v>839.8916496968609</v>
      </c>
      <c r="M240" s="123">
        <f t="shared" si="52"/>
        <v>55951.89164969686</v>
      </c>
      <c r="N240" s="70">
        <f t="shared" si="53"/>
        <v>23860.081726949618</v>
      </c>
      <c r="O240" s="23">
        <f t="shared" si="61"/>
        <v>0.96998061537897584</v>
      </c>
      <c r="P240" s="284">
        <v>-185.22853855235121</v>
      </c>
      <c r="Q240" s="317">
        <v>2345</v>
      </c>
      <c r="R240" s="125">
        <f t="shared" si="54"/>
        <v>6.8269044388447414E-2</v>
      </c>
      <c r="S240" s="23">
        <f t="shared" si="55"/>
        <v>5.0145705871135059E-2</v>
      </c>
      <c r="T240" s="23"/>
      <c r="U240" s="266">
        <v>51304</v>
      </c>
      <c r="V240" s="125">
        <f t="shared" si="56"/>
        <v>7.4224232028691717E-2</v>
      </c>
      <c r="W240" s="260">
        <v>52984.752759703602</v>
      </c>
      <c r="X240" s="264">
        <v>22000</v>
      </c>
      <c r="Y240" s="264">
        <v>22720.734459564152</v>
      </c>
      <c r="Z240" s="141"/>
      <c r="AA240" s="124"/>
      <c r="AB240" s="124"/>
      <c r="AC240" s="124"/>
      <c r="AD240" s="124"/>
    </row>
    <row r="241" spans="1:30">
      <c r="A241" s="82">
        <v>1420</v>
      </c>
      <c r="B241" s="83" t="s">
        <v>294</v>
      </c>
      <c r="C241" s="266">
        <v>174981</v>
      </c>
      <c r="D241" s="124">
        <f t="shared" si="47"/>
        <v>21712.495346817224</v>
      </c>
      <c r="E241" s="125">
        <f t="shared" si="57"/>
        <v>0.8826750821281204</v>
      </c>
      <c r="F241" s="124">
        <f t="shared" si="58"/>
        <v>1731.6111794277253</v>
      </c>
      <c r="G241" s="124">
        <f t="shared" si="48"/>
        <v>13955.054495008038</v>
      </c>
      <c r="H241" s="124">
        <f t="shared" si="59"/>
        <v>149.15853206095323</v>
      </c>
      <c r="I241" s="123">
        <f t="shared" si="49"/>
        <v>1202.0686098792223</v>
      </c>
      <c r="J241" s="124">
        <f t="shared" si="60"/>
        <v>-150.63571912582222</v>
      </c>
      <c r="K241" s="123">
        <f t="shared" si="50"/>
        <v>-1213.9732604350013</v>
      </c>
      <c r="L241" s="123">
        <f t="shared" si="51"/>
        <v>12741.081234573037</v>
      </c>
      <c r="M241" s="123">
        <f t="shared" si="52"/>
        <v>187722.08123457304</v>
      </c>
      <c r="N241" s="70">
        <f t="shared" si="53"/>
        <v>23293.470807119127</v>
      </c>
      <c r="O241" s="23">
        <f t="shared" si="61"/>
        <v>0.94694625971384572</v>
      </c>
      <c r="P241" s="284">
        <v>-0.66382908099876659</v>
      </c>
      <c r="Q241" s="317">
        <v>8059</v>
      </c>
      <c r="R241" s="125">
        <f t="shared" si="54"/>
        <v>5.2972155174665282E-2</v>
      </c>
      <c r="S241" s="23">
        <f t="shared" si="55"/>
        <v>3.9241787358414104E-2</v>
      </c>
      <c r="T241" s="23"/>
      <c r="U241" s="266">
        <v>163745</v>
      </c>
      <c r="V241" s="125">
        <f t="shared" si="56"/>
        <v>6.8618889126385543E-2</v>
      </c>
      <c r="W241" s="260">
        <v>177988.85103485477</v>
      </c>
      <c r="X241" s="264">
        <v>20620.198967384462</v>
      </c>
      <c r="Y241" s="264">
        <v>22413.908957921518</v>
      </c>
      <c r="Z241" s="141"/>
      <c r="AA241" s="124"/>
      <c r="AB241" s="124"/>
      <c r="AC241" s="124"/>
      <c r="AD241" s="124"/>
    </row>
    <row r="242" spans="1:30">
      <c r="A242" s="82">
        <v>1421</v>
      </c>
      <c r="B242" s="83" t="s">
        <v>295</v>
      </c>
      <c r="C242" s="266">
        <v>71471</v>
      </c>
      <c r="D242" s="124">
        <f t="shared" si="47"/>
        <v>40197.412823397077</v>
      </c>
      <c r="E242" s="125">
        <f t="shared" si="57"/>
        <v>1.6341398857423854</v>
      </c>
      <c r="F242" s="124">
        <f t="shared" si="58"/>
        <v>-9359.3393065201853</v>
      </c>
      <c r="G242" s="124">
        <f t="shared" si="48"/>
        <v>-16640.905286992889</v>
      </c>
      <c r="H242" s="124">
        <f t="shared" si="59"/>
        <v>0</v>
      </c>
      <c r="I242" s="123">
        <f t="shared" si="49"/>
        <v>0</v>
      </c>
      <c r="J242" s="124">
        <f t="shared" si="60"/>
        <v>-299.79425118677545</v>
      </c>
      <c r="K242" s="123">
        <f t="shared" si="50"/>
        <v>-533.03417861008677</v>
      </c>
      <c r="L242" s="123">
        <f t="shared" si="51"/>
        <v>-17173.939465602976</v>
      </c>
      <c r="M242" s="123">
        <f t="shared" si="52"/>
        <v>54297.060534397024</v>
      </c>
      <c r="N242" s="70">
        <f t="shared" si="53"/>
        <v>30538.279265690115</v>
      </c>
      <c r="O242" s="23">
        <f t="shared" si="61"/>
        <v>1.2414684599043939</v>
      </c>
      <c r="P242" s="284">
        <v>2527.2529886797092</v>
      </c>
      <c r="Q242" s="317">
        <v>1778</v>
      </c>
      <c r="R242" s="125">
        <f t="shared" si="54"/>
        <v>3.0362853798418958E-2</v>
      </c>
      <c r="S242" s="23">
        <f t="shared" si="55"/>
        <v>3.4288441818096704E-2</v>
      </c>
      <c r="T242" s="23"/>
      <c r="U242" s="266">
        <v>69716</v>
      </c>
      <c r="V242" s="125">
        <f t="shared" si="56"/>
        <v>2.5173561305869528E-2</v>
      </c>
      <c r="W242" s="260">
        <v>52762.752479241142</v>
      </c>
      <c r="X242" s="264">
        <v>39012.870733072188</v>
      </c>
      <c r="Y242" s="264">
        <v>29525.882752793026</v>
      </c>
      <c r="Z242" s="141"/>
      <c r="AA242" s="124"/>
      <c r="AB242" s="124"/>
      <c r="AC242" s="124"/>
      <c r="AD242" s="124"/>
    </row>
    <row r="243" spans="1:30">
      <c r="A243" s="82">
        <v>1422</v>
      </c>
      <c r="B243" s="83" t="s">
        <v>296</v>
      </c>
      <c r="C243" s="266">
        <v>60736</v>
      </c>
      <c r="D243" s="124">
        <f t="shared" si="47"/>
        <v>28209.93961913609</v>
      </c>
      <c r="E243" s="125">
        <f t="shared" si="57"/>
        <v>1.1468147890150415</v>
      </c>
      <c r="F243" s="124">
        <f t="shared" si="58"/>
        <v>-2166.8553839635938</v>
      </c>
      <c r="G243" s="124">
        <f t="shared" si="48"/>
        <v>-4665.2396416736174</v>
      </c>
      <c r="H243" s="124">
        <f t="shared" si="59"/>
        <v>0</v>
      </c>
      <c r="I243" s="123">
        <f t="shared" si="49"/>
        <v>0</v>
      </c>
      <c r="J243" s="124">
        <f t="shared" si="60"/>
        <v>-299.79425118677545</v>
      </c>
      <c r="K243" s="123">
        <f t="shared" si="50"/>
        <v>-645.45702280512751</v>
      </c>
      <c r="L243" s="123">
        <f t="shared" si="51"/>
        <v>-5310.6966644787444</v>
      </c>
      <c r="M243" s="123">
        <f t="shared" si="52"/>
        <v>55425.303335521254</v>
      </c>
      <c r="N243" s="70">
        <f t="shared" si="53"/>
        <v>25743.289983985716</v>
      </c>
      <c r="O243" s="23">
        <f t="shared" si="61"/>
        <v>1.0465384212134563</v>
      </c>
      <c r="P243" s="284">
        <v>-1923.7575452039282</v>
      </c>
      <c r="Q243" s="317">
        <v>2153</v>
      </c>
      <c r="R243" s="125">
        <f t="shared" si="54"/>
        <v>6.3308710656869382E-2</v>
      </c>
      <c r="S243" s="23">
        <f t="shared" si="55"/>
        <v>4.933871540753039E-2</v>
      </c>
      <c r="T243" s="23"/>
      <c r="U243" s="266">
        <v>57279</v>
      </c>
      <c r="V243" s="125">
        <f t="shared" si="56"/>
        <v>6.0353707292375915E-2</v>
      </c>
      <c r="W243" s="260">
        <v>52966.465698199005</v>
      </c>
      <c r="X243" s="264">
        <v>26530.338119499767</v>
      </c>
      <c r="Y243" s="264">
        <v>24532.869707364058</v>
      </c>
      <c r="Z243" s="141"/>
      <c r="AA243" s="124"/>
      <c r="AB243" s="124"/>
      <c r="AC243" s="124"/>
      <c r="AD243" s="124"/>
    </row>
    <row r="244" spans="1:30">
      <c r="A244" s="82">
        <v>1424</v>
      </c>
      <c r="B244" s="83" t="s">
        <v>297</v>
      </c>
      <c r="C244" s="266">
        <v>133303</v>
      </c>
      <c r="D244" s="124">
        <f t="shared" si="47"/>
        <v>25261.133219632367</v>
      </c>
      <c r="E244" s="125">
        <f t="shared" si="57"/>
        <v>1.0269373686961736</v>
      </c>
      <c r="F244" s="124">
        <f t="shared" si="58"/>
        <v>-397.57154426136037</v>
      </c>
      <c r="G244" s="124">
        <f t="shared" si="48"/>
        <v>-2097.9850390671986</v>
      </c>
      <c r="H244" s="124">
        <f t="shared" si="59"/>
        <v>0</v>
      </c>
      <c r="I244" s="123">
        <f t="shared" si="49"/>
        <v>0</v>
      </c>
      <c r="J244" s="124">
        <f t="shared" si="60"/>
        <v>-299.79425118677545</v>
      </c>
      <c r="K244" s="123">
        <f t="shared" si="50"/>
        <v>-1582.0142635126142</v>
      </c>
      <c r="L244" s="123">
        <f t="shared" si="51"/>
        <v>-3679.999302579813</v>
      </c>
      <c r="M244" s="123">
        <f t="shared" si="52"/>
        <v>129623.00069742018</v>
      </c>
      <c r="N244" s="70">
        <f t="shared" si="53"/>
        <v>24563.767424184229</v>
      </c>
      <c r="O244" s="23">
        <f t="shared" si="61"/>
        <v>0.99858745308590902</v>
      </c>
      <c r="P244" s="284">
        <v>6151.4581671894439</v>
      </c>
      <c r="Q244" s="317">
        <v>5277</v>
      </c>
      <c r="R244" s="125">
        <f t="shared" si="54"/>
        <v>8.8501303691972122E-3</v>
      </c>
      <c r="S244" s="23">
        <f t="shared" si="55"/>
        <v>2.6203484240742005E-2</v>
      </c>
      <c r="T244" s="23"/>
      <c r="U244" s="266">
        <v>134287</v>
      </c>
      <c r="V244" s="125">
        <f t="shared" si="56"/>
        <v>-7.3275894166970742E-3</v>
      </c>
      <c r="W244" s="260">
        <v>128371.69890664254</v>
      </c>
      <c r="X244" s="264">
        <v>25039.530113742308</v>
      </c>
      <c r="Y244" s="264">
        <v>23936.546505061073</v>
      </c>
      <c r="Z244" s="141"/>
      <c r="AA244" s="124"/>
      <c r="AB244" s="124"/>
      <c r="AC244" s="124"/>
      <c r="AD244" s="124"/>
    </row>
    <row r="245" spans="1:30">
      <c r="A245" s="82">
        <v>1426</v>
      </c>
      <c r="B245" s="83" t="s">
        <v>298</v>
      </c>
      <c r="C245" s="266">
        <v>124009</v>
      </c>
      <c r="D245" s="124">
        <f t="shared" si="47"/>
        <v>23742.868083476929</v>
      </c>
      <c r="E245" s="125">
        <f t="shared" si="57"/>
        <v>0.96521554527873243</v>
      </c>
      <c r="F245" s="124">
        <f t="shared" si="58"/>
        <v>513.38753743190239</v>
      </c>
      <c r="G245" s="124">
        <f t="shared" si="48"/>
        <v>2681.4231080068262</v>
      </c>
      <c r="H245" s="124">
        <f t="shared" si="59"/>
        <v>0</v>
      </c>
      <c r="I245" s="123">
        <f t="shared" si="49"/>
        <v>0</v>
      </c>
      <c r="J245" s="124">
        <f t="shared" si="60"/>
        <v>-299.79425118677545</v>
      </c>
      <c r="K245" s="123">
        <f t="shared" si="50"/>
        <v>-1565.8253739485283</v>
      </c>
      <c r="L245" s="123">
        <f t="shared" si="51"/>
        <v>1115.5977340582979</v>
      </c>
      <c r="M245" s="123">
        <f t="shared" si="52"/>
        <v>125124.5977340583</v>
      </c>
      <c r="N245" s="70">
        <f t="shared" si="53"/>
        <v>23956.461369722056</v>
      </c>
      <c r="O245" s="23">
        <f t="shared" si="61"/>
        <v>0.97389872371893271</v>
      </c>
      <c r="P245" s="284">
        <v>6132.4468840686923</v>
      </c>
      <c r="Q245" s="317">
        <v>5223</v>
      </c>
      <c r="R245" s="125">
        <f t="shared" si="54"/>
        <v>-4.0795652598884277E-2</v>
      </c>
      <c r="S245" s="23">
        <f t="shared" si="55"/>
        <v>5.6527694721585815E-3</v>
      </c>
      <c r="T245" s="23"/>
      <c r="U245" s="266">
        <v>127501</v>
      </c>
      <c r="V245" s="125">
        <f t="shared" si="56"/>
        <v>-2.7388020486113836E-2</v>
      </c>
      <c r="W245" s="260">
        <v>122706.10320121494</v>
      </c>
      <c r="X245" s="264">
        <v>24752.669384585519</v>
      </c>
      <c r="Y245" s="264">
        <v>23821.802213398358</v>
      </c>
      <c r="Z245" s="141"/>
      <c r="AA245" s="124"/>
      <c r="AB245" s="124"/>
      <c r="AC245" s="124"/>
      <c r="AD245" s="124"/>
    </row>
    <row r="246" spans="1:30">
      <c r="A246" s="82">
        <v>1428</v>
      </c>
      <c r="B246" s="83" t="s">
        <v>299</v>
      </c>
      <c r="C246" s="266">
        <v>60866</v>
      </c>
      <c r="D246" s="124">
        <f t="shared" si="47"/>
        <v>19942.988204456095</v>
      </c>
      <c r="E246" s="125">
        <f t="shared" si="57"/>
        <v>0.8107395520445706</v>
      </c>
      <c r="F246" s="124">
        <f t="shared" si="58"/>
        <v>2793.3154648444033</v>
      </c>
      <c r="G246" s="124">
        <f t="shared" si="48"/>
        <v>8525.1987987051198</v>
      </c>
      <c r="H246" s="124">
        <f t="shared" si="59"/>
        <v>768.48603188734864</v>
      </c>
      <c r="I246" s="123">
        <f t="shared" si="49"/>
        <v>2345.4193693201883</v>
      </c>
      <c r="J246" s="124">
        <f t="shared" si="60"/>
        <v>468.69178070057319</v>
      </c>
      <c r="K246" s="123">
        <f t="shared" si="50"/>
        <v>1430.4473146981495</v>
      </c>
      <c r="L246" s="123">
        <f t="shared" si="51"/>
        <v>9955.6461134032688</v>
      </c>
      <c r="M246" s="123">
        <f t="shared" si="52"/>
        <v>70821.646113403272</v>
      </c>
      <c r="N246" s="70">
        <f t="shared" si="53"/>
        <v>23204.995450001072</v>
      </c>
      <c r="O246" s="23">
        <f t="shared" si="61"/>
        <v>0.94334948320966827</v>
      </c>
      <c r="P246" s="284">
        <v>214.02977337694756</v>
      </c>
      <c r="Q246" s="317">
        <v>3052</v>
      </c>
      <c r="R246" s="125">
        <f t="shared" si="54"/>
        <v>2.9616771045495517E-2</v>
      </c>
      <c r="S246" s="23">
        <f t="shared" si="55"/>
        <v>3.819139729786588E-2</v>
      </c>
      <c r="T246" s="23"/>
      <c r="U246" s="266">
        <v>59367</v>
      </c>
      <c r="V246" s="125">
        <f t="shared" si="56"/>
        <v>2.5249717856721747E-2</v>
      </c>
      <c r="W246" s="260">
        <v>68506.935464277791</v>
      </c>
      <c r="X246" s="264">
        <v>19369.331158238172</v>
      </c>
      <c r="Y246" s="264">
        <v>22351.365567464207</v>
      </c>
      <c r="Z246" s="141"/>
      <c r="AA246" s="124"/>
      <c r="AB246" s="124"/>
      <c r="AC246" s="124"/>
      <c r="AD246" s="124"/>
    </row>
    <row r="247" spans="1:30">
      <c r="A247" s="82">
        <v>1429</v>
      </c>
      <c r="B247" s="83" t="s">
        <v>300</v>
      </c>
      <c r="C247" s="266">
        <v>53340</v>
      </c>
      <c r="D247" s="124">
        <f t="shared" si="47"/>
        <v>18742.094167252282</v>
      </c>
      <c r="E247" s="125">
        <f t="shared" si="57"/>
        <v>0.76191977219041263</v>
      </c>
      <c r="F247" s="124">
        <f t="shared" si="58"/>
        <v>3513.8518871666906</v>
      </c>
      <c r="G247" s="124">
        <f t="shared" si="48"/>
        <v>10000.422470876401</v>
      </c>
      <c r="H247" s="124">
        <f t="shared" si="59"/>
        <v>1188.7989449086829</v>
      </c>
      <c r="I247" s="123">
        <f t="shared" si="49"/>
        <v>3383.3217972101111</v>
      </c>
      <c r="J247" s="124">
        <f t="shared" si="60"/>
        <v>889.00469372190742</v>
      </c>
      <c r="K247" s="123">
        <f t="shared" si="50"/>
        <v>2530.1073583325483</v>
      </c>
      <c r="L247" s="123">
        <f t="shared" si="51"/>
        <v>12530.52982920895</v>
      </c>
      <c r="M247" s="123">
        <f t="shared" si="52"/>
        <v>65870.529829208943</v>
      </c>
      <c r="N247" s="70">
        <f t="shared" si="53"/>
        <v>23144.95074814088</v>
      </c>
      <c r="O247" s="23">
        <f t="shared" si="61"/>
        <v>0.94090849421696043</v>
      </c>
      <c r="P247" s="284">
        <v>356.43369430891835</v>
      </c>
      <c r="Q247" s="317">
        <v>2846</v>
      </c>
      <c r="R247" s="125">
        <f t="shared" si="54"/>
        <v>8.1167025010530185E-3</v>
      </c>
      <c r="S247" s="23">
        <f t="shared" si="55"/>
        <v>3.731063434966226E-2</v>
      </c>
      <c r="T247" s="23"/>
      <c r="U247" s="266">
        <v>53208</v>
      </c>
      <c r="V247" s="125">
        <f t="shared" si="56"/>
        <v>2.4808299503834008E-3</v>
      </c>
      <c r="W247" s="260">
        <v>63858.256965338667</v>
      </c>
      <c r="X247" s="264">
        <v>18591.19496855346</v>
      </c>
      <c r="Y247" s="264">
        <v>22312.45875797997</v>
      </c>
      <c r="Z247" s="141"/>
      <c r="AA247" s="124"/>
      <c r="AB247" s="124"/>
      <c r="AC247" s="124"/>
      <c r="AD247" s="124"/>
    </row>
    <row r="248" spans="1:30">
      <c r="A248" s="82">
        <v>1430</v>
      </c>
      <c r="B248" s="83" t="s">
        <v>301</v>
      </c>
      <c r="C248" s="266">
        <v>58970</v>
      </c>
      <c r="D248" s="124">
        <f t="shared" si="47"/>
        <v>19617.431803060546</v>
      </c>
      <c r="E248" s="125">
        <f t="shared" si="57"/>
        <v>0.79750475250867692</v>
      </c>
      <c r="F248" s="124">
        <f t="shared" si="58"/>
        <v>2988.6493056817321</v>
      </c>
      <c r="G248" s="124">
        <f t="shared" si="48"/>
        <v>8983.879812879286</v>
      </c>
      <c r="H248" s="124">
        <f t="shared" si="59"/>
        <v>882.43077237579053</v>
      </c>
      <c r="I248" s="123">
        <f t="shared" si="49"/>
        <v>2652.5869017616265</v>
      </c>
      <c r="J248" s="124">
        <f t="shared" si="60"/>
        <v>582.63652118901507</v>
      </c>
      <c r="K248" s="123">
        <f t="shared" si="50"/>
        <v>1751.4053826941793</v>
      </c>
      <c r="L248" s="123">
        <f t="shared" si="51"/>
        <v>10735.285195573466</v>
      </c>
      <c r="M248" s="123">
        <f t="shared" si="52"/>
        <v>69705.285195573466</v>
      </c>
      <c r="N248" s="70">
        <f t="shared" si="53"/>
        <v>23188.717629931292</v>
      </c>
      <c r="O248" s="23">
        <f t="shared" si="61"/>
        <v>0.94268774323287352</v>
      </c>
      <c r="P248" s="284">
        <v>-103.47614719163903</v>
      </c>
      <c r="Q248" s="317">
        <v>3006</v>
      </c>
      <c r="R248" s="125">
        <f t="shared" si="54"/>
        <v>4.8176086323027514E-2</v>
      </c>
      <c r="S248" s="23">
        <f t="shared" si="55"/>
        <v>3.8982115837560963E-2</v>
      </c>
      <c r="T248" s="23"/>
      <c r="U248" s="266">
        <v>55511</v>
      </c>
      <c r="V248" s="125">
        <f t="shared" si="56"/>
        <v>6.2311974203311055E-2</v>
      </c>
      <c r="W248" s="260">
        <v>66197.228462332103</v>
      </c>
      <c r="X248" s="264">
        <v>18715.77882670263</v>
      </c>
      <c r="Y248" s="264">
        <v>22318.687950887423</v>
      </c>
      <c r="Z248" s="141"/>
      <c r="AA248" s="124"/>
      <c r="AB248" s="124"/>
      <c r="AC248" s="124"/>
      <c r="AD248" s="124"/>
    </row>
    <row r="249" spans="1:30">
      <c r="A249" s="82">
        <v>1431</v>
      </c>
      <c r="B249" s="83" t="s">
        <v>302</v>
      </c>
      <c r="C249" s="266">
        <v>65268</v>
      </c>
      <c r="D249" s="124">
        <f t="shared" si="47"/>
        <v>21448.570489648373</v>
      </c>
      <c r="E249" s="125">
        <f t="shared" si="57"/>
        <v>0.87194578126904998</v>
      </c>
      <c r="F249" s="124">
        <f t="shared" si="58"/>
        <v>1889.9660937290362</v>
      </c>
      <c r="G249" s="124">
        <f t="shared" si="48"/>
        <v>5751.166823217457</v>
      </c>
      <c r="H249" s="124">
        <f t="shared" si="59"/>
        <v>241.53223207005121</v>
      </c>
      <c r="I249" s="123">
        <f t="shared" si="49"/>
        <v>734.9825821891659</v>
      </c>
      <c r="J249" s="124">
        <f t="shared" si="60"/>
        <v>-58.262019116724247</v>
      </c>
      <c r="K249" s="123">
        <f t="shared" si="50"/>
        <v>-177.29132417219188</v>
      </c>
      <c r="L249" s="123">
        <f t="shared" si="51"/>
        <v>5573.8754990452653</v>
      </c>
      <c r="M249" s="123">
        <f t="shared" si="52"/>
        <v>70841.875499045273</v>
      </c>
      <c r="N249" s="70">
        <f t="shared" si="53"/>
        <v>23280.274564260686</v>
      </c>
      <c r="O249" s="23">
        <f t="shared" si="61"/>
        <v>0.94640979467089226</v>
      </c>
      <c r="P249" s="284">
        <v>86.379701961356659</v>
      </c>
      <c r="Q249" s="317">
        <v>3043</v>
      </c>
      <c r="R249" s="125">
        <f t="shared" si="54"/>
        <v>4.915039261607642E-2</v>
      </c>
      <c r="S249" s="23">
        <f t="shared" si="55"/>
        <v>3.906202048535113E-2</v>
      </c>
      <c r="T249" s="23"/>
      <c r="U249" s="266">
        <v>62333</v>
      </c>
      <c r="V249" s="125">
        <f t="shared" si="56"/>
        <v>4.7085813293119214E-2</v>
      </c>
      <c r="W249" s="260">
        <v>68313.109080124952</v>
      </c>
      <c r="X249" s="264">
        <v>20443.75204985241</v>
      </c>
      <c r="Y249" s="264">
        <v>22405.086612044921</v>
      </c>
      <c r="Z249" s="141"/>
      <c r="AA249" s="124"/>
      <c r="AB249" s="124"/>
      <c r="AC249" s="124"/>
      <c r="AD249" s="124"/>
    </row>
    <row r="250" spans="1:30">
      <c r="A250" s="82">
        <v>1432</v>
      </c>
      <c r="B250" s="83" t="s">
        <v>303</v>
      </c>
      <c r="C250" s="266">
        <v>310833</v>
      </c>
      <c r="D250" s="124">
        <f t="shared" si="47"/>
        <v>23747.650699060279</v>
      </c>
      <c r="E250" s="125">
        <f t="shared" si="57"/>
        <v>0.96540997229116876</v>
      </c>
      <c r="F250" s="124">
        <f t="shared" si="58"/>
        <v>510.51796808189243</v>
      </c>
      <c r="G250" s="124">
        <f t="shared" si="48"/>
        <v>6682.1696842238907</v>
      </c>
      <c r="H250" s="124">
        <f t="shared" si="59"/>
        <v>0</v>
      </c>
      <c r="I250" s="123">
        <f t="shared" si="49"/>
        <v>0</v>
      </c>
      <c r="J250" s="124">
        <f t="shared" si="60"/>
        <v>-299.79425118677545</v>
      </c>
      <c r="K250" s="123">
        <f t="shared" si="50"/>
        <v>-3924.0069537837039</v>
      </c>
      <c r="L250" s="123">
        <f t="shared" si="51"/>
        <v>2758.1627304401868</v>
      </c>
      <c r="M250" s="123">
        <f t="shared" si="52"/>
        <v>313591.16273044021</v>
      </c>
      <c r="N250" s="70">
        <f t="shared" si="53"/>
        <v>23958.374415955397</v>
      </c>
      <c r="O250" s="23">
        <f t="shared" si="61"/>
        <v>0.97397649452390733</v>
      </c>
      <c r="P250" s="284">
        <v>197.35712532550087</v>
      </c>
      <c r="Q250" s="317">
        <v>13089</v>
      </c>
      <c r="R250" s="125">
        <f t="shared" si="54"/>
        <v>3.73673643628386E-2</v>
      </c>
      <c r="S250" s="23">
        <f t="shared" si="55"/>
        <v>3.8164609284993233E-2</v>
      </c>
      <c r="T250" s="23"/>
      <c r="U250" s="266">
        <v>297805</v>
      </c>
      <c r="V250" s="125">
        <f t="shared" si="56"/>
        <v>4.3746747032454125E-2</v>
      </c>
      <c r="W250" s="260">
        <v>300216.83458447002</v>
      </c>
      <c r="X250" s="264">
        <v>22892.228457221925</v>
      </c>
      <c r="Y250" s="264">
        <v>23077.625842452919</v>
      </c>
      <c r="Z250" s="141"/>
      <c r="AA250" s="124"/>
      <c r="AB250" s="124"/>
      <c r="AC250" s="124"/>
      <c r="AD250" s="124"/>
    </row>
    <row r="251" spans="1:30">
      <c r="A251" s="82">
        <v>1433</v>
      </c>
      <c r="B251" s="83" t="s">
        <v>304</v>
      </c>
      <c r="C251" s="266">
        <v>55528</v>
      </c>
      <c r="D251" s="124">
        <f t="shared" si="47"/>
        <v>19655.929203539825</v>
      </c>
      <c r="E251" s="125">
        <f t="shared" si="57"/>
        <v>0.79906978202679479</v>
      </c>
      <c r="F251" s="124">
        <f t="shared" si="58"/>
        <v>2965.5508653941652</v>
      </c>
      <c r="G251" s="124">
        <f t="shared" si="48"/>
        <v>8377.6811947385158</v>
      </c>
      <c r="H251" s="124">
        <f t="shared" si="59"/>
        <v>868.95668220804305</v>
      </c>
      <c r="I251" s="123">
        <f t="shared" si="49"/>
        <v>2454.8026272377219</v>
      </c>
      <c r="J251" s="124">
        <f t="shared" si="60"/>
        <v>569.16243102126759</v>
      </c>
      <c r="K251" s="123">
        <f t="shared" si="50"/>
        <v>1607.8838676350811</v>
      </c>
      <c r="L251" s="123">
        <f t="shared" si="51"/>
        <v>9985.5650623735964</v>
      </c>
      <c r="M251" s="123">
        <f t="shared" si="52"/>
        <v>65513.5650623736</v>
      </c>
      <c r="N251" s="70">
        <f t="shared" si="53"/>
        <v>23190.642499955258</v>
      </c>
      <c r="O251" s="23">
        <f t="shared" si="61"/>
        <v>0.94276599470877953</v>
      </c>
      <c r="P251" s="284">
        <v>22.166861005851388</v>
      </c>
      <c r="Q251" s="317">
        <v>2825</v>
      </c>
      <c r="R251" s="125">
        <f t="shared" si="54"/>
        <v>2.2859660722494776E-2</v>
      </c>
      <c r="S251" s="23">
        <f t="shared" si="55"/>
        <v>3.7903755686291452E-2</v>
      </c>
      <c r="T251" s="23"/>
      <c r="U251" s="266">
        <v>54729</v>
      </c>
      <c r="V251" s="125">
        <f t="shared" si="56"/>
        <v>1.459920700177237E-2</v>
      </c>
      <c r="W251" s="260">
        <v>63634.946379204936</v>
      </c>
      <c r="X251" s="264">
        <v>19216.643258426968</v>
      </c>
      <c r="Y251" s="264">
        <v>22343.731172473643</v>
      </c>
      <c r="Z251" s="141"/>
      <c r="AA251" s="124"/>
      <c r="AB251" s="124"/>
      <c r="AC251" s="124"/>
      <c r="AD251" s="124"/>
    </row>
    <row r="252" spans="1:30">
      <c r="A252" s="82">
        <v>1438</v>
      </c>
      <c r="B252" s="83" t="s">
        <v>305</v>
      </c>
      <c r="C252" s="266">
        <v>88628</v>
      </c>
      <c r="D252" s="124">
        <f t="shared" si="47"/>
        <v>23527.475444650914</v>
      </c>
      <c r="E252" s="125">
        <f t="shared" si="57"/>
        <v>0.9564592180059478</v>
      </c>
      <c r="F252" s="124">
        <f t="shared" si="58"/>
        <v>642.62312072751149</v>
      </c>
      <c r="G252" s="124">
        <f t="shared" si="48"/>
        <v>2420.7612957805359</v>
      </c>
      <c r="H252" s="124">
        <f t="shared" si="59"/>
        <v>0</v>
      </c>
      <c r="I252" s="123">
        <f t="shared" si="49"/>
        <v>0</v>
      </c>
      <c r="J252" s="124">
        <f t="shared" si="60"/>
        <v>-299.79425118677545</v>
      </c>
      <c r="K252" s="123">
        <f t="shared" si="50"/>
        <v>-1129.3249442205831</v>
      </c>
      <c r="L252" s="123">
        <f t="shared" si="51"/>
        <v>1291.4363515599528</v>
      </c>
      <c r="M252" s="123">
        <f t="shared" si="52"/>
        <v>89919.436351559954</v>
      </c>
      <c r="N252" s="70">
        <f t="shared" si="53"/>
        <v>23870.304314191653</v>
      </c>
      <c r="O252" s="23">
        <f t="shared" si="61"/>
        <v>0.97039619280981904</v>
      </c>
      <c r="P252" s="284">
        <v>-212.39808303910263</v>
      </c>
      <c r="Q252" s="317">
        <v>3767</v>
      </c>
      <c r="R252" s="125">
        <f t="shared" si="54"/>
        <v>-4.9102811023154502E-2</v>
      </c>
      <c r="S252" s="23">
        <f t="shared" si="55"/>
        <v>2.2089118895987346E-3</v>
      </c>
      <c r="T252" s="23"/>
      <c r="U252" s="266">
        <v>95184</v>
      </c>
      <c r="V252" s="125">
        <f t="shared" si="56"/>
        <v>-6.8877122205412672E-2</v>
      </c>
      <c r="W252" s="260">
        <v>91626.665465943282</v>
      </c>
      <c r="X252" s="264">
        <v>24742.396672732</v>
      </c>
      <c r="Y252" s="264">
        <v>23817.693128656949</v>
      </c>
      <c r="Z252" s="141"/>
      <c r="AA252" s="124"/>
      <c r="AB252" s="124"/>
      <c r="AC252" s="124"/>
      <c r="AD252" s="124"/>
    </row>
    <row r="253" spans="1:30">
      <c r="A253" s="82">
        <v>1439</v>
      </c>
      <c r="B253" s="83" t="s">
        <v>306</v>
      </c>
      <c r="C253" s="266">
        <v>135315</v>
      </c>
      <c r="D253" s="124">
        <f t="shared" si="47"/>
        <v>22548.741876353943</v>
      </c>
      <c r="E253" s="125">
        <f t="shared" si="57"/>
        <v>0.91667089708848515</v>
      </c>
      <c r="F253" s="124">
        <f t="shared" si="58"/>
        <v>1229.8632617056944</v>
      </c>
      <c r="G253" s="124">
        <f t="shared" si="48"/>
        <v>7380.4094334958718</v>
      </c>
      <c r="H253" s="124">
        <f t="shared" si="59"/>
        <v>0</v>
      </c>
      <c r="I253" s="123">
        <f t="shared" si="49"/>
        <v>0</v>
      </c>
      <c r="J253" s="124">
        <f t="shared" si="60"/>
        <v>-299.79425118677545</v>
      </c>
      <c r="K253" s="123">
        <f t="shared" si="50"/>
        <v>-1799.0653013718395</v>
      </c>
      <c r="L253" s="123">
        <f t="shared" si="51"/>
        <v>5581.3441321240325</v>
      </c>
      <c r="M253" s="123">
        <f t="shared" si="52"/>
        <v>140896.34413212404</v>
      </c>
      <c r="N253" s="70">
        <f t="shared" si="53"/>
        <v>23478.81088687286</v>
      </c>
      <c r="O253" s="23">
        <f t="shared" si="61"/>
        <v>0.95448086444283375</v>
      </c>
      <c r="P253" s="284">
        <v>240.46129643809309</v>
      </c>
      <c r="Q253" s="317">
        <v>6001</v>
      </c>
      <c r="R253" s="125">
        <f t="shared" si="54"/>
        <v>5.2875166506330312E-2</v>
      </c>
      <c r="S253" s="23">
        <f t="shared" si="55"/>
        <v>4.4093244979217877E-2</v>
      </c>
      <c r="T253" s="23"/>
      <c r="U253" s="266">
        <v>129162</v>
      </c>
      <c r="V253" s="125">
        <f t="shared" si="56"/>
        <v>4.7637850141682536E-2</v>
      </c>
      <c r="W253" s="260">
        <v>135620.7495256314</v>
      </c>
      <c r="X253" s="264">
        <v>21416.348864201624</v>
      </c>
      <c r="Y253" s="264">
        <v>22487.274005244803</v>
      </c>
      <c r="Z253" s="141"/>
      <c r="AA253" s="124"/>
      <c r="AB253" s="124"/>
      <c r="AC253" s="124"/>
      <c r="AD253" s="124"/>
    </row>
    <row r="254" spans="1:30">
      <c r="A254" s="82">
        <v>1441</v>
      </c>
      <c r="B254" s="83" t="s">
        <v>307</v>
      </c>
      <c r="C254" s="266">
        <v>55573</v>
      </c>
      <c r="D254" s="124">
        <f t="shared" si="47"/>
        <v>20157.054769677186</v>
      </c>
      <c r="E254" s="125">
        <f t="shared" si="57"/>
        <v>0.81944197062977986</v>
      </c>
      <c r="F254" s="124">
        <f t="shared" si="58"/>
        <v>2664.8755257117482</v>
      </c>
      <c r="G254" s="124">
        <f t="shared" si="48"/>
        <v>7347.0618243872896</v>
      </c>
      <c r="H254" s="124">
        <f t="shared" si="59"/>
        <v>693.56273405996649</v>
      </c>
      <c r="I254" s="123">
        <f t="shared" si="49"/>
        <v>1912.1524578033275</v>
      </c>
      <c r="J254" s="124">
        <f t="shared" si="60"/>
        <v>393.76848287319103</v>
      </c>
      <c r="K254" s="123">
        <f t="shared" si="50"/>
        <v>1085.6197072813877</v>
      </c>
      <c r="L254" s="123">
        <f t="shared" si="51"/>
        <v>8432.6815316686771</v>
      </c>
      <c r="M254" s="123">
        <f t="shared" si="52"/>
        <v>64005.681531668677</v>
      </c>
      <c r="N254" s="70">
        <f t="shared" si="53"/>
        <v>23215.698778262125</v>
      </c>
      <c r="O254" s="23">
        <f t="shared" si="61"/>
        <v>0.94378460413892873</v>
      </c>
      <c r="P254" s="284">
        <v>103.43854364359504</v>
      </c>
      <c r="Q254" s="317">
        <v>2757</v>
      </c>
      <c r="R254" s="125">
        <f t="shared" si="54"/>
        <v>6.1618324347914491E-2</v>
      </c>
      <c r="S254" s="23">
        <f t="shared" si="55"/>
        <v>3.9559137008768536E-2</v>
      </c>
      <c r="T254" s="23"/>
      <c r="U254" s="266">
        <v>52993</v>
      </c>
      <c r="V254" s="125">
        <f t="shared" si="56"/>
        <v>4.8685675466571057E-2</v>
      </c>
      <c r="W254" s="260">
        <v>62329.321135660459</v>
      </c>
      <c r="X254" s="264">
        <v>18987.101397348619</v>
      </c>
      <c r="Y254" s="264">
        <v>22332.25407941973</v>
      </c>
      <c r="Z254" s="141"/>
      <c r="AA254" s="124"/>
      <c r="AB254" s="124"/>
      <c r="AC254" s="124"/>
      <c r="AD254" s="124"/>
    </row>
    <row r="255" spans="1:30">
      <c r="A255" s="82">
        <v>1443</v>
      </c>
      <c r="B255" s="83" t="s">
        <v>308</v>
      </c>
      <c r="C255" s="266">
        <v>122556</v>
      </c>
      <c r="D255" s="124">
        <f t="shared" si="47"/>
        <v>19905.148611336688</v>
      </c>
      <c r="E255" s="125">
        <f t="shared" si="57"/>
        <v>0.8092012642784312</v>
      </c>
      <c r="F255" s="124">
        <f t="shared" si="58"/>
        <v>2816.0192207160471</v>
      </c>
      <c r="G255" s="124">
        <f t="shared" si="48"/>
        <v>17338.230341948703</v>
      </c>
      <c r="H255" s="124">
        <f t="shared" si="59"/>
        <v>781.72988947914087</v>
      </c>
      <c r="I255" s="123">
        <f t="shared" si="49"/>
        <v>4813.1109295230699</v>
      </c>
      <c r="J255" s="124">
        <f t="shared" si="60"/>
        <v>481.93563829236541</v>
      </c>
      <c r="K255" s="123">
        <f t="shared" si="50"/>
        <v>2967.277724966094</v>
      </c>
      <c r="L255" s="123">
        <f t="shared" si="51"/>
        <v>20305.508066914797</v>
      </c>
      <c r="M255" s="123">
        <f t="shared" si="52"/>
        <v>142861.5080669148</v>
      </c>
      <c r="N255" s="70">
        <f t="shared" si="53"/>
        <v>23203.103470345104</v>
      </c>
      <c r="O255" s="23">
        <f t="shared" si="61"/>
        <v>0.94327256882136146</v>
      </c>
      <c r="P255" s="284">
        <v>532.40441175684464</v>
      </c>
      <c r="Q255" s="317">
        <v>6157</v>
      </c>
      <c r="R255" s="125">
        <f t="shared" si="54"/>
        <v>3.7714035481573628E-2</v>
      </c>
      <c r="S255" s="23">
        <f t="shared" si="55"/>
        <v>3.8542592923173281E-2</v>
      </c>
      <c r="T255" s="23"/>
      <c r="U255" s="266">
        <v>116318</v>
      </c>
      <c r="V255" s="125">
        <f t="shared" si="56"/>
        <v>5.3628845062673014E-2</v>
      </c>
      <c r="W255" s="260">
        <v>135481.79959392513</v>
      </c>
      <c r="X255" s="264">
        <v>19181.728232189973</v>
      </c>
      <c r="Y255" s="264">
        <v>22341.985421161793</v>
      </c>
      <c r="Z255" s="141"/>
      <c r="AA255" s="124"/>
      <c r="AB255" s="124"/>
      <c r="AC255" s="124"/>
      <c r="AD255" s="124"/>
    </row>
    <row r="256" spans="1:30">
      <c r="A256" s="82">
        <v>1444</v>
      </c>
      <c r="B256" s="83" t="s">
        <v>309</v>
      </c>
      <c r="C256" s="266">
        <v>21214</v>
      </c>
      <c r="D256" s="124">
        <f t="shared" si="47"/>
        <v>18054.468085106382</v>
      </c>
      <c r="E256" s="125">
        <f t="shared" si="57"/>
        <v>0.73396580380323961</v>
      </c>
      <c r="F256" s="124">
        <f t="shared" si="58"/>
        <v>3926.4275364542304</v>
      </c>
      <c r="G256" s="124">
        <f t="shared" si="48"/>
        <v>4613.5523553337207</v>
      </c>
      <c r="H256" s="124">
        <f t="shared" si="59"/>
        <v>1429.4680736597479</v>
      </c>
      <c r="I256" s="123">
        <f t="shared" si="49"/>
        <v>1679.6249865502039</v>
      </c>
      <c r="J256" s="124">
        <f t="shared" si="60"/>
        <v>1129.6738224729725</v>
      </c>
      <c r="K256" s="123">
        <f t="shared" si="50"/>
        <v>1327.3667414057427</v>
      </c>
      <c r="L256" s="123">
        <f t="shared" si="51"/>
        <v>5940.9190967394634</v>
      </c>
      <c r="M256" s="123">
        <f t="shared" si="52"/>
        <v>27154.919096739464</v>
      </c>
      <c r="N256" s="70">
        <f t="shared" si="53"/>
        <v>23110.569444033586</v>
      </c>
      <c r="O256" s="23">
        <f t="shared" si="61"/>
        <v>0.93951079579760177</v>
      </c>
      <c r="P256" s="284">
        <v>450.08710148031605</v>
      </c>
      <c r="Q256" s="317">
        <v>1175</v>
      </c>
      <c r="R256" s="125">
        <f t="shared" si="54"/>
        <v>5.1648405988109408E-2</v>
      </c>
      <c r="S256" s="23">
        <f t="shared" si="55"/>
        <v>3.9084132770981078E-2</v>
      </c>
      <c r="T256" s="23"/>
      <c r="U256" s="266">
        <v>20567</v>
      </c>
      <c r="V256" s="125">
        <f t="shared" si="56"/>
        <v>3.1458161131910342E-2</v>
      </c>
      <c r="W256" s="260">
        <v>26645.063013443651</v>
      </c>
      <c r="X256" s="264">
        <v>17167.779632721202</v>
      </c>
      <c r="Y256" s="264">
        <v>22241.287991188354</v>
      </c>
      <c r="Z256" s="141"/>
      <c r="AA256" s="124"/>
      <c r="AB256" s="124"/>
      <c r="AC256" s="124"/>
      <c r="AD256" s="124"/>
    </row>
    <row r="257" spans="1:30">
      <c r="A257" s="82">
        <v>1445</v>
      </c>
      <c r="B257" s="83" t="s">
        <v>310</v>
      </c>
      <c r="C257" s="266">
        <v>133069</v>
      </c>
      <c r="D257" s="124">
        <f t="shared" si="47"/>
        <v>22653.898535921009</v>
      </c>
      <c r="E257" s="125">
        <f t="shared" si="57"/>
        <v>0.92094581628303485</v>
      </c>
      <c r="F257" s="124">
        <f t="shared" si="58"/>
        <v>1166.7692659654545</v>
      </c>
      <c r="G257" s="124">
        <f t="shared" si="48"/>
        <v>6853.6026682810789</v>
      </c>
      <c r="H257" s="124">
        <f t="shared" si="59"/>
        <v>0</v>
      </c>
      <c r="I257" s="123">
        <f t="shared" si="49"/>
        <v>0</v>
      </c>
      <c r="J257" s="124">
        <f t="shared" si="60"/>
        <v>-299.79425118677545</v>
      </c>
      <c r="K257" s="123">
        <f t="shared" si="50"/>
        <v>-1760.9914314711189</v>
      </c>
      <c r="L257" s="123">
        <f t="shared" si="51"/>
        <v>5092.6112368099602</v>
      </c>
      <c r="M257" s="123">
        <f t="shared" si="52"/>
        <v>138161.61123680996</v>
      </c>
      <c r="N257" s="70">
        <f t="shared" si="53"/>
        <v>23520.873550699689</v>
      </c>
      <c r="O257" s="23">
        <f t="shared" si="61"/>
        <v>0.9561908321206537</v>
      </c>
      <c r="P257" s="284">
        <v>-4494.8964569366271</v>
      </c>
      <c r="Q257" s="317">
        <v>5874</v>
      </c>
      <c r="R257" s="125">
        <f t="shared" si="54"/>
        <v>8.2822908521008098E-2</v>
      </c>
      <c r="S257" s="23">
        <f t="shared" si="55"/>
        <v>4.8683367656091089E-2</v>
      </c>
      <c r="T257" s="23"/>
      <c r="U257" s="266">
        <v>120987</v>
      </c>
      <c r="V257" s="125">
        <f t="shared" si="56"/>
        <v>9.9861968641258972E-2</v>
      </c>
      <c r="W257" s="260">
        <v>129706.65497224094</v>
      </c>
      <c r="X257" s="264">
        <v>20921.148192979421</v>
      </c>
      <c r="Y257" s="264">
        <v>22428.956419201269</v>
      </c>
      <c r="Z257" s="141"/>
      <c r="AA257" s="124"/>
      <c r="AB257" s="124"/>
      <c r="AC257" s="124"/>
      <c r="AD257" s="124"/>
    </row>
    <row r="258" spans="1:30">
      <c r="A258" s="82">
        <v>1449</v>
      </c>
      <c r="B258" s="83" t="s">
        <v>311</v>
      </c>
      <c r="C258" s="266">
        <v>152172</v>
      </c>
      <c r="D258" s="124">
        <f t="shared" ref="D258:D294" si="62">C258*1000/Q258</f>
        <v>21149.687282835301</v>
      </c>
      <c r="E258" s="125">
        <f t="shared" si="57"/>
        <v>0.85979532343790455</v>
      </c>
      <c r="F258" s="124">
        <f t="shared" si="58"/>
        <v>2069.2960178168796</v>
      </c>
      <c r="G258" s="124">
        <f t="shared" ref="G258:G294" si="63">F258*Q258/1000</f>
        <v>14888.584848192449</v>
      </c>
      <c r="H258" s="124">
        <f t="shared" si="59"/>
        <v>346.14135445462648</v>
      </c>
      <c r="I258" s="123">
        <f t="shared" ref="I258:I294" si="64">H258*Q258/1000</f>
        <v>2490.4870453010376</v>
      </c>
      <c r="J258" s="124">
        <f t="shared" si="60"/>
        <v>46.347103267851026</v>
      </c>
      <c r="K258" s="123">
        <f t="shared" ref="K258:K294" si="65">J258*Q258/1000</f>
        <v>333.46740801218817</v>
      </c>
      <c r="L258" s="123">
        <f t="shared" ref="L258:L294" si="66">K258+G258</f>
        <v>15222.052256204637</v>
      </c>
      <c r="M258" s="123">
        <f t="shared" ref="M258:M294" si="67">L258+C258</f>
        <v>167394.05225620462</v>
      </c>
      <c r="N258" s="70">
        <f t="shared" ref="N258:N294" si="68">M258*1000/Q258</f>
        <v>23265.330403920034</v>
      </c>
      <c r="O258" s="23">
        <f t="shared" si="61"/>
        <v>0.94580227177933507</v>
      </c>
      <c r="P258" s="284">
        <v>315.32931502200699</v>
      </c>
      <c r="Q258" s="317">
        <v>7195</v>
      </c>
      <c r="R258" s="125">
        <f t="shared" ref="R258:R294" si="69">(D258-X258)/X258</f>
        <v>3.6659261221684135E-2</v>
      </c>
      <c r="S258" s="23">
        <f t="shared" ref="S258:S294" si="70">(N258-Y258)/Y258</f>
        <v>3.8492309132542916E-2</v>
      </c>
      <c r="T258" s="23"/>
      <c r="U258" s="266">
        <v>147260</v>
      </c>
      <c r="V258" s="125">
        <f t="shared" ref="V258:V294" si="71">(C258-U258)/U258</f>
        <v>3.3355969034360992E-2</v>
      </c>
      <c r="W258" s="260">
        <v>161704.76505094848</v>
      </c>
      <c r="X258" s="264">
        <v>20401.773344416735</v>
      </c>
      <c r="Y258" s="264">
        <v>22402.987676773133</v>
      </c>
      <c r="Z258" s="141"/>
      <c r="AA258" s="124"/>
      <c r="AB258" s="124"/>
      <c r="AC258" s="124"/>
      <c r="AD258" s="124"/>
    </row>
    <row r="259" spans="1:30" ht="25.5" customHeight="1">
      <c r="A259" s="82">
        <v>1502</v>
      </c>
      <c r="B259" s="83" t="s">
        <v>312</v>
      </c>
      <c r="C259" s="266">
        <v>627314</v>
      </c>
      <c r="D259" s="124">
        <f t="shared" si="62"/>
        <v>23320.223048327138</v>
      </c>
      <c r="E259" s="125">
        <f t="shared" si="57"/>
        <v>0.94803381489017213</v>
      </c>
      <c r="F259" s="124">
        <f t="shared" si="58"/>
        <v>766.97455852177734</v>
      </c>
      <c r="G259" s="124">
        <f t="shared" si="63"/>
        <v>20631.615624235808</v>
      </c>
      <c r="H259" s="124">
        <f t="shared" si="59"/>
        <v>0</v>
      </c>
      <c r="I259" s="123">
        <f t="shared" si="64"/>
        <v>0</v>
      </c>
      <c r="J259" s="124">
        <f t="shared" si="60"/>
        <v>-299.79425118677545</v>
      </c>
      <c r="K259" s="123">
        <f t="shared" si="65"/>
        <v>-8064.46535692426</v>
      </c>
      <c r="L259" s="123">
        <f t="shared" si="66"/>
        <v>12567.150267311548</v>
      </c>
      <c r="M259" s="123">
        <f t="shared" si="67"/>
        <v>639881.1502673116</v>
      </c>
      <c r="N259" s="70">
        <f t="shared" si="68"/>
        <v>23787.40335566214</v>
      </c>
      <c r="O259" s="23">
        <f t="shared" si="61"/>
        <v>0.96702603156350864</v>
      </c>
      <c r="P259" s="284">
        <v>1323.8577027470383</v>
      </c>
      <c r="Q259" s="317">
        <v>26900</v>
      </c>
      <c r="R259" s="125">
        <f t="shared" si="69"/>
        <v>3.1986085981756528E-2</v>
      </c>
      <c r="S259" s="23">
        <f t="shared" si="70"/>
        <v>3.605015726197397E-2</v>
      </c>
      <c r="T259" s="23"/>
      <c r="U259" s="266">
        <v>606108</v>
      </c>
      <c r="V259" s="125">
        <f t="shared" si="71"/>
        <v>3.4987164003774905E-2</v>
      </c>
      <c r="W259" s="260">
        <v>615825.13967442967</v>
      </c>
      <c r="X259" s="264">
        <v>22597.420028334949</v>
      </c>
      <c r="Y259" s="264">
        <v>22959.70247089813</v>
      </c>
      <c r="Z259" s="141"/>
      <c r="AA259" s="124"/>
      <c r="AB259" s="124"/>
      <c r="AC259" s="124"/>
      <c r="AD259" s="124"/>
    </row>
    <row r="260" spans="1:30">
      <c r="A260" s="82">
        <v>1504</v>
      </c>
      <c r="B260" s="83" t="s">
        <v>313</v>
      </c>
      <c r="C260" s="266">
        <v>1168898</v>
      </c>
      <c r="D260" s="124">
        <f t="shared" si="62"/>
        <v>24603.199326457587</v>
      </c>
      <c r="E260" s="125">
        <f t="shared" si="57"/>
        <v>1.0001904727767206</v>
      </c>
      <c r="F260" s="124">
        <f t="shared" si="58"/>
        <v>-2.8112083564919885</v>
      </c>
      <c r="G260" s="124">
        <f t="shared" si="63"/>
        <v>-133.56050901693436</v>
      </c>
      <c r="H260" s="124">
        <f t="shared" si="59"/>
        <v>0</v>
      </c>
      <c r="I260" s="123">
        <f t="shared" si="64"/>
        <v>0</v>
      </c>
      <c r="J260" s="124">
        <f t="shared" si="60"/>
        <v>-299.79425118677545</v>
      </c>
      <c r="K260" s="123">
        <f t="shared" si="65"/>
        <v>-14243.224873883702</v>
      </c>
      <c r="L260" s="123">
        <f t="shared" si="66"/>
        <v>-14376.785382900636</v>
      </c>
      <c r="M260" s="123">
        <f t="shared" si="67"/>
        <v>1154521.2146170994</v>
      </c>
      <c r="N260" s="70">
        <f t="shared" si="68"/>
        <v>24300.593866914318</v>
      </c>
      <c r="O260" s="23">
        <f t="shared" si="61"/>
        <v>0.98788869471812801</v>
      </c>
      <c r="P260" s="284">
        <v>1095.2307605022852</v>
      </c>
      <c r="Q260" s="317">
        <v>47510</v>
      </c>
      <c r="R260" s="125">
        <f t="shared" si="69"/>
        <v>5.6354616963467233E-2</v>
      </c>
      <c r="S260" s="23">
        <f t="shared" si="70"/>
        <v>4.5771581915138748E-2</v>
      </c>
      <c r="T260" s="23"/>
      <c r="U260" s="266">
        <v>1099296</v>
      </c>
      <c r="V260" s="125">
        <f t="shared" si="71"/>
        <v>6.331506709748784E-2</v>
      </c>
      <c r="W260" s="260">
        <v>1096763.1457569685</v>
      </c>
      <c r="X260" s="264">
        <v>23290.662937774105</v>
      </c>
      <c r="Y260" s="264">
        <v>23236.999634673797</v>
      </c>
      <c r="Z260" s="141"/>
      <c r="AA260" s="124"/>
      <c r="AB260" s="124"/>
      <c r="AC260" s="124"/>
      <c r="AD260" s="124"/>
    </row>
    <row r="261" spans="1:30">
      <c r="A261" s="82">
        <v>1505</v>
      </c>
      <c r="B261" s="83" t="s">
        <v>314</v>
      </c>
      <c r="C261" s="266">
        <v>513167</v>
      </c>
      <c r="D261" s="124">
        <f t="shared" si="62"/>
        <v>21117.98353909465</v>
      </c>
      <c r="E261" s="125">
        <f t="shared" si="57"/>
        <v>0.85850647551125892</v>
      </c>
      <c r="F261" s="124">
        <f t="shared" si="58"/>
        <v>2088.3182640612699</v>
      </c>
      <c r="G261" s="124">
        <f t="shared" si="63"/>
        <v>50746.13381668886</v>
      </c>
      <c r="H261" s="124">
        <f t="shared" si="59"/>
        <v>357.23766476385424</v>
      </c>
      <c r="I261" s="123">
        <f t="shared" si="64"/>
        <v>8680.8752537616583</v>
      </c>
      <c r="J261" s="124">
        <f t="shared" si="60"/>
        <v>57.443413577078786</v>
      </c>
      <c r="K261" s="123">
        <f t="shared" si="65"/>
        <v>1395.8749499230146</v>
      </c>
      <c r="L261" s="123">
        <f t="shared" si="66"/>
        <v>52142.008766611878</v>
      </c>
      <c r="M261" s="123">
        <f t="shared" si="67"/>
        <v>565309.00876661192</v>
      </c>
      <c r="N261" s="70">
        <f t="shared" si="68"/>
        <v>23263.745216733001</v>
      </c>
      <c r="O261" s="23">
        <f t="shared" si="61"/>
        <v>0.94573782938300277</v>
      </c>
      <c r="P261" s="284">
        <v>1926.542822103489</v>
      </c>
      <c r="Q261" s="317">
        <v>24300</v>
      </c>
      <c r="R261" s="125">
        <f t="shared" si="69"/>
        <v>3.4149542220326186E-2</v>
      </c>
      <c r="S261" s="23">
        <f t="shared" si="70"/>
        <v>3.8377854658564262E-2</v>
      </c>
      <c r="T261" s="23"/>
      <c r="U261" s="266">
        <v>499121</v>
      </c>
      <c r="V261" s="125">
        <f t="shared" si="71"/>
        <v>2.8141472709022463E-2</v>
      </c>
      <c r="W261" s="260">
        <v>547596.86759147723</v>
      </c>
      <c r="X261" s="264">
        <v>20420.628426479012</v>
      </c>
      <c r="Y261" s="264">
        <v>22403.930430876248</v>
      </c>
      <c r="Z261" s="141"/>
      <c r="AA261" s="124"/>
      <c r="AB261" s="124"/>
      <c r="AC261" s="124"/>
      <c r="AD261" s="124"/>
    </row>
    <row r="262" spans="1:30">
      <c r="A262" s="82">
        <v>1511</v>
      </c>
      <c r="B262" s="83" t="s">
        <v>315</v>
      </c>
      <c r="C262" s="266">
        <v>65420</v>
      </c>
      <c r="D262" s="124">
        <f t="shared" si="62"/>
        <v>20527.141512394101</v>
      </c>
      <c r="E262" s="125">
        <f t="shared" si="57"/>
        <v>0.83448705599672113</v>
      </c>
      <c r="F262" s="124">
        <f t="shared" si="58"/>
        <v>2442.8234800815994</v>
      </c>
      <c r="G262" s="124">
        <f t="shared" si="63"/>
        <v>7785.2784310200577</v>
      </c>
      <c r="H262" s="124">
        <f t="shared" si="59"/>
        <v>564.03237410904649</v>
      </c>
      <c r="I262" s="123">
        <f t="shared" si="64"/>
        <v>1797.5711762855312</v>
      </c>
      <c r="J262" s="124">
        <f t="shared" si="60"/>
        <v>264.23812292227103</v>
      </c>
      <c r="K262" s="123">
        <f t="shared" si="65"/>
        <v>842.12689775327783</v>
      </c>
      <c r="L262" s="123">
        <f t="shared" si="66"/>
        <v>8627.405328773335</v>
      </c>
      <c r="M262" s="123">
        <f t="shared" si="67"/>
        <v>74047.40532877334</v>
      </c>
      <c r="N262" s="70">
        <f t="shared" si="68"/>
        <v>23234.20311539797</v>
      </c>
      <c r="O262" s="23">
        <f t="shared" si="61"/>
        <v>0.94453685840727575</v>
      </c>
      <c r="P262" s="284">
        <v>15.030844610857457</v>
      </c>
      <c r="Q262" s="317">
        <v>3187</v>
      </c>
      <c r="R262" s="125">
        <f t="shared" si="69"/>
        <v>5.3154481246168603E-2</v>
      </c>
      <c r="S262" s="23">
        <f t="shared" si="70"/>
        <v>3.9215064326204342E-2</v>
      </c>
      <c r="T262" s="23"/>
      <c r="U262" s="266">
        <v>62430</v>
      </c>
      <c r="V262" s="125">
        <f t="shared" si="71"/>
        <v>4.7893640877783118E-2</v>
      </c>
      <c r="W262" s="260">
        <v>71610.925527596002</v>
      </c>
      <c r="X262" s="264">
        <v>19491.102091788947</v>
      </c>
      <c r="Y262" s="264">
        <v>22357.454114141739</v>
      </c>
      <c r="Z262" s="141"/>
      <c r="AA262" s="124"/>
      <c r="AB262" s="124"/>
      <c r="AC262" s="124"/>
      <c r="AD262" s="124"/>
    </row>
    <row r="263" spans="1:30">
      <c r="A263" s="82">
        <v>1514</v>
      </c>
      <c r="B263" s="83" t="s">
        <v>178</v>
      </c>
      <c r="C263" s="266">
        <v>56273</v>
      </c>
      <c r="D263" s="124">
        <f t="shared" si="62"/>
        <v>22312.846946867565</v>
      </c>
      <c r="E263" s="125">
        <f t="shared" ref="E263:E326" si="72">D263/D$430</f>
        <v>0.9070810930179678</v>
      </c>
      <c r="F263" s="124">
        <f t="shared" ref="F263:F326" si="73">($D$430-D263)*0.6</f>
        <v>1371.4002193975211</v>
      </c>
      <c r="G263" s="124">
        <f t="shared" si="63"/>
        <v>3458.6713533205484</v>
      </c>
      <c r="H263" s="124">
        <f t="shared" ref="H263:H326" si="74">IF(D263&lt;D$430*0.9,(D$430*0.9-D263)*0.35,0)</f>
        <v>0</v>
      </c>
      <c r="I263" s="123">
        <f t="shared" si="64"/>
        <v>0</v>
      </c>
      <c r="J263" s="124">
        <f t="shared" ref="J263:J326" si="75">H263+I$432</f>
        <v>-299.79425118677545</v>
      </c>
      <c r="K263" s="123">
        <f t="shared" si="65"/>
        <v>-756.08110149304764</v>
      </c>
      <c r="L263" s="123">
        <f t="shared" si="66"/>
        <v>2702.5902518275007</v>
      </c>
      <c r="M263" s="123">
        <f t="shared" si="67"/>
        <v>58975.590251827503</v>
      </c>
      <c r="N263" s="70">
        <f t="shared" si="68"/>
        <v>23384.452915078313</v>
      </c>
      <c r="O263" s="23">
        <f t="shared" ref="O263:O326" si="76">N263/N$430</f>
        <v>0.95064494281462697</v>
      </c>
      <c r="P263" s="284">
        <v>259.85288945457478</v>
      </c>
      <c r="Q263" s="317">
        <v>2522</v>
      </c>
      <c r="R263" s="125">
        <f t="shared" si="69"/>
        <v>0.10959201294209955</v>
      </c>
      <c r="S263" s="23">
        <f t="shared" si="70"/>
        <v>4.4491937595752609E-2</v>
      </c>
      <c r="T263" s="23"/>
      <c r="U263" s="266">
        <v>51077</v>
      </c>
      <c r="V263" s="125">
        <f t="shared" si="71"/>
        <v>0.10172876245668305</v>
      </c>
      <c r="W263" s="260">
        <v>56866.413484262834</v>
      </c>
      <c r="X263" s="264">
        <v>20109.055118110235</v>
      </c>
      <c r="Y263" s="264">
        <v>22388.351765457806</v>
      </c>
      <c r="Z263" s="141"/>
      <c r="AA263" s="124"/>
      <c r="AB263" s="124"/>
      <c r="AC263" s="124"/>
      <c r="AD263" s="124"/>
    </row>
    <row r="264" spans="1:30">
      <c r="A264" s="82">
        <v>1515</v>
      </c>
      <c r="B264" s="83" t="s">
        <v>316</v>
      </c>
      <c r="C264" s="266">
        <v>222016</v>
      </c>
      <c r="D264" s="124">
        <f t="shared" si="62"/>
        <v>24764.751812604572</v>
      </c>
      <c r="E264" s="125">
        <f t="shared" si="72"/>
        <v>1.006758043739894</v>
      </c>
      <c r="F264" s="124">
        <f t="shared" si="73"/>
        <v>-99.742700044683446</v>
      </c>
      <c r="G264" s="124">
        <f t="shared" si="63"/>
        <v>-894.19330590058712</v>
      </c>
      <c r="H264" s="124">
        <f t="shared" si="74"/>
        <v>0</v>
      </c>
      <c r="I264" s="123">
        <f t="shared" si="64"/>
        <v>0</v>
      </c>
      <c r="J264" s="124">
        <f t="shared" si="75"/>
        <v>-299.79425118677545</v>
      </c>
      <c r="K264" s="123">
        <f t="shared" si="65"/>
        <v>-2687.655461889442</v>
      </c>
      <c r="L264" s="123">
        <f t="shared" si="66"/>
        <v>-3581.8487677900293</v>
      </c>
      <c r="M264" s="123">
        <f t="shared" si="67"/>
        <v>218434.15123220996</v>
      </c>
      <c r="N264" s="70">
        <f t="shared" si="68"/>
        <v>24365.214861373111</v>
      </c>
      <c r="O264" s="23">
        <f t="shared" si="76"/>
        <v>0.99051572310339731</v>
      </c>
      <c r="P264" s="284">
        <v>172.30283662182956</v>
      </c>
      <c r="Q264" s="317">
        <v>8965</v>
      </c>
      <c r="R264" s="125">
        <f t="shared" si="69"/>
        <v>3.8735832024477918E-2</v>
      </c>
      <c r="S264" s="23">
        <f t="shared" si="70"/>
        <v>3.8708055731769081E-2</v>
      </c>
      <c r="T264" s="23"/>
      <c r="U264" s="266">
        <v>213546</v>
      </c>
      <c r="V264" s="125">
        <f t="shared" si="71"/>
        <v>3.9663585363340921E-2</v>
      </c>
      <c r="W264" s="260">
        <v>210106.4185543161</v>
      </c>
      <c r="X264" s="264">
        <v>23841.241487105057</v>
      </c>
      <c r="Y264" s="264">
        <v>23457.231054406173</v>
      </c>
      <c r="Z264" s="141"/>
      <c r="AA264" s="124"/>
      <c r="AB264" s="124"/>
      <c r="AC264" s="124"/>
      <c r="AD264" s="124"/>
    </row>
    <row r="265" spans="1:30">
      <c r="A265" s="82">
        <v>1516</v>
      </c>
      <c r="B265" s="83" t="s">
        <v>317</v>
      </c>
      <c r="C265" s="266">
        <v>216778</v>
      </c>
      <c r="D265" s="124">
        <f t="shared" si="62"/>
        <v>25339.333722969022</v>
      </c>
      <c r="E265" s="125">
        <f t="shared" si="72"/>
        <v>1.0301164429850833</v>
      </c>
      <c r="F265" s="124">
        <f t="shared" si="73"/>
        <v>-444.49184626335335</v>
      </c>
      <c r="G265" s="124">
        <f t="shared" si="63"/>
        <v>-3802.627744782988</v>
      </c>
      <c r="H265" s="124">
        <f t="shared" si="74"/>
        <v>0</v>
      </c>
      <c r="I265" s="123">
        <f t="shared" si="64"/>
        <v>0</v>
      </c>
      <c r="J265" s="124">
        <f t="shared" si="75"/>
        <v>-299.79425118677545</v>
      </c>
      <c r="K265" s="123">
        <f t="shared" si="65"/>
        <v>-2564.739818902864</v>
      </c>
      <c r="L265" s="123">
        <f t="shared" si="66"/>
        <v>-6367.3675636858516</v>
      </c>
      <c r="M265" s="123">
        <f t="shared" si="67"/>
        <v>210410.63243631416</v>
      </c>
      <c r="N265" s="70">
        <f t="shared" si="68"/>
        <v>24595.047625518899</v>
      </c>
      <c r="O265" s="23">
        <f t="shared" si="76"/>
        <v>0.99985908280147329</v>
      </c>
      <c r="P265" s="284">
        <v>265.26902033460829</v>
      </c>
      <c r="Q265" s="317">
        <v>8555</v>
      </c>
      <c r="R265" s="125">
        <f t="shared" si="69"/>
        <v>2.6281423971174483E-2</v>
      </c>
      <c r="S265" s="23">
        <f t="shared" si="70"/>
        <v>3.3539633824693993E-2</v>
      </c>
      <c r="T265" s="23"/>
      <c r="U265" s="266">
        <v>208807</v>
      </c>
      <c r="V265" s="125">
        <f t="shared" si="71"/>
        <v>3.8174007576374354E-2</v>
      </c>
      <c r="W265" s="260">
        <v>201250.45132453405</v>
      </c>
      <c r="X265" s="264">
        <v>24690.433960033108</v>
      </c>
      <c r="Y265" s="264">
        <v>23796.908043577398</v>
      </c>
      <c r="Z265" s="141"/>
      <c r="AA265" s="124"/>
      <c r="AB265" s="124"/>
      <c r="AC265" s="124"/>
      <c r="AD265" s="124"/>
    </row>
    <row r="266" spans="1:30">
      <c r="A266" s="82">
        <v>1517</v>
      </c>
      <c r="B266" s="83" t="s">
        <v>318</v>
      </c>
      <c r="C266" s="266">
        <v>100432</v>
      </c>
      <c r="D266" s="124">
        <f t="shared" si="62"/>
        <v>19501.359223300969</v>
      </c>
      <c r="E266" s="125">
        <f t="shared" si="72"/>
        <v>0.79278606991436484</v>
      </c>
      <c r="F266" s="124">
        <f t="shared" si="73"/>
        <v>3058.2928535374781</v>
      </c>
      <c r="G266" s="124">
        <f t="shared" si="63"/>
        <v>15750.208195718013</v>
      </c>
      <c r="H266" s="124">
        <f t="shared" si="74"/>
        <v>923.05617529164238</v>
      </c>
      <c r="I266" s="123">
        <f t="shared" si="64"/>
        <v>4753.7393027519583</v>
      </c>
      <c r="J266" s="124">
        <f t="shared" si="75"/>
        <v>623.26192410486692</v>
      </c>
      <c r="K266" s="123">
        <f t="shared" si="65"/>
        <v>3209.798909140065</v>
      </c>
      <c r="L266" s="123">
        <f t="shared" si="66"/>
        <v>18960.007104858079</v>
      </c>
      <c r="M266" s="123">
        <f t="shared" si="67"/>
        <v>119392.00710485809</v>
      </c>
      <c r="N266" s="70">
        <f t="shared" si="68"/>
        <v>23182.914000943318</v>
      </c>
      <c r="O266" s="23">
        <f t="shared" si="76"/>
        <v>0.94245180910315807</v>
      </c>
      <c r="P266" s="284">
        <v>782.35197670095658</v>
      </c>
      <c r="Q266" s="317">
        <v>5150</v>
      </c>
      <c r="R266" s="125">
        <f t="shared" si="69"/>
        <v>2.4152208779656896E-2</v>
      </c>
      <c r="S266" s="23">
        <f t="shared" si="70"/>
        <v>3.7964752843666093E-2</v>
      </c>
      <c r="T266" s="23"/>
      <c r="U266" s="266">
        <v>98730</v>
      </c>
      <c r="V266" s="125">
        <f t="shared" si="71"/>
        <v>1.7238934467740302E-2</v>
      </c>
      <c r="W266" s="260">
        <v>115806.83136452865</v>
      </c>
      <c r="X266" s="264">
        <v>19041.465766634523</v>
      </c>
      <c r="Y266" s="264">
        <v>22334.972297884022</v>
      </c>
      <c r="Z266" s="141"/>
      <c r="AA266" s="124"/>
      <c r="AB266" s="124"/>
      <c r="AC266" s="124"/>
      <c r="AD266" s="124"/>
    </row>
    <row r="267" spans="1:30">
      <c r="A267" s="82">
        <v>1519</v>
      </c>
      <c r="B267" s="83" t="s">
        <v>319</v>
      </c>
      <c r="C267" s="266">
        <v>177389</v>
      </c>
      <c r="D267" s="124">
        <f t="shared" si="62"/>
        <v>19306.595559425339</v>
      </c>
      <c r="E267" s="125">
        <f t="shared" si="72"/>
        <v>0.78486836951830252</v>
      </c>
      <c r="F267" s="124">
        <f t="shared" si="73"/>
        <v>3175.1510518628565</v>
      </c>
      <c r="G267" s="124">
        <f t="shared" si="63"/>
        <v>29173.287864515925</v>
      </c>
      <c r="H267" s="124">
        <f t="shared" si="74"/>
        <v>991.22345764811303</v>
      </c>
      <c r="I267" s="123">
        <f t="shared" si="64"/>
        <v>9107.3611288708616</v>
      </c>
      <c r="J267" s="124">
        <f t="shared" si="75"/>
        <v>691.42920646133757</v>
      </c>
      <c r="K267" s="123">
        <f t="shared" si="65"/>
        <v>6352.8515489667698</v>
      </c>
      <c r="L267" s="123">
        <f t="shared" si="66"/>
        <v>35526.139413482699</v>
      </c>
      <c r="M267" s="123">
        <f t="shared" si="67"/>
        <v>212915.13941348268</v>
      </c>
      <c r="N267" s="70">
        <f t="shared" si="68"/>
        <v>23173.175817749532</v>
      </c>
      <c r="O267" s="23">
        <f t="shared" si="76"/>
        <v>0.94205592408335481</v>
      </c>
      <c r="P267" s="284">
        <v>1341.267351830742</v>
      </c>
      <c r="Q267" s="317">
        <v>9188</v>
      </c>
      <c r="R267" s="125">
        <f t="shared" si="69"/>
        <v>3.8929153749996739E-2</v>
      </c>
      <c r="S267" s="23">
        <f t="shared" si="70"/>
        <v>3.8594306416491794E-2</v>
      </c>
      <c r="T267" s="23"/>
      <c r="U267" s="266">
        <v>169144</v>
      </c>
      <c r="V267" s="125">
        <f t="shared" si="71"/>
        <v>4.874544766589415E-2</v>
      </c>
      <c r="W267" s="260">
        <v>203084.346784945</v>
      </c>
      <c r="X267" s="264">
        <v>18583.168534388045</v>
      </c>
      <c r="Y267" s="264">
        <v>22312.057436271698</v>
      </c>
      <c r="Z267" s="141"/>
      <c r="AA267" s="124"/>
      <c r="AB267" s="124"/>
      <c r="AC267" s="124"/>
      <c r="AD267" s="124"/>
    </row>
    <row r="268" spans="1:30">
      <c r="A268" s="82">
        <v>1520</v>
      </c>
      <c r="B268" s="83" t="s">
        <v>320</v>
      </c>
      <c r="C268" s="266">
        <v>221491</v>
      </c>
      <c r="D268" s="124">
        <f t="shared" si="62"/>
        <v>20485.664076951536</v>
      </c>
      <c r="E268" s="125">
        <f t="shared" si="72"/>
        <v>0.83280087952778314</v>
      </c>
      <c r="F268" s="124">
        <f t="shared" si="73"/>
        <v>2467.7099413471383</v>
      </c>
      <c r="G268" s="124">
        <f t="shared" si="63"/>
        <v>26680.879885845257</v>
      </c>
      <c r="H268" s="124">
        <f t="shared" si="74"/>
        <v>578.54947651394411</v>
      </c>
      <c r="I268" s="123">
        <f t="shared" si="64"/>
        <v>6255.2769400687639</v>
      </c>
      <c r="J268" s="124">
        <f t="shared" si="75"/>
        <v>278.75522532716866</v>
      </c>
      <c r="K268" s="123">
        <f t="shared" si="65"/>
        <v>3013.9014962373471</v>
      </c>
      <c r="L268" s="123">
        <f t="shared" si="66"/>
        <v>29694.781382082605</v>
      </c>
      <c r="M268" s="123">
        <f t="shared" si="67"/>
        <v>251185.78138208261</v>
      </c>
      <c r="N268" s="70">
        <f t="shared" si="68"/>
        <v>23232.129243625841</v>
      </c>
      <c r="O268" s="23">
        <f t="shared" si="76"/>
        <v>0.94445254958382885</v>
      </c>
      <c r="P268" s="284">
        <v>1115.9524606001105</v>
      </c>
      <c r="Q268" s="317">
        <v>10812</v>
      </c>
      <c r="R268" s="125">
        <f t="shared" si="69"/>
        <v>3.0233126174374968E-2</v>
      </c>
      <c r="S268" s="23">
        <f t="shared" si="70"/>
        <v>3.8208912023533007E-2</v>
      </c>
      <c r="T268" s="23"/>
      <c r="U268" s="266">
        <v>213639</v>
      </c>
      <c r="V268" s="125">
        <f t="shared" si="71"/>
        <v>3.6753588998263427E-2</v>
      </c>
      <c r="W268" s="260">
        <v>240419.81695862985</v>
      </c>
      <c r="X268" s="264">
        <v>19884.493670886077</v>
      </c>
      <c r="Y268" s="264">
        <v>22377.123693096597</v>
      </c>
      <c r="Z268" s="141"/>
      <c r="AA268" s="124"/>
      <c r="AB268" s="124"/>
      <c r="AC268" s="124"/>
      <c r="AD268" s="124"/>
    </row>
    <row r="269" spans="1:30">
      <c r="A269" s="82">
        <v>1523</v>
      </c>
      <c r="B269" s="83" t="s">
        <v>321</v>
      </c>
      <c r="C269" s="266">
        <v>48067</v>
      </c>
      <c r="D269" s="124">
        <f t="shared" si="62"/>
        <v>21202.911336568151</v>
      </c>
      <c r="E269" s="125">
        <f t="shared" si="72"/>
        <v>0.86195903356193326</v>
      </c>
      <c r="F269" s="124">
        <f t="shared" si="73"/>
        <v>2037.3615855771691</v>
      </c>
      <c r="G269" s="124">
        <f t="shared" si="63"/>
        <v>4618.6987145034418</v>
      </c>
      <c r="H269" s="124">
        <f t="shared" si="74"/>
        <v>327.51293564812875</v>
      </c>
      <c r="I269" s="123">
        <f t="shared" si="64"/>
        <v>742.47182511430788</v>
      </c>
      <c r="J269" s="124">
        <f t="shared" si="75"/>
        <v>27.718684461353291</v>
      </c>
      <c r="K269" s="123">
        <f t="shared" si="65"/>
        <v>62.838257673887917</v>
      </c>
      <c r="L269" s="123">
        <f t="shared" si="66"/>
        <v>4681.5369721773295</v>
      </c>
      <c r="M269" s="123">
        <f t="shared" si="67"/>
        <v>52748.536972177331</v>
      </c>
      <c r="N269" s="70">
        <f t="shared" si="68"/>
        <v>23267.991606606676</v>
      </c>
      <c r="O269" s="23">
        <f t="shared" si="76"/>
        <v>0.94591045728553647</v>
      </c>
      <c r="P269" s="284">
        <v>398.51243323903873</v>
      </c>
      <c r="Q269" s="317">
        <v>2267</v>
      </c>
      <c r="R269" s="125">
        <f t="shared" si="69"/>
        <v>5.7795933005094814E-2</v>
      </c>
      <c r="S269" s="23">
        <f t="shared" si="70"/>
        <v>3.9440098256807922E-2</v>
      </c>
      <c r="T269" s="23"/>
      <c r="U269" s="266">
        <v>46022</v>
      </c>
      <c r="V269" s="125">
        <f t="shared" si="71"/>
        <v>4.4435270088218681E-2</v>
      </c>
      <c r="W269" s="260">
        <v>51396.236125932068</v>
      </c>
      <c r="X269" s="264">
        <v>20044.425087108015</v>
      </c>
      <c r="Y269" s="264">
        <v>22385.120263907695</v>
      </c>
      <c r="Z269" s="141"/>
      <c r="AA269" s="124"/>
      <c r="AB269" s="124"/>
      <c r="AC269" s="124"/>
      <c r="AD269" s="124"/>
    </row>
    <row r="270" spans="1:30">
      <c r="A270" s="82">
        <v>1524</v>
      </c>
      <c r="B270" s="83" t="s">
        <v>322</v>
      </c>
      <c r="C270" s="266">
        <v>37726</v>
      </c>
      <c r="D270" s="124">
        <f t="shared" si="62"/>
        <v>22590.419161676647</v>
      </c>
      <c r="E270" s="125">
        <f t="shared" si="72"/>
        <v>0.91836519802706829</v>
      </c>
      <c r="F270" s="124">
        <f t="shared" si="73"/>
        <v>1204.8568905120715</v>
      </c>
      <c r="G270" s="124">
        <f t="shared" si="63"/>
        <v>2012.1110071551593</v>
      </c>
      <c r="H270" s="124">
        <f t="shared" si="74"/>
        <v>0</v>
      </c>
      <c r="I270" s="123">
        <f t="shared" si="64"/>
        <v>0</v>
      </c>
      <c r="J270" s="124">
        <f t="shared" si="75"/>
        <v>-299.79425118677545</v>
      </c>
      <c r="K270" s="123">
        <f t="shared" si="65"/>
        <v>-500.656399481915</v>
      </c>
      <c r="L270" s="123">
        <f t="shared" si="66"/>
        <v>1511.4546076732443</v>
      </c>
      <c r="M270" s="123">
        <f t="shared" si="67"/>
        <v>39237.454607673244</v>
      </c>
      <c r="N270" s="70">
        <f t="shared" si="68"/>
        <v>23495.481801001941</v>
      </c>
      <c r="O270" s="23">
        <f t="shared" si="76"/>
        <v>0.95515858481826699</v>
      </c>
      <c r="P270" s="284">
        <v>1411.6304224381977</v>
      </c>
      <c r="Q270" s="317">
        <v>1670</v>
      </c>
      <c r="R270" s="125">
        <f t="shared" si="69"/>
        <v>-7.7251318599261556E-2</v>
      </c>
      <c r="S270" s="23">
        <f t="shared" si="70"/>
        <v>-9.1895946803616894E-3</v>
      </c>
      <c r="T270" s="23"/>
      <c r="U270" s="266">
        <v>40713</v>
      </c>
      <c r="V270" s="125">
        <f t="shared" si="71"/>
        <v>-7.3367229140569354E-2</v>
      </c>
      <c r="W270" s="260">
        <v>39435.381406255183</v>
      </c>
      <c r="X270" s="264">
        <v>24481.659651232712</v>
      </c>
      <c r="Y270" s="264">
        <v>23713.398320057237</v>
      </c>
      <c r="Z270" s="141"/>
      <c r="AA270" s="124"/>
      <c r="AB270" s="124"/>
      <c r="AC270" s="124"/>
      <c r="AD270" s="124"/>
    </row>
    <row r="271" spans="1:30">
      <c r="A271" s="82">
        <v>1525</v>
      </c>
      <c r="B271" s="83" t="s">
        <v>323</v>
      </c>
      <c r="C271" s="266">
        <v>100613</v>
      </c>
      <c r="D271" s="124">
        <f t="shared" si="62"/>
        <v>21934.379768912142</v>
      </c>
      <c r="E271" s="125">
        <f t="shared" si="72"/>
        <v>0.89169531897179999</v>
      </c>
      <c r="F271" s="124">
        <f t="shared" si="73"/>
        <v>1598.4805261707747</v>
      </c>
      <c r="G271" s="124">
        <f t="shared" si="63"/>
        <v>7332.2301735453439</v>
      </c>
      <c r="H271" s="124">
        <f t="shared" si="74"/>
        <v>71.49898432773206</v>
      </c>
      <c r="I271" s="123">
        <f t="shared" si="64"/>
        <v>327.96584111130699</v>
      </c>
      <c r="J271" s="124">
        <f t="shared" si="75"/>
        <v>-228.29526685904341</v>
      </c>
      <c r="K271" s="123">
        <f t="shared" si="65"/>
        <v>-1047.1903890824321</v>
      </c>
      <c r="L271" s="123">
        <f t="shared" si="66"/>
        <v>6285.0397844629115</v>
      </c>
      <c r="M271" s="123">
        <f t="shared" si="67"/>
        <v>106898.03978446292</v>
      </c>
      <c r="N271" s="70">
        <f t="shared" si="68"/>
        <v>23304.565028223875</v>
      </c>
      <c r="O271" s="23">
        <f t="shared" si="76"/>
        <v>0.94739727155602982</v>
      </c>
      <c r="P271" s="284">
        <v>114.76973148101752</v>
      </c>
      <c r="Q271" s="317">
        <v>4587</v>
      </c>
      <c r="R271" s="125">
        <f t="shared" si="69"/>
        <v>6.6116845802729765E-2</v>
      </c>
      <c r="S271" s="23">
        <f t="shared" si="70"/>
        <v>3.9843722985449692E-2</v>
      </c>
      <c r="T271" s="23"/>
      <c r="U271" s="266">
        <v>95114</v>
      </c>
      <c r="V271" s="125">
        <f t="shared" si="71"/>
        <v>5.7814832727043339E-2</v>
      </c>
      <c r="W271" s="260">
        <v>103608.84212116027</v>
      </c>
      <c r="X271" s="264">
        <v>20574.086091282716</v>
      </c>
      <c r="Y271" s="264">
        <v>22411.603314116433</v>
      </c>
      <c r="Z271" s="141"/>
      <c r="AA271" s="124"/>
      <c r="AB271" s="124"/>
      <c r="AC271" s="124"/>
      <c r="AD271" s="124"/>
    </row>
    <row r="272" spans="1:30">
      <c r="A272" s="82">
        <v>1526</v>
      </c>
      <c r="B272" s="83" t="s">
        <v>324</v>
      </c>
      <c r="C272" s="266">
        <v>17764</v>
      </c>
      <c r="D272" s="124">
        <f t="shared" si="62"/>
        <v>18275.720164609054</v>
      </c>
      <c r="E272" s="125">
        <f t="shared" si="72"/>
        <v>0.74296033411063089</v>
      </c>
      <c r="F272" s="124">
        <f t="shared" si="73"/>
        <v>3793.6762887526274</v>
      </c>
      <c r="G272" s="124">
        <f t="shared" si="63"/>
        <v>3687.4533526675536</v>
      </c>
      <c r="H272" s="124">
        <f t="shared" si="74"/>
        <v>1352.0298458338127</v>
      </c>
      <c r="I272" s="123">
        <f t="shared" si="64"/>
        <v>1314.1730101504659</v>
      </c>
      <c r="J272" s="124">
        <f t="shared" si="75"/>
        <v>1052.2355946470373</v>
      </c>
      <c r="K272" s="123">
        <f t="shared" si="65"/>
        <v>1022.7729979969203</v>
      </c>
      <c r="L272" s="123">
        <f t="shared" si="66"/>
        <v>4710.226350664474</v>
      </c>
      <c r="M272" s="123">
        <f t="shared" si="67"/>
        <v>22474.226350664474</v>
      </c>
      <c r="N272" s="70">
        <f t="shared" si="68"/>
        <v>23121.63204800872</v>
      </c>
      <c r="O272" s="23">
        <f t="shared" si="76"/>
        <v>0.93996052231297134</v>
      </c>
      <c r="P272" s="284">
        <v>47.307712884139619</v>
      </c>
      <c r="Q272" s="317">
        <v>972</v>
      </c>
      <c r="R272" s="125">
        <f t="shared" si="69"/>
        <v>7.5294114245776075E-2</v>
      </c>
      <c r="S272" s="23">
        <f t="shared" si="70"/>
        <v>3.9983089919287319E-2</v>
      </c>
      <c r="T272" s="23"/>
      <c r="U272" s="266">
        <v>17081</v>
      </c>
      <c r="V272" s="125">
        <f t="shared" si="71"/>
        <v>3.9985949300392246E-2</v>
      </c>
      <c r="W272" s="260">
        <v>22343.863504600056</v>
      </c>
      <c r="X272" s="264">
        <v>16996.019900497511</v>
      </c>
      <c r="Y272" s="264">
        <v>22232.700004577171</v>
      </c>
      <c r="Z272" s="141"/>
      <c r="AA272" s="124"/>
      <c r="AB272" s="124"/>
      <c r="AC272" s="124"/>
      <c r="AD272" s="124"/>
    </row>
    <row r="273" spans="1:30">
      <c r="A273" s="82">
        <v>1528</v>
      </c>
      <c r="B273" s="83" t="s">
        <v>325</v>
      </c>
      <c r="C273" s="266">
        <v>154998</v>
      </c>
      <c r="D273" s="124">
        <f t="shared" si="62"/>
        <v>20142.690058479533</v>
      </c>
      <c r="E273" s="125">
        <f t="shared" si="72"/>
        <v>0.81885800400440556</v>
      </c>
      <c r="F273" s="124">
        <f t="shared" si="73"/>
        <v>2673.4943524303403</v>
      </c>
      <c r="G273" s="124">
        <f t="shared" si="63"/>
        <v>20572.53904195147</v>
      </c>
      <c r="H273" s="124">
        <f t="shared" si="74"/>
        <v>698.59038297914515</v>
      </c>
      <c r="I273" s="123">
        <f t="shared" si="64"/>
        <v>5375.6529970245219</v>
      </c>
      <c r="J273" s="124">
        <f t="shared" si="75"/>
        <v>398.79613179236969</v>
      </c>
      <c r="K273" s="123">
        <f t="shared" si="65"/>
        <v>3068.736234142285</v>
      </c>
      <c r="L273" s="123">
        <f t="shared" si="66"/>
        <v>23641.275276093755</v>
      </c>
      <c r="M273" s="123">
        <f t="shared" si="67"/>
        <v>178639.27527609374</v>
      </c>
      <c r="N273" s="70">
        <f t="shared" si="68"/>
        <v>23214.98054270224</v>
      </c>
      <c r="O273" s="23">
        <f t="shared" si="76"/>
        <v>0.94375540580765993</v>
      </c>
      <c r="P273" s="284">
        <v>877.86106033277247</v>
      </c>
      <c r="Q273" s="317">
        <v>7695</v>
      </c>
      <c r="R273" s="125">
        <f t="shared" si="69"/>
        <v>5.2346423333876527E-2</v>
      </c>
      <c r="S273" s="23">
        <f t="shared" si="70"/>
        <v>3.9169516613119619E-2</v>
      </c>
      <c r="T273" s="23"/>
      <c r="U273" s="266">
        <v>147288</v>
      </c>
      <c r="V273" s="125">
        <f t="shared" si="71"/>
        <v>5.2346423333876485E-2</v>
      </c>
      <c r="W273" s="260">
        <v>171905.80787850491</v>
      </c>
      <c r="X273" s="264">
        <v>19140.740740740741</v>
      </c>
      <c r="Y273" s="264">
        <v>22339.93604658933</v>
      </c>
      <c r="Z273" s="141"/>
      <c r="AA273" s="124"/>
      <c r="AB273" s="124"/>
      <c r="AC273" s="124"/>
      <c r="AD273" s="124"/>
    </row>
    <row r="274" spans="1:30">
      <c r="A274" s="82">
        <v>1529</v>
      </c>
      <c r="B274" s="83" t="s">
        <v>326</v>
      </c>
      <c r="C274" s="266">
        <v>94451</v>
      </c>
      <c r="D274" s="124">
        <f t="shared" si="62"/>
        <v>20181.837606837606</v>
      </c>
      <c r="E274" s="125">
        <f t="shared" si="72"/>
        <v>0.82044946389467299</v>
      </c>
      <c r="F274" s="124">
        <f t="shared" si="73"/>
        <v>2650.0058234154967</v>
      </c>
      <c r="G274" s="124">
        <f t="shared" si="63"/>
        <v>12402.027253584525</v>
      </c>
      <c r="H274" s="124">
        <f t="shared" si="74"/>
        <v>684.88874105381979</v>
      </c>
      <c r="I274" s="123">
        <f t="shared" si="64"/>
        <v>3205.2793081318764</v>
      </c>
      <c r="J274" s="124">
        <f t="shared" si="75"/>
        <v>385.09448986704433</v>
      </c>
      <c r="K274" s="123">
        <f t="shared" si="65"/>
        <v>1802.2422125777675</v>
      </c>
      <c r="L274" s="123">
        <f t="shared" si="66"/>
        <v>14204.269466162292</v>
      </c>
      <c r="M274" s="123">
        <f t="shared" si="67"/>
        <v>108655.2694661623</v>
      </c>
      <c r="N274" s="70">
        <f t="shared" si="68"/>
        <v>23216.937920120148</v>
      </c>
      <c r="O274" s="23">
        <f t="shared" si="76"/>
        <v>0.94383497880217349</v>
      </c>
      <c r="P274" s="284">
        <v>608.58713610883206</v>
      </c>
      <c r="Q274" s="317">
        <v>4680</v>
      </c>
      <c r="R274" s="125">
        <f t="shared" si="69"/>
        <v>3.4755683725472261E-2</v>
      </c>
      <c r="S274" s="23">
        <f t="shared" si="70"/>
        <v>3.8412960744594112E-2</v>
      </c>
      <c r="T274" s="23"/>
      <c r="U274" s="266">
        <v>91025</v>
      </c>
      <c r="V274" s="125">
        <f t="shared" si="71"/>
        <v>3.7638011535292504E-2</v>
      </c>
      <c r="W274" s="260">
        <v>104345.23967758057</v>
      </c>
      <c r="X274" s="264">
        <v>19503.964002571243</v>
      </c>
      <c r="Y274" s="264">
        <v>22358.097209680858</v>
      </c>
      <c r="Z274" s="141"/>
      <c r="AA274" s="124"/>
      <c r="AB274" s="124"/>
      <c r="AC274" s="124"/>
      <c r="AD274" s="124"/>
    </row>
    <row r="275" spans="1:30">
      <c r="A275" s="82">
        <v>1531</v>
      </c>
      <c r="B275" s="83" t="s">
        <v>327</v>
      </c>
      <c r="C275" s="266">
        <v>182604</v>
      </c>
      <c r="D275" s="124">
        <f t="shared" si="62"/>
        <v>19998.24772752163</v>
      </c>
      <c r="E275" s="125">
        <f t="shared" si="72"/>
        <v>0.81298600982296598</v>
      </c>
      <c r="F275" s="124">
        <f t="shared" si="73"/>
        <v>2760.1597510050819</v>
      </c>
      <c r="G275" s="124">
        <f t="shared" si="63"/>
        <v>25203.018686427404</v>
      </c>
      <c r="H275" s="124">
        <f t="shared" si="74"/>
        <v>749.14519881441129</v>
      </c>
      <c r="I275" s="123">
        <f t="shared" si="64"/>
        <v>6840.4448103743898</v>
      </c>
      <c r="J275" s="124">
        <f t="shared" si="75"/>
        <v>449.35094762763583</v>
      </c>
      <c r="K275" s="123">
        <f t="shared" si="65"/>
        <v>4103.0235027879426</v>
      </c>
      <c r="L275" s="123">
        <f t="shared" si="66"/>
        <v>29306.042189215346</v>
      </c>
      <c r="M275" s="123">
        <f t="shared" si="67"/>
        <v>211910.04218921534</v>
      </c>
      <c r="N275" s="70">
        <f t="shared" si="68"/>
        <v>23207.758426154345</v>
      </c>
      <c r="O275" s="23">
        <f t="shared" si="76"/>
        <v>0.94346180609858799</v>
      </c>
      <c r="P275" s="284">
        <v>808.00023286532087</v>
      </c>
      <c r="Q275" s="317">
        <v>9131</v>
      </c>
      <c r="R275" s="125">
        <f t="shared" si="69"/>
        <v>1.9673008518515826E-2</v>
      </c>
      <c r="S275" s="23">
        <f t="shared" si="70"/>
        <v>3.7750711957217596E-2</v>
      </c>
      <c r="T275" s="23"/>
      <c r="U275" s="266">
        <v>176649</v>
      </c>
      <c r="V275" s="125">
        <f t="shared" si="71"/>
        <v>3.3710918261637482E-2</v>
      </c>
      <c r="W275" s="260">
        <v>201428.22137903751</v>
      </c>
      <c r="X275" s="264">
        <v>19612.412568002666</v>
      </c>
      <c r="Y275" s="264">
        <v>22363.519637952424</v>
      </c>
      <c r="Z275" s="141"/>
      <c r="AA275" s="124"/>
      <c r="AB275" s="124"/>
      <c r="AC275" s="124"/>
      <c r="AD275" s="124"/>
    </row>
    <row r="276" spans="1:30">
      <c r="A276" s="82">
        <v>1532</v>
      </c>
      <c r="B276" s="83" t="s">
        <v>328</v>
      </c>
      <c r="C276" s="266">
        <v>179309</v>
      </c>
      <c r="D276" s="124">
        <f t="shared" si="62"/>
        <v>21624.336710082007</v>
      </c>
      <c r="E276" s="125">
        <f t="shared" si="72"/>
        <v>0.87909118121403373</v>
      </c>
      <c r="F276" s="124">
        <f t="shared" si="73"/>
        <v>1784.5063614688559</v>
      </c>
      <c r="G276" s="124">
        <f t="shared" si="63"/>
        <v>14797.126749299754</v>
      </c>
      <c r="H276" s="124">
        <f t="shared" si="74"/>
        <v>180.01405491827936</v>
      </c>
      <c r="I276" s="123">
        <f t="shared" si="64"/>
        <v>1492.6765433823725</v>
      </c>
      <c r="J276" s="124">
        <f t="shared" si="75"/>
        <v>-119.7801962684961</v>
      </c>
      <c r="K276" s="123">
        <f t="shared" si="65"/>
        <v>-993.21738745836956</v>
      </c>
      <c r="L276" s="123">
        <f t="shared" si="66"/>
        <v>13803.909361841384</v>
      </c>
      <c r="M276" s="123">
        <f t="shared" si="67"/>
        <v>193112.90936184139</v>
      </c>
      <c r="N276" s="70">
        <f t="shared" si="68"/>
        <v>23289.062875282365</v>
      </c>
      <c r="O276" s="23">
        <f t="shared" si="76"/>
        <v>0.94676706466814142</v>
      </c>
      <c r="P276" s="284">
        <v>1186.0824642338448</v>
      </c>
      <c r="Q276" s="317">
        <v>8292</v>
      </c>
      <c r="R276" s="125">
        <f t="shared" si="69"/>
        <v>4.7489865459788984E-2</v>
      </c>
      <c r="S276" s="23">
        <f t="shared" si="70"/>
        <v>3.899005982975684E-2</v>
      </c>
      <c r="T276" s="23"/>
      <c r="U276" s="266">
        <v>168785</v>
      </c>
      <c r="V276" s="125">
        <f t="shared" si="71"/>
        <v>6.2351512278934741E-2</v>
      </c>
      <c r="W276" s="260">
        <v>183265.83230209956</v>
      </c>
      <c r="X276" s="264">
        <v>20643.957925636008</v>
      </c>
      <c r="Y276" s="264">
        <v>22415.096905834096</v>
      </c>
      <c r="Z276" s="141"/>
      <c r="AA276" s="124"/>
      <c r="AB276" s="124"/>
      <c r="AC276" s="124"/>
      <c r="AD276" s="124"/>
    </row>
    <row r="277" spans="1:30">
      <c r="A277" s="82">
        <v>1534</v>
      </c>
      <c r="B277" s="83" t="s">
        <v>329</v>
      </c>
      <c r="C277" s="266">
        <v>203055</v>
      </c>
      <c r="D277" s="124">
        <f t="shared" si="62"/>
        <v>21728.731942215087</v>
      </c>
      <c r="E277" s="125">
        <f t="shared" si="72"/>
        <v>0.88333514620400699</v>
      </c>
      <c r="F277" s="124">
        <f t="shared" si="73"/>
        <v>1721.869222189008</v>
      </c>
      <c r="G277" s="124">
        <f t="shared" si="63"/>
        <v>16090.86788135628</v>
      </c>
      <c r="H277" s="124">
        <f t="shared" si="74"/>
        <v>143.47572367170142</v>
      </c>
      <c r="I277" s="123">
        <f t="shared" si="64"/>
        <v>1340.7806377120498</v>
      </c>
      <c r="J277" s="124">
        <f t="shared" si="75"/>
        <v>-156.31852751507404</v>
      </c>
      <c r="K277" s="123">
        <f t="shared" si="65"/>
        <v>-1460.7966396283668</v>
      </c>
      <c r="L277" s="123">
        <f t="shared" si="66"/>
        <v>14630.071241727914</v>
      </c>
      <c r="M277" s="123">
        <f t="shared" si="67"/>
        <v>217685.07124172791</v>
      </c>
      <c r="N277" s="70">
        <f t="shared" si="68"/>
        <v>23294.282636889024</v>
      </c>
      <c r="O277" s="23">
        <f t="shared" si="76"/>
        <v>0.94697926291764023</v>
      </c>
      <c r="P277" s="284">
        <v>1545.29081985833</v>
      </c>
      <c r="Q277" s="317">
        <v>9345</v>
      </c>
      <c r="R277" s="125">
        <f t="shared" si="69"/>
        <v>4.8377738177039963E-2</v>
      </c>
      <c r="S277" s="23">
        <f t="shared" si="70"/>
        <v>3.9032656983537646E-2</v>
      </c>
      <c r="T277" s="23"/>
      <c r="U277" s="266">
        <v>193001</v>
      </c>
      <c r="V277" s="125">
        <f t="shared" si="71"/>
        <v>5.2092994336816904E-2</v>
      </c>
      <c r="W277" s="260">
        <v>208767.60557695097</v>
      </c>
      <c r="X277" s="264">
        <v>20726.052405498282</v>
      </c>
      <c r="Y277" s="264">
        <v>22419.20162982721</v>
      </c>
      <c r="Z277" s="141"/>
      <c r="AA277" s="124"/>
      <c r="AB277" s="124"/>
      <c r="AC277" s="124"/>
      <c r="AD277" s="124"/>
    </row>
    <row r="278" spans="1:30">
      <c r="A278" s="82">
        <v>1535</v>
      </c>
      <c r="B278" s="83" t="s">
        <v>330</v>
      </c>
      <c r="C278" s="266">
        <v>141074</v>
      </c>
      <c r="D278" s="124">
        <f t="shared" si="62"/>
        <v>21508.461655740204</v>
      </c>
      <c r="E278" s="125">
        <f t="shared" si="72"/>
        <v>0.8743805285933185</v>
      </c>
      <c r="F278" s="124">
        <f t="shared" si="73"/>
        <v>1854.0313940739375</v>
      </c>
      <c r="G278" s="124">
        <f t="shared" si="63"/>
        <v>12160.591913730957</v>
      </c>
      <c r="H278" s="124">
        <f t="shared" si="74"/>
        <v>220.5703239379103</v>
      </c>
      <c r="I278" s="123">
        <f t="shared" si="64"/>
        <v>1446.7207547087537</v>
      </c>
      <c r="J278" s="124">
        <f t="shared" si="75"/>
        <v>-79.223927248865152</v>
      </c>
      <c r="K278" s="123">
        <f t="shared" si="65"/>
        <v>-519.6297388253065</v>
      </c>
      <c r="L278" s="123">
        <f t="shared" si="66"/>
        <v>11640.962174905651</v>
      </c>
      <c r="M278" s="123">
        <f t="shared" si="67"/>
        <v>152714.96217490564</v>
      </c>
      <c r="N278" s="70">
        <f t="shared" si="68"/>
        <v>23283.269122565274</v>
      </c>
      <c r="O278" s="23">
        <f t="shared" si="76"/>
        <v>0.94653153203710561</v>
      </c>
      <c r="P278" s="284">
        <v>-738.259065013297</v>
      </c>
      <c r="Q278" s="317">
        <v>6559</v>
      </c>
      <c r="R278" s="125">
        <f t="shared" si="69"/>
        <v>7.380673996723279E-2</v>
      </c>
      <c r="S278" s="23">
        <f t="shared" si="70"/>
        <v>4.0155853924738555E-2</v>
      </c>
      <c r="T278" s="23"/>
      <c r="U278" s="266">
        <v>131738</v>
      </c>
      <c r="V278" s="125">
        <f t="shared" si="71"/>
        <v>7.0867934840364966E-2</v>
      </c>
      <c r="W278" s="260">
        <v>147222.22678582545</v>
      </c>
      <c r="X278" s="264">
        <v>20030.104911053673</v>
      </c>
      <c r="Y278" s="264">
        <v>22384.404255104982</v>
      </c>
      <c r="Z278" s="141"/>
      <c r="AA278" s="124"/>
      <c r="AB278" s="124"/>
      <c r="AC278" s="124"/>
      <c r="AD278" s="124"/>
    </row>
    <row r="279" spans="1:30">
      <c r="A279" s="82">
        <v>1539</v>
      </c>
      <c r="B279" s="83" t="s">
        <v>331</v>
      </c>
      <c r="C279" s="266">
        <v>161170</v>
      </c>
      <c r="D279" s="124">
        <f t="shared" si="62"/>
        <v>21469.295324363928</v>
      </c>
      <c r="E279" s="125">
        <f t="shared" si="72"/>
        <v>0.87278830511959971</v>
      </c>
      <c r="F279" s="124">
        <f t="shared" si="73"/>
        <v>1877.5311928997035</v>
      </c>
      <c r="G279" s="124">
        <f t="shared" si="63"/>
        <v>14094.626665098072</v>
      </c>
      <c r="H279" s="124">
        <f t="shared" si="74"/>
        <v>234.27853991960708</v>
      </c>
      <c r="I279" s="123">
        <f t="shared" si="64"/>
        <v>1758.7289991764903</v>
      </c>
      <c r="J279" s="124">
        <f t="shared" si="75"/>
        <v>-65.515711267168371</v>
      </c>
      <c r="K279" s="123">
        <f t="shared" si="65"/>
        <v>-491.82644448263295</v>
      </c>
      <c r="L279" s="123">
        <f t="shared" si="66"/>
        <v>13602.80022061544</v>
      </c>
      <c r="M279" s="123">
        <f t="shared" si="67"/>
        <v>174772.80022061543</v>
      </c>
      <c r="N279" s="70">
        <f t="shared" si="68"/>
        <v>23281.310805996462</v>
      </c>
      <c r="O279" s="23">
        <f t="shared" si="76"/>
        <v>0.94645192086341967</v>
      </c>
      <c r="P279" s="284">
        <v>-501.88487590408113</v>
      </c>
      <c r="Q279" s="317">
        <v>7507</v>
      </c>
      <c r="R279" s="125">
        <f t="shared" si="69"/>
        <v>6.2490091805966319E-2</v>
      </c>
      <c r="S279" s="23">
        <f t="shared" si="70"/>
        <v>3.9658533660953808E-2</v>
      </c>
      <c r="T279" s="23"/>
      <c r="U279" s="266">
        <v>151610</v>
      </c>
      <c r="V279" s="125">
        <f t="shared" si="71"/>
        <v>6.3056526614339428E-2</v>
      </c>
      <c r="W279" s="260">
        <v>168016.39126867088</v>
      </c>
      <c r="X279" s="264">
        <v>20206.584033053445</v>
      </c>
      <c r="Y279" s="264">
        <v>22393.228211204969</v>
      </c>
      <c r="Z279" s="141"/>
      <c r="AA279" s="124"/>
      <c r="AB279" s="124"/>
      <c r="AC279" s="124"/>
      <c r="AD279" s="124"/>
    </row>
    <row r="280" spans="1:30">
      <c r="A280" s="82">
        <v>1543</v>
      </c>
      <c r="B280" s="83" t="s">
        <v>332</v>
      </c>
      <c r="C280" s="266">
        <v>66721</v>
      </c>
      <c r="D280" s="124">
        <f t="shared" si="62"/>
        <v>22647.997284453497</v>
      </c>
      <c r="E280" s="125">
        <f t="shared" si="72"/>
        <v>0.92070591352010767</v>
      </c>
      <c r="F280" s="124">
        <f t="shared" si="73"/>
        <v>1170.3100168459619</v>
      </c>
      <c r="G280" s="124">
        <f t="shared" si="63"/>
        <v>3447.7333096282036</v>
      </c>
      <c r="H280" s="124">
        <f t="shared" si="74"/>
        <v>0</v>
      </c>
      <c r="I280" s="123">
        <f t="shared" si="64"/>
        <v>0</v>
      </c>
      <c r="J280" s="124">
        <f t="shared" si="75"/>
        <v>-299.79425118677545</v>
      </c>
      <c r="K280" s="123">
        <f t="shared" si="65"/>
        <v>-883.19386399624057</v>
      </c>
      <c r="L280" s="123">
        <f t="shared" si="66"/>
        <v>2564.5394456319632</v>
      </c>
      <c r="M280" s="123">
        <f t="shared" si="67"/>
        <v>69285.539445631963</v>
      </c>
      <c r="N280" s="70">
        <f t="shared" si="68"/>
        <v>23518.513050112684</v>
      </c>
      <c r="O280" s="23">
        <f t="shared" si="76"/>
        <v>0.95609487101548285</v>
      </c>
      <c r="P280" s="284">
        <v>-780.29555418985865</v>
      </c>
      <c r="Q280" s="317">
        <v>2946</v>
      </c>
      <c r="R280" s="125">
        <f t="shared" si="69"/>
        <v>8.6086328092247644E-2</v>
      </c>
      <c r="S280" s="23">
        <f t="shared" si="70"/>
        <v>4.8737794966731793E-2</v>
      </c>
      <c r="T280" s="23"/>
      <c r="U280" s="266">
        <v>61787</v>
      </c>
      <c r="V280" s="125">
        <f t="shared" si="71"/>
        <v>7.9854985676598642E-2</v>
      </c>
      <c r="W280" s="260">
        <v>66446.879765303442</v>
      </c>
      <c r="X280" s="264">
        <v>20852.85183935201</v>
      </c>
      <c r="Y280" s="264">
        <v>22425.541601519893</v>
      </c>
      <c r="Z280" s="141"/>
      <c r="AA280" s="124"/>
      <c r="AB280" s="124"/>
      <c r="AC280" s="124"/>
      <c r="AD280" s="124"/>
    </row>
    <row r="281" spans="1:30">
      <c r="A281" s="82">
        <v>1545</v>
      </c>
      <c r="B281" s="83" t="s">
        <v>333</v>
      </c>
      <c r="C281" s="266">
        <v>44072</v>
      </c>
      <c r="D281" s="124">
        <f t="shared" si="62"/>
        <v>21509.028794533919</v>
      </c>
      <c r="E281" s="125">
        <f t="shared" si="72"/>
        <v>0.87440358440856791</v>
      </c>
      <c r="F281" s="124">
        <f t="shared" si="73"/>
        <v>1853.6911107977087</v>
      </c>
      <c r="G281" s="124">
        <f t="shared" si="63"/>
        <v>3798.2130860245052</v>
      </c>
      <c r="H281" s="124">
        <f t="shared" si="74"/>
        <v>220.37182536011022</v>
      </c>
      <c r="I281" s="123">
        <f t="shared" si="64"/>
        <v>451.54187016286585</v>
      </c>
      <c r="J281" s="124">
        <f t="shared" si="75"/>
        <v>-79.422425826665233</v>
      </c>
      <c r="K281" s="123">
        <f t="shared" si="65"/>
        <v>-162.73655051883705</v>
      </c>
      <c r="L281" s="123">
        <f t="shared" si="66"/>
        <v>3635.4765355056679</v>
      </c>
      <c r="M281" s="123">
        <f t="shared" si="67"/>
        <v>47707.476535505666</v>
      </c>
      <c r="N281" s="70">
        <f t="shared" si="68"/>
        <v>23283.297479504963</v>
      </c>
      <c r="O281" s="23">
        <f t="shared" si="76"/>
        <v>0.94653268482786823</v>
      </c>
      <c r="P281" s="284">
        <v>-53.300407716458267</v>
      </c>
      <c r="Q281" s="317">
        <v>2049</v>
      </c>
      <c r="R281" s="125">
        <f t="shared" si="69"/>
        <v>6.8125685623856083E-2</v>
      </c>
      <c r="S281" s="23">
        <f t="shared" si="70"/>
        <v>3.9908424906148814E-2</v>
      </c>
      <c r="T281" s="23"/>
      <c r="U281" s="266">
        <v>41986</v>
      </c>
      <c r="V281" s="125">
        <f t="shared" si="71"/>
        <v>4.9683227742580861E-2</v>
      </c>
      <c r="W281" s="260">
        <v>46682.644434916532</v>
      </c>
      <c r="X281" s="264">
        <v>20137.170263788968</v>
      </c>
      <c r="Y281" s="264">
        <v>22389.757522741744</v>
      </c>
      <c r="Z281" s="141"/>
      <c r="AA281" s="124"/>
      <c r="AB281" s="124"/>
      <c r="AC281" s="124"/>
      <c r="AD281" s="124"/>
    </row>
    <row r="282" spans="1:30">
      <c r="A282" s="82">
        <v>1546</v>
      </c>
      <c r="B282" s="83" t="s">
        <v>334</v>
      </c>
      <c r="C282" s="266">
        <v>32026</v>
      </c>
      <c r="D282" s="124">
        <f t="shared" si="62"/>
        <v>25357.086302454474</v>
      </c>
      <c r="E282" s="125">
        <f t="shared" si="72"/>
        <v>1.0308381361532344</v>
      </c>
      <c r="F282" s="124">
        <f t="shared" si="73"/>
        <v>-455.14339395462446</v>
      </c>
      <c r="G282" s="124">
        <f t="shared" si="63"/>
        <v>-574.84610656469067</v>
      </c>
      <c r="H282" s="124">
        <f t="shared" si="74"/>
        <v>0</v>
      </c>
      <c r="I282" s="123">
        <f t="shared" si="64"/>
        <v>0</v>
      </c>
      <c r="J282" s="124">
        <f t="shared" si="75"/>
        <v>-299.79425118677545</v>
      </c>
      <c r="K282" s="123">
        <f t="shared" si="65"/>
        <v>-378.64013924889736</v>
      </c>
      <c r="L282" s="123">
        <f t="shared" si="66"/>
        <v>-953.48624581358808</v>
      </c>
      <c r="M282" s="123">
        <f t="shared" si="67"/>
        <v>31072.513754186413</v>
      </c>
      <c r="N282" s="70">
        <f t="shared" si="68"/>
        <v>24602.148657313075</v>
      </c>
      <c r="O282" s="23">
        <f t="shared" si="76"/>
        <v>1.0001477600687334</v>
      </c>
      <c r="P282" s="284">
        <v>-205.31387812009348</v>
      </c>
      <c r="Q282" s="317">
        <v>1263</v>
      </c>
      <c r="R282" s="125">
        <f t="shared" si="69"/>
        <v>3.6443036768740104E-2</v>
      </c>
      <c r="S282" s="23">
        <f t="shared" si="70"/>
        <v>3.77618848284383E-2</v>
      </c>
      <c r="T282" s="23"/>
      <c r="U282" s="266">
        <v>30484</v>
      </c>
      <c r="V282" s="125">
        <f t="shared" si="71"/>
        <v>5.058391287232647E-2</v>
      </c>
      <c r="W282" s="260">
        <v>29538.835136616934</v>
      </c>
      <c r="X282" s="264">
        <v>24465.489566613163</v>
      </c>
      <c r="Y282" s="264">
        <v>23706.930286209419</v>
      </c>
      <c r="Z282" s="141"/>
      <c r="AA282" s="124"/>
      <c r="AB282" s="124"/>
      <c r="AC282" s="124"/>
      <c r="AD282" s="124"/>
    </row>
    <row r="283" spans="1:30">
      <c r="A283" s="82">
        <v>1547</v>
      </c>
      <c r="B283" s="83" t="s">
        <v>335</v>
      </c>
      <c r="C283" s="266">
        <v>79659</v>
      </c>
      <c r="D283" s="124">
        <f t="shared" si="62"/>
        <v>22394.995782963171</v>
      </c>
      <c r="E283" s="125">
        <f t="shared" si="72"/>
        <v>0.91042067833458817</v>
      </c>
      <c r="F283" s="124">
        <f t="shared" si="73"/>
        <v>1322.1109177401572</v>
      </c>
      <c r="G283" s="124">
        <f t="shared" si="63"/>
        <v>4702.7485344017387</v>
      </c>
      <c r="H283" s="124">
        <f t="shared" si="74"/>
        <v>0</v>
      </c>
      <c r="I283" s="123">
        <f t="shared" si="64"/>
        <v>0</v>
      </c>
      <c r="J283" s="124">
        <f t="shared" si="75"/>
        <v>-299.79425118677545</v>
      </c>
      <c r="K283" s="123">
        <f t="shared" si="65"/>
        <v>-1066.3681514713603</v>
      </c>
      <c r="L283" s="123">
        <f t="shared" si="66"/>
        <v>3636.3803829303783</v>
      </c>
      <c r="M283" s="123">
        <f t="shared" si="67"/>
        <v>83295.38038293038</v>
      </c>
      <c r="N283" s="70">
        <f t="shared" si="68"/>
        <v>23417.312449516554</v>
      </c>
      <c r="O283" s="23">
        <f t="shared" si="76"/>
        <v>0.95198077694127503</v>
      </c>
      <c r="P283" s="284">
        <v>323.73581593573226</v>
      </c>
      <c r="Q283" s="317">
        <v>3557</v>
      </c>
      <c r="R283" s="125">
        <f t="shared" si="69"/>
        <v>-2.9492723891918378E-2</v>
      </c>
      <c r="S283" s="23">
        <f t="shared" si="70"/>
        <v>1.1505151360213579E-2</v>
      </c>
      <c r="T283" s="23"/>
      <c r="U283" s="266">
        <v>81849</v>
      </c>
      <c r="V283" s="125">
        <f t="shared" si="71"/>
        <v>-2.6756588351720852E-2</v>
      </c>
      <c r="W283" s="260">
        <v>82116.445128074047</v>
      </c>
      <c r="X283" s="264">
        <v>23075.556808570622</v>
      </c>
      <c r="Y283" s="264">
        <v>23150.957182992403</v>
      </c>
      <c r="Z283" s="141"/>
      <c r="AA283" s="124"/>
      <c r="AB283" s="124"/>
      <c r="AC283" s="124"/>
      <c r="AD283" s="124"/>
    </row>
    <row r="284" spans="1:30">
      <c r="A284" s="82">
        <v>1548</v>
      </c>
      <c r="B284" s="83" t="s">
        <v>336</v>
      </c>
      <c r="C284" s="266">
        <v>200860</v>
      </c>
      <c r="D284" s="124">
        <f t="shared" si="62"/>
        <v>20548.337595907928</v>
      </c>
      <c r="E284" s="125">
        <f t="shared" si="72"/>
        <v>0.8353487374597458</v>
      </c>
      <c r="F284" s="124">
        <f t="shared" si="73"/>
        <v>2430.1058299733036</v>
      </c>
      <c r="G284" s="124">
        <f t="shared" si="63"/>
        <v>23754.284487989044</v>
      </c>
      <c r="H284" s="124">
        <f t="shared" si="74"/>
        <v>556.61374487920705</v>
      </c>
      <c r="I284" s="123">
        <f t="shared" si="64"/>
        <v>5440.8993561942489</v>
      </c>
      <c r="J284" s="124">
        <f t="shared" si="75"/>
        <v>256.81949369243159</v>
      </c>
      <c r="K284" s="123">
        <f t="shared" si="65"/>
        <v>2510.4105508435186</v>
      </c>
      <c r="L284" s="123">
        <f t="shared" si="66"/>
        <v>26264.695038832564</v>
      </c>
      <c r="M284" s="123">
        <f t="shared" si="67"/>
        <v>227124.69503883255</v>
      </c>
      <c r="N284" s="70">
        <f t="shared" si="68"/>
        <v>23235.262919573663</v>
      </c>
      <c r="O284" s="23">
        <f t="shared" si="76"/>
        <v>0.94457994248042709</v>
      </c>
      <c r="P284" s="284">
        <v>777.63312082559423</v>
      </c>
      <c r="Q284" s="317">
        <v>9775</v>
      </c>
      <c r="R284" s="125">
        <f t="shared" si="69"/>
        <v>5.0032296676909019E-2</v>
      </c>
      <c r="S284" s="23">
        <f t="shared" si="70"/>
        <v>3.908088299221886E-2</v>
      </c>
      <c r="T284" s="23"/>
      <c r="U284" s="266">
        <v>190624</v>
      </c>
      <c r="V284" s="125">
        <f t="shared" si="71"/>
        <v>5.3697330871243912E-2</v>
      </c>
      <c r="W284" s="260">
        <v>217822.01925204889</v>
      </c>
      <c r="X284" s="264">
        <v>19569.243404167952</v>
      </c>
      <c r="Y284" s="264">
        <v>22361.36117976069</v>
      </c>
      <c r="Z284" s="141"/>
      <c r="AA284" s="124"/>
      <c r="AB284" s="124"/>
      <c r="AC284" s="124"/>
      <c r="AD284" s="124"/>
    </row>
    <row r="285" spans="1:30">
      <c r="A285" s="82">
        <v>1551</v>
      </c>
      <c r="B285" s="83" t="s">
        <v>337</v>
      </c>
      <c r="C285" s="266">
        <v>70011</v>
      </c>
      <c r="D285" s="124">
        <f t="shared" si="62"/>
        <v>20352.034883720931</v>
      </c>
      <c r="E285" s="125">
        <f t="shared" si="72"/>
        <v>0.8273684703447074</v>
      </c>
      <c r="F285" s="124">
        <f t="shared" si="73"/>
        <v>2547.8874572855011</v>
      </c>
      <c r="G285" s="124">
        <f t="shared" si="63"/>
        <v>8764.7328530621235</v>
      </c>
      <c r="H285" s="124">
        <f t="shared" si="74"/>
        <v>625.31969414465584</v>
      </c>
      <c r="I285" s="123">
        <f t="shared" si="64"/>
        <v>2151.0997478576164</v>
      </c>
      <c r="J285" s="124">
        <f t="shared" si="75"/>
        <v>325.52544295788039</v>
      </c>
      <c r="K285" s="123">
        <f t="shared" si="65"/>
        <v>1119.8075237751086</v>
      </c>
      <c r="L285" s="123">
        <f t="shared" si="66"/>
        <v>9884.5403768372325</v>
      </c>
      <c r="M285" s="123">
        <f t="shared" si="67"/>
        <v>79895.540376837234</v>
      </c>
      <c r="N285" s="70">
        <f t="shared" si="68"/>
        <v>23225.447783964315</v>
      </c>
      <c r="O285" s="23">
        <f t="shared" si="76"/>
        <v>0.94418092912467522</v>
      </c>
      <c r="P285" s="284">
        <v>27.088407738110618</v>
      </c>
      <c r="Q285" s="317">
        <v>3440</v>
      </c>
      <c r="R285" s="125">
        <f t="shared" si="69"/>
        <v>4.0219131793957953E-2</v>
      </c>
      <c r="S285" s="23">
        <f t="shared" si="70"/>
        <v>3.8651475675688184E-2</v>
      </c>
      <c r="T285" s="23"/>
      <c r="U285" s="266">
        <v>67578</v>
      </c>
      <c r="V285" s="125">
        <f t="shared" si="71"/>
        <v>3.600284116132469E-2</v>
      </c>
      <c r="W285" s="260">
        <v>77235.433178993626</v>
      </c>
      <c r="X285" s="264">
        <v>19565.141864504923</v>
      </c>
      <c r="Y285" s="264">
        <v>22361.156102777542</v>
      </c>
      <c r="Z285" s="141"/>
      <c r="AA285" s="124"/>
      <c r="AB285" s="124"/>
      <c r="AC285" s="124"/>
      <c r="AD285" s="124"/>
    </row>
    <row r="286" spans="1:30">
      <c r="A286" s="82">
        <v>1554</v>
      </c>
      <c r="B286" s="83" t="s">
        <v>338</v>
      </c>
      <c r="C286" s="266">
        <v>125719</v>
      </c>
      <c r="D286" s="124">
        <f t="shared" si="62"/>
        <v>21457.415941286908</v>
      </c>
      <c r="E286" s="125">
        <f t="shared" si="72"/>
        <v>0.87230537419592424</v>
      </c>
      <c r="F286" s="124">
        <f t="shared" si="73"/>
        <v>1884.6588227459149</v>
      </c>
      <c r="G286" s="124">
        <f t="shared" si="63"/>
        <v>11042.216042468315</v>
      </c>
      <c r="H286" s="124">
        <f t="shared" si="74"/>
        <v>238.4363239965638</v>
      </c>
      <c r="I286" s="123">
        <f t="shared" si="64"/>
        <v>1396.9984222958672</v>
      </c>
      <c r="J286" s="124">
        <f t="shared" si="75"/>
        <v>-61.357927190211655</v>
      </c>
      <c r="K286" s="123">
        <f t="shared" si="65"/>
        <v>-359.49609540745013</v>
      </c>
      <c r="L286" s="123">
        <f t="shared" si="66"/>
        <v>10682.719947060865</v>
      </c>
      <c r="M286" s="123">
        <f t="shared" si="67"/>
        <v>136401.71994706086</v>
      </c>
      <c r="N286" s="70">
        <f t="shared" si="68"/>
        <v>23280.71683684261</v>
      </c>
      <c r="O286" s="23">
        <f t="shared" si="76"/>
        <v>0.9464277743172359</v>
      </c>
      <c r="P286" s="284">
        <v>777.94649155162006</v>
      </c>
      <c r="Q286" s="317">
        <v>5859</v>
      </c>
      <c r="R286" s="125">
        <f t="shared" si="69"/>
        <v>3.437324765742332E-2</v>
      </c>
      <c r="S286" s="23">
        <f t="shared" si="70"/>
        <v>3.8385151161093305E-2</v>
      </c>
      <c r="T286" s="23"/>
      <c r="U286" s="266">
        <v>121479</v>
      </c>
      <c r="V286" s="125">
        <f t="shared" si="71"/>
        <v>3.4903151985116766E-2</v>
      </c>
      <c r="W286" s="260">
        <v>131292.20659993822</v>
      </c>
      <c r="X286" s="264">
        <v>20744.364754098362</v>
      </c>
      <c r="Y286" s="264">
        <v>22420.117247257207</v>
      </c>
      <c r="Z286" s="141"/>
      <c r="AA286" s="124"/>
      <c r="AB286" s="124"/>
      <c r="AC286" s="124"/>
      <c r="AD286" s="124"/>
    </row>
    <row r="287" spans="1:30">
      <c r="A287" s="82">
        <v>1557</v>
      </c>
      <c r="B287" s="83" t="s">
        <v>339</v>
      </c>
      <c r="C287" s="266">
        <v>50536</v>
      </c>
      <c r="D287" s="124">
        <f t="shared" si="62"/>
        <v>19266.488753335874</v>
      </c>
      <c r="E287" s="125">
        <f t="shared" si="72"/>
        <v>0.7832379130556324</v>
      </c>
      <c r="F287" s="124">
        <f t="shared" si="73"/>
        <v>3199.2151355165356</v>
      </c>
      <c r="G287" s="124">
        <f t="shared" si="63"/>
        <v>8391.5413004598722</v>
      </c>
      <c r="H287" s="124">
        <f t="shared" si="74"/>
        <v>1005.2608397794257</v>
      </c>
      <c r="I287" s="123">
        <f t="shared" si="64"/>
        <v>2636.7991827414339</v>
      </c>
      <c r="J287" s="124">
        <f t="shared" si="75"/>
        <v>705.46658859265028</v>
      </c>
      <c r="K287" s="123">
        <f t="shared" si="65"/>
        <v>1850.4388618785217</v>
      </c>
      <c r="L287" s="123">
        <f t="shared" si="66"/>
        <v>10241.980162338394</v>
      </c>
      <c r="M287" s="123">
        <f t="shared" si="67"/>
        <v>60777.980162338397</v>
      </c>
      <c r="N287" s="70">
        <f t="shared" si="68"/>
        <v>23171.170477445063</v>
      </c>
      <c r="O287" s="23">
        <f t="shared" si="76"/>
        <v>0.94197440126022147</v>
      </c>
      <c r="P287" s="284">
        <v>448.14303590030795</v>
      </c>
      <c r="Q287" s="317">
        <v>2623</v>
      </c>
      <c r="R287" s="125">
        <f t="shared" si="69"/>
        <v>1.5950765120871801E-2</v>
      </c>
      <c r="S287" s="23">
        <f t="shared" si="70"/>
        <v>3.7618907471324785E-2</v>
      </c>
      <c r="T287" s="23"/>
      <c r="U287" s="266">
        <v>49515</v>
      </c>
      <c r="V287" s="125">
        <f t="shared" si="71"/>
        <v>2.0620014137130164E-2</v>
      </c>
      <c r="W287" s="260">
        <v>58306.499313941044</v>
      </c>
      <c r="X287" s="264">
        <v>18963.998468019916</v>
      </c>
      <c r="Y287" s="264">
        <v>22331.098932953293</v>
      </c>
      <c r="Z287" s="141"/>
      <c r="AA287" s="124"/>
      <c r="AB287" s="124"/>
      <c r="AC287" s="124"/>
      <c r="AD287" s="124"/>
    </row>
    <row r="288" spans="1:30">
      <c r="A288" s="82">
        <v>1560</v>
      </c>
      <c r="B288" s="83" t="s">
        <v>340</v>
      </c>
      <c r="C288" s="266">
        <v>56871</v>
      </c>
      <c r="D288" s="124">
        <f t="shared" si="62"/>
        <v>18476.608187134501</v>
      </c>
      <c r="E288" s="125">
        <f t="shared" si="72"/>
        <v>0.75112700721516645</v>
      </c>
      <c r="F288" s="124">
        <f t="shared" si="73"/>
        <v>3673.1434752373593</v>
      </c>
      <c r="G288" s="124">
        <f t="shared" si="63"/>
        <v>11305.935616780593</v>
      </c>
      <c r="H288" s="124">
        <f t="shared" si="74"/>
        <v>1281.7190379499061</v>
      </c>
      <c r="I288" s="123">
        <f t="shared" si="64"/>
        <v>3945.1311988098109</v>
      </c>
      <c r="J288" s="124">
        <f t="shared" si="75"/>
        <v>981.92478676313067</v>
      </c>
      <c r="K288" s="123">
        <f t="shared" si="65"/>
        <v>3022.3644936569162</v>
      </c>
      <c r="L288" s="123">
        <f t="shared" si="66"/>
        <v>14328.300110437509</v>
      </c>
      <c r="M288" s="123">
        <f t="shared" si="67"/>
        <v>71199.300110437514</v>
      </c>
      <c r="N288" s="70">
        <f t="shared" si="68"/>
        <v>23131.676449134993</v>
      </c>
      <c r="O288" s="23">
        <f t="shared" si="76"/>
        <v>0.94036885596819819</v>
      </c>
      <c r="P288" s="284">
        <v>313.52442413311474</v>
      </c>
      <c r="Q288" s="317">
        <v>3078</v>
      </c>
      <c r="R288" s="125">
        <f t="shared" si="69"/>
        <v>4.4128523589522441E-2</v>
      </c>
      <c r="S288" s="23">
        <f t="shared" si="70"/>
        <v>3.8800231379540702E-2</v>
      </c>
      <c r="T288" s="23"/>
      <c r="U288" s="266">
        <v>55016</v>
      </c>
      <c r="V288" s="125">
        <f t="shared" si="71"/>
        <v>3.3717464010469683E-2</v>
      </c>
      <c r="W288" s="260">
        <v>69230.233020698084</v>
      </c>
      <c r="X288" s="264">
        <v>17695.722097137343</v>
      </c>
      <c r="Y288" s="264">
        <v>22267.685114409163</v>
      </c>
      <c r="Z288" s="141"/>
      <c r="AA288" s="124"/>
      <c r="AB288" s="124"/>
      <c r="AC288" s="124"/>
      <c r="AD288" s="124"/>
    </row>
    <row r="289" spans="1:30">
      <c r="A289" s="82">
        <v>1563</v>
      </c>
      <c r="B289" s="83" t="s">
        <v>341</v>
      </c>
      <c r="C289" s="266">
        <v>164311</v>
      </c>
      <c r="D289" s="124">
        <f t="shared" si="62"/>
        <v>23080.629301868241</v>
      </c>
      <c r="E289" s="125">
        <f t="shared" si="72"/>
        <v>0.93829364332283582</v>
      </c>
      <c r="F289" s="124">
        <f t="shared" si="73"/>
        <v>910.73080639711554</v>
      </c>
      <c r="G289" s="124">
        <f t="shared" si="63"/>
        <v>6483.4926107410656</v>
      </c>
      <c r="H289" s="124">
        <f t="shared" si="74"/>
        <v>0</v>
      </c>
      <c r="I289" s="123">
        <f t="shared" si="64"/>
        <v>0</v>
      </c>
      <c r="J289" s="124">
        <f t="shared" si="75"/>
        <v>-299.79425118677545</v>
      </c>
      <c r="K289" s="123">
        <f t="shared" si="65"/>
        <v>-2134.2352741986547</v>
      </c>
      <c r="L289" s="123">
        <f t="shared" si="66"/>
        <v>4349.2573365424105</v>
      </c>
      <c r="M289" s="123">
        <f t="shared" si="67"/>
        <v>168660.25733654242</v>
      </c>
      <c r="N289" s="70">
        <f t="shared" si="68"/>
        <v>23691.565857078582</v>
      </c>
      <c r="O289" s="23">
        <f t="shared" si="76"/>
        <v>0.96312996293657405</v>
      </c>
      <c r="P289" s="284">
        <v>910.22082475300795</v>
      </c>
      <c r="Q289" s="317">
        <v>7119</v>
      </c>
      <c r="R289" s="125">
        <f t="shared" si="69"/>
        <v>3.6099862702454882E-2</v>
      </c>
      <c r="S289" s="23">
        <f t="shared" si="70"/>
        <v>3.7678531008668095E-2</v>
      </c>
      <c r="T289" s="23"/>
      <c r="U289" s="266">
        <v>158742</v>
      </c>
      <c r="V289" s="125">
        <f t="shared" si="71"/>
        <v>3.5082082876617404E-2</v>
      </c>
      <c r="W289" s="260">
        <v>162695.95375885416</v>
      </c>
      <c r="X289" s="264">
        <v>22276.45242772944</v>
      </c>
      <c r="Y289" s="264">
        <v>22831.31543065593</v>
      </c>
      <c r="Z289" s="141"/>
      <c r="AA289" s="124"/>
      <c r="AB289" s="124"/>
      <c r="AC289" s="124"/>
      <c r="AD289" s="124"/>
    </row>
    <row r="290" spans="1:30">
      <c r="A290" s="82">
        <v>1566</v>
      </c>
      <c r="B290" s="83" t="s">
        <v>342</v>
      </c>
      <c r="C290" s="266">
        <v>121281</v>
      </c>
      <c r="D290" s="124">
        <f t="shared" si="62"/>
        <v>20287.888926062227</v>
      </c>
      <c r="E290" s="125">
        <f t="shared" si="72"/>
        <v>0.82476075356502909</v>
      </c>
      <c r="F290" s="124">
        <f t="shared" si="73"/>
        <v>2586.3750318807238</v>
      </c>
      <c r="G290" s="124">
        <f t="shared" si="63"/>
        <v>15461.349940582966</v>
      </c>
      <c r="H290" s="124">
        <f t="shared" si="74"/>
        <v>647.77077932520217</v>
      </c>
      <c r="I290" s="123">
        <f t="shared" si="64"/>
        <v>3872.3737188060586</v>
      </c>
      <c r="J290" s="124">
        <f t="shared" si="75"/>
        <v>347.97652813842672</v>
      </c>
      <c r="K290" s="123">
        <f t="shared" si="65"/>
        <v>2080.2036852115148</v>
      </c>
      <c r="L290" s="123">
        <f t="shared" si="66"/>
        <v>17541.55362579448</v>
      </c>
      <c r="M290" s="123">
        <f t="shared" si="67"/>
        <v>138822.55362579448</v>
      </c>
      <c r="N290" s="70">
        <f t="shared" si="68"/>
        <v>23222.240486081377</v>
      </c>
      <c r="O290" s="23">
        <f t="shared" si="76"/>
        <v>0.94405054328569116</v>
      </c>
      <c r="P290" s="284">
        <v>622.65854693559595</v>
      </c>
      <c r="Q290" s="317">
        <v>5978</v>
      </c>
      <c r="R290" s="125">
        <f t="shared" si="69"/>
        <v>0.13435865374614456</v>
      </c>
      <c r="S290" s="23">
        <f t="shared" si="70"/>
        <v>4.2424494602439695E-2</v>
      </c>
      <c r="T290" s="23"/>
      <c r="U290" s="266">
        <v>107059</v>
      </c>
      <c r="V290" s="125">
        <f t="shared" si="71"/>
        <v>0.13284263817147554</v>
      </c>
      <c r="W290" s="260">
        <v>133350.98347118002</v>
      </c>
      <c r="X290" s="264">
        <v>17884.898095556298</v>
      </c>
      <c r="Y290" s="264">
        <v>22277.143914330107</v>
      </c>
      <c r="Z290" s="141"/>
      <c r="AA290" s="124"/>
      <c r="AB290" s="124"/>
      <c r="AC290" s="124"/>
      <c r="AD290" s="124"/>
    </row>
    <row r="291" spans="1:30">
      <c r="A291" s="82">
        <v>1567</v>
      </c>
      <c r="B291" s="83" t="s">
        <v>343</v>
      </c>
      <c r="C291" s="266">
        <v>40298</v>
      </c>
      <c r="D291" s="124">
        <f t="shared" si="62"/>
        <v>19763.609612555174</v>
      </c>
      <c r="E291" s="125">
        <f t="shared" si="72"/>
        <v>0.80344729885998301</v>
      </c>
      <c r="F291" s="124">
        <f t="shared" si="73"/>
        <v>2900.9426199849554</v>
      </c>
      <c r="G291" s="124">
        <f t="shared" si="63"/>
        <v>5915.0220021493242</v>
      </c>
      <c r="H291" s="124">
        <f t="shared" si="74"/>
        <v>831.2685390526708</v>
      </c>
      <c r="I291" s="123">
        <f t="shared" si="64"/>
        <v>1694.9565511283959</v>
      </c>
      <c r="J291" s="124">
        <f t="shared" si="75"/>
        <v>531.47428786589535</v>
      </c>
      <c r="K291" s="123">
        <f t="shared" si="65"/>
        <v>1083.6760729585606</v>
      </c>
      <c r="L291" s="123">
        <f t="shared" si="66"/>
        <v>6998.6980751078845</v>
      </c>
      <c r="M291" s="123">
        <f t="shared" si="67"/>
        <v>47296.698075107881</v>
      </c>
      <c r="N291" s="70">
        <f t="shared" si="68"/>
        <v>23196.026520406023</v>
      </c>
      <c r="O291" s="23">
        <f t="shared" si="76"/>
        <v>0.94298487055043889</v>
      </c>
      <c r="P291" s="284">
        <v>-1042.0060426226701</v>
      </c>
      <c r="Q291" s="317">
        <v>2039</v>
      </c>
      <c r="R291" s="125">
        <f t="shared" si="69"/>
        <v>7.3861481884752944E-2</v>
      </c>
      <c r="S291" s="23">
        <f t="shared" si="70"/>
        <v>4.0035457831837928E-2</v>
      </c>
      <c r="T291" s="23"/>
      <c r="U291" s="266">
        <v>37287</v>
      </c>
      <c r="V291" s="125">
        <f t="shared" si="71"/>
        <v>8.0752004720143752E-2</v>
      </c>
      <c r="W291" s="260">
        <v>45186.103393352954</v>
      </c>
      <c r="X291" s="264">
        <v>18404.244817374136</v>
      </c>
      <c r="Y291" s="264">
        <v>22303.111250421003</v>
      </c>
      <c r="Z291" s="141"/>
      <c r="AA291" s="124"/>
      <c r="AB291" s="124"/>
      <c r="AC291" s="124"/>
      <c r="AD291" s="124"/>
    </row>
    <row r="292" spans="1:30">
      <c r="A292" s="82">
        <v>1571</v>
      </c>
      <c r="B292" s="83" t="s">
        <v>344</v>
      </c>
      <c r="C292" s="266">
        <v>29836</v>
      </c>
      <c r="D292" s="124">
        <f t="shared" si="62"/>
        <v>18991.725015913431</v>
      </c>
      <c r="E292" s="125">
        <f t="shared" si="72"/>
        <v>0.77206798069082305</v>
      </c>
      <c r="F292" s="124">
        <f t="shared" si="73"/>
        <v>3364.0733779700013</v>
      </c>
      <c r="G292" s="124">
        <f t="shared" si="63"/>
        <v>5284.9592767908725</v>
      </c>
      <c r="H292" s="124">
        <f t="shared" si="74"/>
        <v>1101.4281478772809</v>
      </c>
      <c r="I292" s="123">
        <f t="shared" si="64"/>
        <v>1730.3436203152082</v>
      </c>
      <c r="J292" s="124">
        <f t="shared" si="75"/>
        <v>801.63389669050548</v>
      </c>
      <c r="K292" s="123">
        <f t="shared" si="65"/>
        <v>1259.3668517007841</v>
      </c>
      <c r="L292" s="123">
        <f t="shared" si="66"/>
        <v>6544.3261284916571</v>
      </c>
      <c r="M292" s="123">
        <f t="shared" si="67"/>
        <v>36380.326128491659</v>
      </c>
      <c r="N292" s="70">
        <f t="shared" si="68"/>
        <v>23157.432290573943</v>
      </c>
      <c r="O292" s="23">
        <f t="shared" si="76"/>
        <v>0.9414159046419811</v>
      </c>
      <c r="P292" s="284">
        <v>173.84024376644447</v>
      </c>
      <c r="Q292" s="317">
        <v>1571</v>
      </c>
      <c r="R292" s="125">
        <f t="shared" si="69"/>
        <v>4.8791859797809645E-2</v>
      </c>
      <c r="S292" s="23">
        <f t="shared" si="70"/>
        <v>3.8994598648916058E-2</v>
      </c>
      <c r="T292" s="23"/>
      <c r="U292" s="266">
        <v>28955</v>
      </c>
      <c r="V292" s="125">
        <f t="shared" si="71"/>
        <v>3.0426523916422032E-2</v>
      </c>
      <c r="W292" s="260">
        <v>35639.005516274119</v>
      </c>
      <c r="X292" s="264">
        <v>18108.192620387741</v>
      </c>
      <c r="Y292" s="264">
        <v>22288.308640571682</v>
      </c>
      <c r="Z292" s="141"/>
      <c r="AA292" s="124"/>
      <c r="AB292" s="124"/>
      <c r="AC292" s="124"/>
      <c r="AD292" s="124"/>
    </row>
    <row r="293" spans="1:30">
      <c r="A293" s="82">
        <v>1573</v>
      </c>
      <c r="B293" s="83" t="s">
        <v>345</v>
      </c>
      <c r="C293" s="266">
        <v>44080</v>
      </c>
      <c r="D293" s="124">
        <f t="shared" si="62"/>
        <v>20294.659300184161</v>
      </c>
      <c r="E293" s="125">
        <f t="shared" si="72"/>
        <v>0.82503598865149241</v>
      </c>
      <c r="F293" s="124">
        <f t="shared" si="73"/>
        <v>2582.3128074075635</v>
      </c>
      <c r="G293" s="124">
        <f t="shared" si="63"/>
        <v>5608.7834176892275</v>
      </c>
      <c r="H293" s="124">
        <f t="shared" si="74"/>
        <v>645.40114838252532</v>
      </c>
      <c r="I293" s="123">
        <f t="shared" si="64"/>
        <v>1401.8112942868449</v>
      </c>
      <c r="J293" s="124">
        <f t="shared" si="75"/>
        <v>345.60689719574987</v>
      </c>
      <c r="K293" s="123">
        <f t="shared" si="65"/>
        <v>750.65818070916862</v>
      </c>
      <c r="L293" s="123">
        <f t="shared" si="66"/>
        <v>6359.4415983983963</v>
      </c>
      <c r="M293" s="123">
        <f t="shared" si="67"/>
        <v>50439.441598398393</v>
      </c>
      <c r="N293" s="70">
        <f t="shared" si="68"/>
        <v>23222.579004787476</v>
      </c>
      <c r="O293" s="23">
        <f t="shared" si="76"/>
        <v>0.94406430504001448</v>
      </c>
      <c r="P293" s="284">
        <v>-204.31609837000633</v>
      </c>
      <c r="Q293" s="317">
        <v>2172</v>
      </c>
      <c r="R293" s="125">
        <f t="shared" si="69"/>
        <v>9.9636920191177366E-3</v>
      </c>
      <c r="S293" s="23">
        <f t="shared" si="70"/>
        <v>3.7295510959776006E-2</v>
      </c>
      <c r="T293" s="23"/>
      <c r="U293" s="266">
        <v>43404</v>
      </c>
      <c r="V293" s="125">
        <f t="shared" si="71"/>
        <v>1.5574601419224034E-2</v>
      </c>
      <c r="W293" s="260">
        <v>48357.261860632956</v>
      </c>
      <c r="X293" s="264">
        <v>20094.444444444445</v>
      </c>
      <c r="Y293" s="264">
        <v>22387.621231774516</v>
      </c>
      <c r="Z293" s="141"/>
      <c r="AA293" s="124"/>
      <c r="AB293" s="124"/>
      <c r="AC293" s="124"/>
      <c r="AD293" s="124"/>
    </row>
    <row r="294" spans="1:30">
      <c r="A294" s="83">
        <v>1576</v>
      </c>
      <c r="B294" s="83" t="s">
        <v>346</v>
      </c>
      <c r="C294" s="266">
        <v>73859</v>
      </c>
      <c r="D294" s="124">
        <f t="shared" si="62"/>
        <v>20556.359588087947</v>
      </c>
      <c r="E294" s="125">
        <f t="shared" si="72"/>
        <v>0.83567485440269629</v>
      </c>
      <c r="F294" s="124">
        <f t="shared" si="73"/>
        <v>2425.2926346652916</v>
      </c>
      <c r="G294" s="124">
        <f t="shared" si="63"/>
        <v>8714.0764363523922</v>
      </c>
      <c r="H294" s="124">
        <f t="shared" si="74"/>
        <v>553.80604761620009</v>
      </c>
      <c r="I294" s="123">
        <f t="shared" si="64"/>
        <v>1989.8251290850069</v>
      </c>
      <c r="J294" s="124">
        <f t="shared" si="75"/>
        <v>254.01179642942463</v>
      </c>
      <c r="K294" s="123">
        <f t="shared" si="65"/>
        <v>912.66438457092272</v>
      </c>
      <c r="L294" s="123">
        <f t="shared" si="66"/>
        <v>9626.7408209233145</v>
      </c>
      <c r="M294" s="123">
        <f t="shared" si="67"/>
        <v>83485.740820923311</v>
      </c>
      <c r="N294" s="70">
        <f t="shared" si="68"/>
        <v>23235.664019182663</v>
      </c>
      <c r="O294" s="23">
        <f t="shared" si="76"/>
        <v>0.94459624832757449</v>
      </c>
      <c r="P294" s="284">
        <v>380.7396218032045</v>
      </c>
      <c r="Q294" s="317">
        <v>3593</v>
      </c>
      <c r="R294" s="125">
        <f t="shared" si="69"/>
        <v>5.6874673062121947E-2</v>
      </c>
      <c r="S294" s="23">
        <f t="shared" si="70"/>
        <v>3.9375623367868949E-2</v>
      </c>
      <c r="T294" s="23"/>
      <c r="U294" s="266">
        <v>69826</v>
      </c>
      <c r="V294" s="125">
        <f t="shared" si="71"/>
        <v>5.7757855240168417E-2</v>
      </c>
      <c r="W294" s="260">
        <v>80255.907444292738</v>
      </c>
      <c r="X294" s="264">
        <v>19450.139275766018</v>
      </c>
      <c r="Y294" s="264">
        <v>22355.405973340596</v>
      </c>
      <c r="Z294" s="141"/>
      <c r="AA294" s="124"/>
      <c r="AB294" s="124"/>
      <c r="AC294" s="124"/>
      <c r="AD294" s="124"/>
    </row>
    <row r="295" spans="1:30" ht="24.75" customHeight="1">
      <c r="A295" s="82">
        <v>1804</v>
      </c>
      <c r="B295" s="83" t="s">
        <v>393</v>
      </c>
      <c r="C295" s="266">
        <v>1208886</v>
      </c>
      <c r="D295" s="124">
        <f t="shared" ref="D295:D337" si="77">C295*1000/Q295</f>
        <v>23447.108111253347</v>
      </c>
      <c r="E295" s="125">
        <f t="shared" si="72"/>
        <v>0.95319205587308331</v>
      </c>
      <c r="F295" s="124">
        <f t="shared" si="73"/>
        <v>690.84352076605205</v>
      </c>
      <c r="G295" s="124">
        <f t="shared" ref="G295:G337" si="78">F295*Q295/1000</f>
        <v>35618.510243656114</v>
      </c>
      <c r="H295" s="124">
        <f t="shared" si="74"/>
        <v>0</v>
      </c>
      <c r="I295" s="123">
        <f t="shared" ref="I295:I337" si="79">H295*Q295/1000</f>
        <v>0</v>
      </c>
      <c r="J295" s="124">
        <f t="shared" si="75"/>
        <v>-299.79425118677545</v>
      </c>
      <c r="K295" s="123">
        <f t="shared" ref="K295:K337" si="80">J295*Q295/1000</f>
        <v>-15456.792002687769</v>
      </c>
      <c r="L295" s="123">
        <f t="shared" ref="L295:L337" si="81">K295+G295</f>
        <v>20161.718240968345</v>
      </c>
      <c r="M295" s="123">
        <f t="shared" ref="M295:M337" si="82">L295+C295</f>
        <v>1229047.7182409684</v>
      </c>
      <c r="N295" s="70">
        <f t="shared" ref="N295:N337" si="83">M295*1000/Q295</f>
        <v>23838.157380832625</v>
      </c>
      <c r="O295" s="23">
        <f t="shared" si="76"/>
        <v>0.96908932795667313</v>
      </c>
      <c r="P295" s="284">
        <v>702.61731740638061</v>
      </c>
      <c r="Q295" s="317">
        <v>51558</v>
      </c>
      <c r="R295" s="125">
        <f t="shared" ref="R295:R337" si="84">(D295-X295)/X295</f>
        <v>5.0474651356620437E-2</v>
      </c>
      <c r="S295" s="23">
        <f t="shared" ref="S295:S337" si="85">(N295-Y295)/Y295</f>
        <v>4.3294247692063081E-2</v>
      </c>
      <c r="T295" s="23"/>
      <c r="U295" s="266">
        <v>1138836</v>
      </c>
      <c r="V295" s="125">
        <f t="shared" ref="V295:V337" si="86">(C295-U295)/U295</f>
        <v>6.1510173545620266E-2</v>
      </c>
      <c r="W295" s="260">
        <v>1165798.1135958822</v>
      </c>
      <c r="X295" s="264">
        <v>22320.489200736938</v>
      </c>
      <c r="Y295" s="264">
        <v>22848.930139858927</v>
      </c>
      <c r="Z295" s="141"/>
      <c r="AA295" s="124"/>
      <c r="AB295" s="124"/>
      <c r="AC295" s="124"/>
      <c r="AD295" s="124"/>
    </row>
    <row r="296" spans="1:30">
      <c r="A296" s="82">
        <v>1805</v>
      </c>
      <c r="B296" s="83" t="s">
        <v>394</v>
      </c>
      <c r="C296" s="266">
        <v>419057</v>
      </c>
      <c r="D296" s="124">
        <f t="shared" si="77"/>
        <v>22484.011159995709</v>
      </c>
      <c r="E296" s="125">
        <f t="shared" si="72"/>
        <v>0.91403940819395368</v>
      </c>
      <c r="F296" s="124">
        <f t="shared" si="73"/>
        <v>1268.7016915206345</v>
      </c>
      <c r="G296" s="124">
        <f t="shared" si="78"/>
        <v>23646.062126561585</v>
      </c>
      <c r="H296" s="124">
        <f t="shared" si="74"/>
        <v>0</v>
      </c>
      <c r="I296" s="123">
        <f t="shared" si="79"/>
        <v>0</v>
      </c>
      <c r="J296" s="124">
        <f t="shared" si="75"/>
        <v>-299.79425118677545</v>
      </c>
      <c r="K296" s="123">
        <f t="shared" si="80"/>
        <v>-5587.565253619121</v>
      </c>
      <c r="L296" s="123">
        <f t="shared" si="81"/>
        <v>18058.496872942465</v>
      </c>
      <c r="M296" s="123">
        <f t="shared" si="82"/>
        <v>437115.49687294249</v>
      </c>
      <c r="N296" s="70">
        <f t="shared" si="83"/>
        <v>23452.918600329569</v>
      </c>
      <c r="O296" s="23">
        <f t="shared" si="76"/>
        <v>0.9534282688850213</v>
      </c>
      <c r="P296" s="284">
        <v>994.53138527135161</v>
      </c>
      <c r="Q296" s="317">
        <v>18638</v>
      </c>
      <c r="R296" s="125">
        <f t="shared" si="84"/>
        <v>6.43896459023863E-2</v>
      </c>
      <c r="S296" s="23">
        <f t="shared" si="85"/>
        <v>4.5181280934629184E-2</v>
      </c>
      <c r="T296" s="23"/>
      <c r="U296" s="266">
        <v>396199</v>
      </c>
      <c r="V296" s="125">
        <f t="shared" si="86"/>
        <v>5.7693229917289042E-2</v>
      </c>
      <c r="W296" s="260">
        <v>420867.60382316285</v>
      </c>
      <c r="X296" s="264">
        <v>21123.853700149284</v>
      </c>
      <c r="Y296" s="264">
        <v>22439.09169455976</v>
      </c>
      <c r="Z296" s="141"/>
      <c r="AA296" s="124"/>
      <c r="AB296" s="124"/>
      <c r="AC296" s="124"/>
      <c r="AD296" s="124"/>
    </row>
    <row r="297" spans="1:30">
      <c r="A297" s="82">
        <v>1811</v>
      </c>
      <c r="B297" s="83" t="s">
        <v>395</v>
      </c>
      <c r="C297" s="266">
        <v>29894</v>
      </c>
      <c r="D297" s="124">
        <f t="shared" si="77"/>
        <v>20117.092866756393</v>
      </c>
      <c r="E297" s="125">
        <f t="shared" si="72"/>
        <v>0.81781740489566324</v>
      </c>
      <c r="F297" s="124">
        <f t="shared" si="73"/>
        <v>2688.8526674642239</v>
      </c>
      <c r="G297" s="124">
        <f t="shared" si="78"/>
        <v>3995.6350638518365</v>
      </c>
      <c r="H297" s="124">
        <f t="shared" si="74"/>
        <v>707.54940008224412</v>
      </c>
      <c r="I297" s="123">
        <f t="shared" si="79"/>
        <v>1051.4184085222148</v>
      </c>
      <c r="J297" s="124">
        <f t="shared" si="75"/>
        <v>407.75514889546866</v>
      </c>
      <c r="K297" s="123">
        <f t="shared" si="80"/>
        <v>605.92415125866637</v>
      </c>
      <c r="L297" s="123">
        <f t="shared" si="81"/>
        <v>4601.5592151105029</v>
      </c>
      <c r="M297" s="123">
        <f t="shared" si="82"/>
        <v>34495.559215110501</v>
      </c>
      <c r="N297" s="70">
        <f t="shared" si="83"/>
        <v>23213.700683116087</v>
      </c>
      <c r="O297" s="23">
        <f t="shared" si="76"/>
        <v>0.94370337585222297</v>
      </c>
      <c r="P297" s="284">
        <v>2625.9673470636144</v>
      </c>
      <c r="Q297" s="317">
        <v>1486</v>
      </c>
      <c r="R297" s="125">
        <f t="shared" si="84"/>
        <v>-2.7391020030453649E-2</v>
      </c>
      <c r="S297" s="23">
        <f t="shared" si="85"/>
        <v>3.55362829658038E-2</v>
      </c>
      <c r="T297" s="23"/>
      <c r="U297" s="266">
        <v>30467</v>
      </c>
      <c r="V297" s="125">
        <f t="shared" si="86"/>
        <v>-1.880723405652017E-2</v>
      </c>
      <c r="W297" s="262">
        <v>33020.360241070535</v>
      </c>
      <c r="X297" s="266">
        <v>20683.638832315002</v>
      </c>
      <c r="Y297" s="263">
        <v>22417.080951168049</v>
      </c>
      <c r="Z297" s="141"/>
      <c r="AA297" s="124"/>
      <c r="AB297" s="124"/>
      <c r="AC297" s="124"/>
      <c r="AD297" s="124"/>
    </row>
    <row r="298" spans="1:30">
      <c r="A298" s="82">
        <v>1812</v>
      </c>
      <c r="B298" s="83" t="s">
        <v>396</v>
      </c>
      <c r="C298" s="266">
        <v>34212</v>
      </c>
      <c r="D298" s="124">
        <f t="shared" si="77"/>
        <v>16936.633663366338</v>
      </c>
      <c r="E298" s="125">
        <f t="shared" si="72"/>
        <v>0.68852263505388311</v>
      </c>
      <c r="F298" s="124">
        <f t="shared" si="73"/>
        <v>4597.1281894982576</v>
      </c>
      <c r="G298" s="124">
        <f t="shared" si="78"/>
        <v>9286.198942786481</v>
      </c>
      <c r="H298" s="124">
        <f t="shared" si="74"/>
        <v>1820.7101212687635</v>
      </c>
      <c r="I298" s="123">
        <f t="shared" si="79"/>
        <v>3677.8344449629026</v>
      </c>
      <c r="J298" s="124">
        <f t="shared" si="75"/>
        <v>1520.915870081988</v>
      </c>
      <c r="K298" s="123">
        <f t="shared" si="80"/>
        <v>3072.2500575656159</v>
      </c>
      <c r="L298" s="123">
        <f t="shared" si="81"/>
        <v>12358.449000352097</v>
      </c>
      <c r="M298" s="123">
        <f t="shared" si="82"/>
        <v>46570.449000352099</v>
      </c>
      <c r="N298" s="70">
        <f t="shared" si="83"/>
        <v>23054.677722946584</v>
      </c>
      <c r="O298" s="23">
        <f t="shared" si="76"/>
        <v>0.93723863736013391</v>
      </c>
      <c r="P298" s="284">
        <v>139.68825105551514</v>
      </c>
      <c r="Q298" s="317">
        <v>2020</v>
      </c>
      <c r="R298" s="125">
        <f t="shared" si="84"/>
        <v>4.9916389840128847E-2</v>
      </c>
      <c r="S298" s="23">
        <f t="shared" si="85"/>
        <v>3.8991834318543861E-2</v>
      </c>
      <c r="T298" s="23"/>
      <c r="U298" s="266">
        <v>33021</v>
      </c>
      <c r="V298" s="125">
        <f t="shared" si="86"/>
        <v>3.6067956754792407E-2</v>
      </c>
      <c r="W298" s="260">
        <v>45421.84427255355</v>
      </c>
      <c r="X298" s="264">
        <v>16131.411822178798</v>
      </c>
      <c r="Y298" s="264">
        <v>22189.469600661236</v>
      </c>
      <c r="Z298" s="141"/>
      <c r="AA298" s="124"/>
      <c r="AB298" s="124"/>
      <c r="AC298" s="124"/>
      <c r="AD298" s="124"/>
    </row>
    <row r="299" spans="1:30">
      <c r="A299" s="82">
        <v>1813</v>
      </c>
      <c r="B299" s="83" t="s">
        <v>397</v>
      </c>
      <c r="C299" s="266">
        <v>156487</v>
      </c>
      <c r="D299" s="124">
        <f t="shared" si="77"/>
        <v>19688.852541519878</v>
      </c>
      <c r="E299" s="125">
        <f t="shared" si="72"/>
        <v>0.80040820995003836</v>
      </c>
      <c r="F299" s="124">
        <f t="shared" si="73"/>
        <v>2945.7968626061329</v>
      </c>
      <c r="G299" s="124">
        <f t="shared" si="78"/>
        <v>23413.193463993546</v>
      </c>
      <c r="H299" s="124">
        <f t="shared" si="74"/>
        <v>857.43351391502438</v>
      </c>
      <c r="I299" s="123">
        <f t="shared" si="79"/>
        <v>6814.8815685966138</v>
      </c>
      <c r="J299" s="124">
        <f t="shared" si="75"/>
        <v>557.63926272824892</v>
      </c>
      <c r="K299" s="123">
        <f t="shared" si="80"/>
        <v>4432.116860164123</v>
      </c>
      <c r="L299" s="123">
        <f t="shared" si="81"/>
        <v>27845.310324157668</v>
      </c>
      <c r="M299" s="123">
        <f t="shared" si="82"/>
        <v>184332.31032415768</v>
      </c>
      <c r="N299" s="70">
        <f t="shared" si="83"/>
        <v>23192.288666854263</v>
      </c>
      <c r="O299" s="23">
        <f t="shared" si="76"/>
        <v>0.9428329161049418</v>
      </c>
      <c r="P299" s="284">
        <v>602.06862346003618</v>
      </c>
      <c r="Q299" s="317">
        <v>7948</v>
      </c>
      <c r="R299" s="125">
        <f t="shared" si="84"/>
        <v>5.0093253561875904E-2</v>
      </c>
      <c r="S299" s="23">
        <f t="shared" si="85"/>
        <v>3.9063336059197824E-2</v>
      </c>
      <c r="T299" s="23"/>
      <c r="U299" s="266">
        <v>149172</v>
      </c>
      <c r="V299" s="125">
        <f t="shared" si="86"/>
        <v>4.903735285442308E-2</v>
      </c>
      <c r="W299" s="260">
        <v>177580.94451999807</v>
      </c>
      <c r="X299" s="264">
        <v>18749.622926093514</v>
      </c>
      <c r="Y299" s="264">
        <v>22320.380155856972</v>
      </c>
      <c r="Z299" s="141"/>
      <c r="AA299" s="124"/>
      <c r="AB299" s="124"/>
      <c r="AC299" s="124"/>
      <c r="AD299" s="124"/>
    </row>
    <row r="300" spans="1:30">
      <c r="A300" s="82">
        <v>1815</v>
      </c>
      <c r="B300" s="83" t="s">
        <v>398</v>
      </c>
      <c r="C300" s="266">
        <v>21002</v>
      </c>
      <c r="D300" s="124">
        <f t="shared" si="77"/>
        <v>17200.655200655201</v>
      </c>
      <c r="E300" s="125">
        <f t="shared" si="72"/>
        <v>0.69925586623655334</v>
      </c>
      <c r="F300" s="124">
        <f t="shared" si="73"/>
        <v>4438.7152671249396</v>
      </c>
      <c r="G300" s="124">
        <f t="shared" si="78"/>
        <v>5419.671341159551</v>
      </c>
      <c r="H300" s="124">
        <f t="shared" si="74"/>
        <v>1728.3025832176613</v>
      </c>
      <c r="I300" s="123">
        <f t="shared" si="79"/>
        <v>2110.2574541087643</v>
      </c>
      <c r="J300" s="124">
        <f t="shared" si="75"/>
        <v>1428.5083320308859</v>
      </c>
      <c r="K300" s="123">
        <f t="shared" si="80"/>
        <v>1744.2086734097115</v>
      </c>
      <c r="L300" s="123">
        <f t="shared" si="81"/>
        <v>7163.8800145692621</v>
      </c>
      <c r="M300" s="123">
        <f t="shared" si="82"/>
        <v>28165.880014569262</v>
      </c>
      <c r="N300" s="70">
        <f t="shared" si="83"/>
        <v>23067.878799811027</v>
      </c>
      <c r="O300" s="23">
        <f t="shared" si="76"/>
        <v>0.93777529891926747</v>
      </c>
      <c r="P300" s="284">
        <v>134.89302204890191</v>
      </c>
      <c r="Q300" s="317">
        <v>1221</v>
      </c>
      <c r="R300" s="125">
        <f t="shared" si="84"/>
        <v>5.7947890026841344E-2</v>
      </c>
      <c r="S300" s="23">
        <f t="shared" si="85"/>
        <v>3.9289117027917035E-2</v>
      </c>
      <c r="T300" s="23"/>
      <c r="U300" s="266">
        <v>20063</v>
      </c>
      <c r="V300" s="125">
        <f t="shared" si="86"/>
        <v>4.6802571898519663E-2</v>
      </c>
      <c r="W300" s="260">
        <v>27389.647377787533</v>
      </c>
      <c r="X300" s="264">
        <v>16258.508914100486</v>
      </c>
      <c r="Y300" s="264">
        <v>22195.82445525732</v>
      </c>
      <c r="Z300" s="141"/>
      <c r="AA300" s="124"/>
      <c r="AB300" s="124"/>
      <c r="AC300" s="124"/>
      <c r="AD300" s="124"/>
    </row>
    <row r="301" spans="1:30">
      <c r="A301" s="82">
        <v>1816</v>
      </c>
      <c r="B301" s="83" t="s">
        <v>399</v>
      </c>
      <c r="C301" s="266">
        <v>8295</v>
      </c>
      <c r="D301" s="124">
        <f t="shared" si="77"/>
        <v>16393.280632411068</v>
      </c>
      <c r="E301" s="125">
        <f t="shared" si="72"/>
        <v>0.66643377914109148</v>
      </c>
      <c r="F301" s="124">
        <f t="shared" si="73"/>
        <v>4923.1400080714193</v>
      </c>
      <c r="G301" s="124">
        <f t="shared" si="78"/>
        <v>2491.1088440841381</v>
      </c>
      <c r="H301" s="124">
        <f t="shared" si="74"/>
        <v>2010.883682103108</v>
      </c>
      <c r="I301" s="123">
        <f t="shared" si="79"/>
        <v>1017.5071431441726</v>
      </c>
      <c r="J301" s="124">
        <f t="shared" si="75"/>
        <v>1711.0894309163325</v>
      </c>
      <c r="K301" s="123">
        <f t="shared" si="80"/>
        <v>865.81125204366424</v>
      </c>
      <c r="L301" s="123">
        <f t="shared" si="81"/>
        <v>3356.9200961278025</v>
      </c>
      <c r="M301" s="123">
        <f t="shared" si="82"/>
        <v>11651.920096127802</v>
      </c>
      <c r="N301" s="70">
        <f t="shared" si="83"/>
        <v>23027.510071398818</v>
      </c>
      <c r="O301" s="23">
        <f t="shared" si="76"/>
        <v>0.9361341945644942</v>
      </c>
      <c r="P301" s="284">
        <v>53.565126254501138</v>
      </c>
      <c r="Q301" s="317">
        <v>506</v>
      </c>
      <c r="R301" s="125">
        <f t="shared" si="84"/>
        <v>4.9424366381309828E-2</v>
      </c>
      <c r="S301" s="23">
        <f t="shared" si="85"/>
        <v>3.8961921550227339E-2</v>
      </c>
      <c r="T301" s="23"/>
      <c r="U301" s="266">
        <v>8248</v>
      </c>
      <c r="V301" s="125">
        <f t="shared" si="86"/>
        <v>5.6983511154219202E-3</v>
      </c>
      <c r="W301" s="260">
        <v>11702.570677043612</v>
      </c>
      <c r="X301" s="264">
        <v>15621.212121212122</v>
      </c>
      <c r="Y301" s="264">
        <v>22163.959615612901</v>
      </c>
      <c r="Z301" s="141"/>
      <c r="AA301" s="124"/>
      <c r="AB301" s="124"/>
      <c r="AC301" s="124"/>
      <c r="AD301" s="124"/>
    </row>
    <row r="302" spans="1:30">
      <c r="A302" s="82">
        <v>1818</v>
      </c>
      <c r="B302" s="83" t="s">
        <v>316</v>
      </c>
      <c r="C302" s="266">
        <v>40209</v>
      </c>
      <c r="D302" s="124">
        <f t="shared" si="77"/>
        <v>22463.128491620111</v>
      </c>
      <c r="E302" s="125">
        <f t="shared" si="72"/>
        <v>0.913190467953366</v>
      </c>
      <c r="F302" s="124">
        <f t="shared" si="73"/>
        <v>1281.2312925459933</v>
      </c>
      <c r="G302" s="124">
        <f t="shared" si="78"/>
        <v>2293.4040136573276</v>
      </c>
      <c r="H302" s="124">
        <f t="shared" si="74"/>
        <v>0</v>
      </c>
      <c r="I302" s="123">
        <f t="shared" si="79"/>
        <v>0</v>
      </c>
      <c r="J302" s="124">
        <f t="shared" si="75"/>
        <v>-299.79425118677545</v>
      </c>
      <c r="K302" s="123">
        <f t="shared" si="80"/>
        <v>-536.6317096243281</v>
      </c>
      <c r="L302" s="123">
        <f t="shared" si="81"/>
        <v>1756.7723040329995</v>
      </c>
      <c r="M302" s="123">
        <f t="shared" si="82"/>
        <v>41965.772304033002</v>
      </c>
      <c r="N302" s="70">
        <f t="shared" si="83"/>
        <v>23444.565532979334</v>
      </c>
      <c r="O302" s="23">
        <f t="shared" si="76"/>
        <v>0.95308869278878638</v>
      </c>
      <c r="P302" s="284">
        <v>-930.11345895753561</v>
      </c>
      <c r="Q302" s="317">
        <v>1790</v>
      </c>
      <c r="R302" s="125">
        <f t="shared" si="84"/>
        <v>7.7911858055789054E-2</v>
      </c>
      <c r="S302" s="23">
        <f t="shared" si="85"/>
        <v>4.5471483278923051E-2</v>
      </c>
      <c r="T302" s="23"/>
      <c r="U302" s="266">
        <v>37261</v>
      </c>
      <c r="V302" s="125">
        <f t="shared" si="86"/>
        <v>7.911757601782024E-2</v>
      </c>
      <c r="W302" s="260">
        <v>40095.673429079499</v>
      </c>
      <c r="X302" s="264">
        <v>20839.485458612977</v>
      </c>
      <c r="Y302" s="264">
        <v>22424.873282482942</v>
      </c>
      <c r="Z302" s="141"/>
      <c r="AA302" s="124"/>
      <c r="AB302" s="124"/>
      <c r="AC302" s="124"/>
      <c r="AD302" s="124"/>
    </row>
    <row r="303" spans="1:30">
      <c r="A303" s="82">
        <v>1820</v>
      </c>
      <c r="B303" s="83" t="s">
        <v>400</v>
      </c>
      <c r="C303" s="266">
        <v>145869</v>
      </c>
      <c r="D303" s="124">
        <f t="shared" si="77"/>
        <v>19579.731543624162</v>
      </c>
      <c r="E303" s="125">
        <f t="shared" si="72"/>
        <v>0.79597212905555825</v>
      </c>
      <c r="F303" s="124">
        <f t="shared" si="73"/>
        <v>3011.2694613435624</v>
      </c>
      <c r="G303" s="124">
        <f t="shared" si="78"/>
        <v>22433.957487009538</v>
      </c>
      <c r="H303" s="124">
        <f t="shared" si="74"/>
        <v>895.62586317852492</v>
      </c>
      <c r="I303" s="123">
        <f t="shared" si="79"/>
        <v>6672.4126806800105</v>
      </c>
      <c r="J303" s="124">
        <f t="shared" si="75"/>
        <v>595.83161199174947</v>
      </c>
      <c r="K303" s="123">
        <f t="shared" si="80"/>
        <v>4438.9455093385332</v>
      </c>
      <c r="L303" s="123">
        <f t="shared" si="81"/>
        <v>26872.902996348072</v>
      </c>
      <c r="M303" s="123">
        <f t="shared" si="82"/>
        <v>172741.90299634807</v>
      </c>
      <c r="N303" s="70">
        <f t="shared" si="83"/>
        <v>23186.832616959473</v>
      </c>
      <c r="O303" s="23">
        <f t="shared" si="76"/>
        <v>0.94261111206021764</v>
      </c>
      <c r="P303" s="284">
        <v>765.09800513048685</v>
      </c>
      <c r="Q303" s="317">
        <v>7450</v>
      </c>
      <c r="R303" s="125">
        <f t="shared" si="84"/>
        <v>3.1425715787445213E-2</v>
      </c>
      <c r="S303" s="23">
        <f t="shared" si="85"/>
        <v>3.8275694682771672E-2</v>
      </c>
      <c r="T303" s="23"/>
      <c r="U303" s="266">
        <v>141007</v>
      </c>
      <c r="V303" s="125">
        <f t="shared" si="86"/>
        <v>3.4480557702809084E-2</v>
      </c>
      <c r="W303" s="260">
        <v>165882.52384295446</v>
      </c>
      <c r="X303" s="264">
        <v>18983.171782444802</v>
      </c>
      <c r="Y303" s="264">
        <v>22332.057598674535</v>
      </c>
      <c r="Z303" s="141"/>
      <c r="AA303" s="124"/>
      <c r="AB303" s="124"/>
      <c r="AC303" s="124"/>
      <c r="AD303" s="124"/>
    </row>
    <row r="304" spans="1:30">
      <c r="A304" s="82">
        <v>1822</v>
      </c>
      <c r="B304" s="83" t="s">
        <v>401</v>
      </c>
      <c r="C304" s="266">
        <v>36945</v>
      </c>
      <c r="D304" s="124">
        <f t="shared" si="77"/>
        <v>16014.304291287386</v>
      </c>
      <c r="E304" s="125">
        <f t="shared" si="72"/>
        <v>0.65102730615478888</v>
      </c>
      <c r="F304" s="124">
        <f t="shared" si="73"/>
        <v>5150.5258127456282</v>
      </c>
      <c r="G304" s="124">
        <f t="shared" si="78"/>
        <v>11882.263050004163</v>
      </c>
      <c r="H304" s="124">
        <f t="shared" si="74"/>
        <v>2143.5254014963966</v>
      </c>
      <c r="I304" s="123">
        <f t="shared" si="79"/>
        <v>4945.1131012521873</v>
      </c>
      <c r="J304" s="124">
        <f t="shared" si="75"/>
        <v>1843.7311503096212</v>
      </c>
      <c r="K304" s="123">
        <f t="shared" si="80"/>
        <v>4253.4877637642958</v>
      </c>
      <c r="L304" s="123">
        <f t="shared" si="81"/>
        <v>16135.75081376846</v>
      </c>
      <c r="M304" s="123">
        <f t="shared" si="82"/>
        <v>53080.750813768464</v>
      </c>
      <c r="N304" s="70">
        <f t="shared" si="83"/>
        <v>23008.561254342636</v>
      </c>
      <c r="O304" s="23">
        <f t="shared" si="76"/>
        <v>0.93536387091517925</v>
      </c>
      <c r="P304" s="284">
        <v>360.48497286390557</v>
      </c>
      <c r="Q304" s="317">
        <v>2307</v>
      </c>
      <c r="R304" s="125">
        <f t="shared" si="84"/>
        <v>4.4002666501235348E-2</v>
      </c>
      <c r="S304" s="23">
        <f t="shared" si="85"/>
        <v>3.8767531193003725E-2</v>
      </c>
      <c r="T304" s="23"/>
      <c r="U304" s="266">
        <v>34943</v>
      </c>
      <c r="V304" s="125">
        <f t="shared" si="86"/>
        <v>5.7293306241593449E-2</v>
      </c>
      <c r="W304" s="260">
        <v>50457.393943760129</v>
      </c>
      <c r="X304" s="264">
        <v>15339.332748024583</v>
      </c>
      <c r="Y304" s="264">
        <v>22149.865646953524</v>
      </c>
      <c r="Z304" s="141"/>
      <c r="AA304" s="124"/>
      <c r="AB304" s="124"/>
      <c r="AC304" s="124"/>
      <c r="AD304" s="124"/>
    </row>
    <row r="305" spans="1:30">
      <c r="A305" s="82">
        <v>1824</v>
      </c>
      <c r="B305" s="83" t="s">
        <v>402</v>
      </c>
      <c r="C305" s="266">
        <v>266223</v>
      </c>
      <c r="D305" s="124">
        <f t="shared" si="77"/>
        <v>19796.475312314098</v>
      </c>
      <c r="E305" s="125">
        <f t="shared" si="72"/>
        <v>0.80478338362456348</v>
      </c>
      <c r="F305" s="124">
        <f t="shared" si="73"/>
        <v>2881.2232001296011</v>
      </c>
      <c r="G305" s="124">
        <f t="shared" si="78"/>
        <v>38746.689595342876</v>
      </c>
      <c r="H305" s="124">
        <f t="shared" si="74"/>
        <v>819.76554413704741</v>
      </c>
      <c r="I305" s="123">
        <f t="shared" si="79"/>
        <v>11024.207037555012</v>
      </c>
      <c r="J305" s="124">
        <f t="shared" si="75"/>
        <v>519.97129295027196</v>
      </c>
      <c r="K305" s="123">
        <f t="shared" si="80"/>
        <v>6992.5739475952569</v>
      </c>
      <c r="L305" s="123">
        <f t="shared" si="81"/>
        <v>45739.263542938133</v>
      </c>
      <c r="M305" s="123">
        <f t="shared" si="82"/>
        <v>311962.26354293816</v>
      </c>
      <c r="N305" s="70">
        <f t="shared" si="83"/>
        <v>23197.669805393976</v>
      </c>
      <c r="O305" s="23">
        <f t="shared" si="76"/>
        <v>0.94305167478866814</v>
      </c>
      <c r="P305" s="284">
        <v>2865.4678218785411</v>
      </c>
      <c r="Q305" s="317">
        <v>13448</v>
      </c>
      <c r="R305" s="125">
        <f t="shared" si="84"/>
        <v>4.0874139294899151E-2</v>
      </c>
      <c r="S305" s="23">
        <f t="shared" si="85"/>
        <v>3.8677448841082013E-2</v>
      </c>
      <c r="T305" s="23"/>
      <c r="U305" s="266">
        <v>256092</v>
      </c>
      <c r="V305" s="125">
        <f t="shared" si="86"/>
        <v>3.9560001874326414E-2</v>
      </c>
      <c r="W305" s="260">
        <v>300725.33516362164</v>
      </c>
      <c r="X305" s="264">
        <v>19019.086520608987</v>
      </c>
      <c r="Y305" s="264">
        <v>22333.853335582746</v>
      </c>
      <c r="Z305" s="141"/>
      <c r="AA305" s="124"/>
      <c r="AB305" s="124"/>
      <c r="AC305" s="124"/>
      <c r="AD305" s="124"/>
    </row>
    <row r="306" spans="1:30">
      <c r="A306" s="82">
        <v>1825</v>
      </c>
      <c r="B306" s="83" t="s">
        <v>403</v>
      </c>
      <c r="C306" s="266">
        <v>28293</v>
      </c>
      <c r="D306" s="124">
        <f t="shared" si="77"/>
        <v>19339.02939166097</v>
      </c>
      <c r="E306" s="125">
        <f t="shared" si="72"/>
        <v>0.78618689763195448</v>
      </c>
      <c r="F306" s="124">
        <f t="shared" si="73"/>
        <v>3155.6907525214779</v>
      </c>
      <c r="G306" s="124">
        <f t="shared" si="78"/>
        <v>4616.7755709389221</v>
      </c>
      <c r="H306" s="124">
        <f t="shared" si="74"/>
        <v>979.87161636564224</v>
      </c>
      <c r="I306" s="123">
        <f t="shared" si="79"/>
        <v>1433.5521747429345</v>
      </c>
      <c r="J306" s="124">
        <f t="shared" si="75"/>
        <v>680.07736517886678</v>
      </c>
      <c r="K306" s="123">
        <f t="shared" si="80"/>
        <v>994.9531852566821</v>
      </c>
      <c r="L306" s="123">
        <f t="shared" si="81"/>
        <v>5611.7287561956045</v>
      </c>
      <c r="M306" s="123">
        <f t="shared" si="82"/>
        <v>33904.728756195604</v>
      </c>
      <c r="N306" s="70">
        <f t="shared" si="83"/>
        <v>23174.797509361317</v>
      </c>
      <c r="O306" s="23">
        <f t="shared" si="76"/>
        <v>0.94212185048903752</v>
      </c>
      <c r="P306" s="284">
        <v>-56.460613220683626</v>
      </c>
      <c r="Q306" s="317">
        <v>1463</v>
      </c>
      <c r="R306" s="125">
        <f t="shared" si="84"/>
        <v>9.8358174225786396E-2</v>
      </c>
      <c r="S306" s="23">
        <f t="shared" si="85"/>
        <v>4.0943586805232295E-2</v>
      </c>
      <c r="T306" s="23"/>
      <c r="U306" s="266">
        <v>25865</v>
      </c>
      <c r="V306" s="125">
        <f t="shared" si="86"/>
        <v>9.3872027836845159E-2</v>
      </c>
      <c r="W306" s="260">
        <v>32704.728645032323</v>
      </c>
      <c r="X306" s="264">
        <v>17607.215793056501</v>
      </c>
      <c r="Y306" s="264">
        <v>22263.259799205123</v>
      </c>
      <c r="Z306" s="141"/>
      <c r="AA306" s="124"/>
      <c r="AB306" s="124"/>
      <c r="AC306" s="124"/>
      <c r="AD306" s="124"/>
    </row>
    <row r="307" spans="1:30">
      <c r="A307" s="82">
        <v>1826</v>
      </c>
      <c r="B307" s="83" t="s">
        <v>404</v>
      </c>
      <c r="C307" s="266">
        <v>23774</v>
      </c>
      <c r="D307" s="124">
        <f t="shared" si="77"/>
        <v>16849.043231750533</v>
      </c>
      <c r="E307" s="125">
        <f t="shared" si="72"/>
        <v>0.68496183330423754</v>
      </c>
      <c r="F307" s="124">
        <f t="shared" si="73"/>
        <v>4649.68244846774</v>
      </c>
      <c r="G307" s="124">
        <f t="shared" si="78"/>
        <v>6560.7019347879814</v>
      </c>
      <c r="H307" s="124">
        <f t="shared" si="74"/>
        <v>1851.3667723342951</v>
      </c>
      <c r="I307" s="123">
        <f t="shared" si="79"/>
        <v>2612.2785157636904</v>
      </c>
      <c r="J307" s="124">
        <f t="shared" si="75"/>
        <v>1551.5725211475196</v>
      </c>
      <c r="K307" s="123">
        <f t="shared" si="80"/>
        <v>2189.26882733915</v>
      </c>
      <c r="L307" s="123">
        <f t="shared" si="81"/>
        <v>8749.9707621271318</v>
      </c>
      <c r="M307" s="123">
        <f t="shared" si="82"/>
        <v>32523.97076212713</v>
      </c>
      <c r="N307" s="70">
        <f t="shared" si="83"/>
        <v>23050.298201365789</v>
      </c>
      <c r="O307" s="23">
        <f t="shared" si="76"/>
        <v>0.93706059727265145</v>
      </c>
      <c r="P307" s="284">
        <v>457.05008526699748</v>
      </c>
      <c r="Q307" s="317">
        <v>1411</v>
      </c>
      <c r="R307" s="125">
        <f t="shared" si="84"/>
        <v>2.0840012490116874E-3</v>
      </c>
      <c r="S307" s="23">
        <f t="shared" si="85"/>
        <v>3.7199152340441889E-2</v>
      </c>
      <c r="T307" s="23"/>
      <c r="U307" s="266">
        <v>23775</v>
      </c>
      <c r="V307" s="125">
        <f t="shared" si="86"/>
        <v>-4.2060988433228184E-5</v>
      </c>
      <c r="W307" s="260">
        <v>31424.169199506945</v>
      </c>
      <c r="X307" s="264">
        <v>16814.002828854314</v>
      </c>
      <c r="Y307" s="264">
        <v>22223.599150995011</v>
      </c>
      <c r="Z307" s="141"/>
      <c r="AA307" s="124"/>
      <c r="AB307" s="124"/>
      <c r="AC307" s="124"/>
      <c r="AD307" s="124"/>
    </row>
    <row r="308" spans="1:30">
      <c r="A308" s="82">
        <v>1827</v>
      </c>
      <c r="B308" s="83" t="s">
        <v>405</v>
      </c>
      <c r="C308" s="266">
        <v>26178</v>
      </c>
      <c r="D308" s="124">
        <f t="shared" si="77"/>
        <v>18658.588738417675</v>
      </c>
      <c r="E308" s="125">
        <f t="shared" si="72"/>
        <v>0.7585250374960637</v>
      </c>
      <c r="F308" s="124">
        <f t="shared" si="73"/>
        <v>3563.9551444674548</v>
      </c>
      <c r="G308" s="124">
        <f t="shared" si="78"/>
        <v>5000.2290676878392</v>
      </c>
      <c r="H308" s="124">
        <f t="shared" si="74"/>
        <v>1218.0258450007955</v>
      </c>
      <c r="I308" s="123">
        <f t="shared" si="79"/>
        <v>1708.8902605361161</v>
      </c>
      <c r="J308" s="124">
        <f t="shared" si="75"/>
        <v>918.23159381402002</v>
      </c>
      <c r="K308" s="123">
        <f t="shared" si="80"/>
        <v>1288.2789261210701</v>
      </c>
      <c r="L308" s="123">
        <f t="shared" si="81"/>
        <v>6288.5079938089093</v>
      </c>
      <c r="M308" s="123">
        <f t="shared" si="82"/>
        <v>32466.507993808911</v>
      </c>
      <c r="N308" s="70">
        <f t="shared" si="83"/>
        <v>23140.775476699153</v>
      </c>
      <c r="O308" s="23">
        <f t="shared" si="76"/>
        <v>0.94073875748224312</v>
      </c>
      <c r="P308" s="284">
        <v>34.30557734202921</v>
      </c>
      <c r="Q308" s="317">
        <v>1403</v>
      </c>
      <c r="R308" s="125">
        <f t="shared" si="84"/>
        <v>4.1388992644140546E-2</v>
      </c>
      <c r="S308" s="23">
        <f t="shared" si="85"/>
        <v>3.869271841901898E-2</v>
      </c>
      <c r="T308" s="23"/>
      <c r="U308" s="266">
        <v>25263</v>
      </c>
      <c r="V308" s="125">
        <f t="shared" si="86"/>
        <v>3.6218976368602301E-2</v>
      </c>
      <c r="W308" s="260">
        <v>31413.037603468736</v>
      </c>
      <c r="X308" s="264">
        <v>17917.021276595744</v>
      </c>
      <c r="Y308" s="264">
        <v>22278.750073382082</v>
      </c>
      <c r="Z308" s="141"/>
      <c r="AA308" s="124"/>
      <c r="AB308" s="124"/>
      <c r="AC308" s="124"/>
      <c r="AD308" s="124"/>
    </row>
    <row r="309" spans="1:30">
      <c r="A309" s="82">
        <v>1828</v>
      </c>
      <c r="B309" s="83" t="s">
        <v>406</v>
      </c>
      <c r="C309" s="266">
        <v>33405</v>
      </c>
      <c r="D309" s="124">
        <f t="shared" si="77"/>
        <v>18506.925207756234</v>
      </c>
      <c r="E309" s="125">
        <f t="shared" si="72"/>
        <v>0.7523594808778995</v>
      </c>
      <c r="F309" s="124">
        <f t="shared" si="73"/>
        <v>3654.9532628643196</v>
      </c>
      <c r="G309" s="124">
        <f t="shared" si="78"/>
        <v>6597.1906394700964</v>
      </c>
      <c r="H309" s="124">
        <f t="shared" si="74"/>
        <v>1271.1080807322996</v>
      </c>
      <c r="I309" s="123">
        <f t="shared" si="79"/>
        <v>2294.350085721801</v>
      </c>
      <c r="J309" s="124">
        <f t="shared" si="75"/>
        <v>971.31382954552419</v>
      </c>
      <c r="K309" s="123">
        <f t="shared" si="80"/>
        <v>1753.2214623296713</v>
      </c>
      <c r="L309" s="123">
        <f t="shared" si="81"/>
        <v>8350.4121017997677</v>
      </c>
      <c r="M309" s="123">
        <f t="shared" si="82"/>
        <v>41755.412101799768</v>
      </c>
      <c r="N309" s="70">
        <f t="shared" si="83"/>
        <v>23133.19230016608</v>
      </c>
      <c r="O309" s="23">
        <f t="shared" si="76"/>
        <v>0.94043047965133486</v>
      </c>
      <c r="P309" s="284">
        <v>-545.70789942811825</v>
      </c>
      <c r="Q309" s="317">
        <v>1805</v>
      </c>
      <c r="R309" s="125">
        <f t="shared" si="84"/>
        <v>0.1582591171520919</v>
      </c>
      <c r="S309" s="23">
        <f t="shared" si="85"/>
        <v>4.2890188416598987E-2</v>
      </c>
      <c r="T309" s="23"/>
      <c r="U309" s="266">
        <v>29352</v>
      </c>
      <c r="V309" s="125">
        <f t="shared" si="86"/>
        <v>0.13808258381030253</v>
      </c>
      <c r="W309" s="260">
        <v>40747.985480547562</v>
      </c>
      <c r="X309" s="264">
        <v>15978.225367446925</v>
      </c>
      <c r="Y309" s="264">
        <v>22181.81027792464</v>
      </c>
      <c r="Z309" s="141"/>
      <c r="AA309" s="124"/>
      <c r="AB309" s="124"/>
      <c r="AC309" s="124"/>
      <c r="AD309" s="124"/>
    </row>
    <row r="310" spans="1:30">
      <c r="A310" s="82">
        <v>1832</v>
      </c>
      <c r="B310" s="83" t="s">
        <v>407</v>
      </c>
      <c r="C310" s="266">
        <v>112648</v>
      </c>
      <c r="D310" s="124">
        <f t="shared" si="77"/>
        <v>25016.21141461248</v>
      </c>
      <c r="E310" s="125">
        <f t="shared" si="72"/>
        <v>1.0169805962981733</v>
      </c>
      <c r="F310" s="124">
        <f t="shared" si="73"/>
        <v>-250.61846124942821</v>
      </c>
      <c r="G310" s="124">
        <f t="shared" si="78"/>
        <v>-1128.5349310061752</v>
      </c>
      <c r="H310" s="124">
        <f t="shared" si="74"/>
        <v>0</v>
      </c>
      <c r="I310" s="123">
        <f t="shared" si="79"/>
        <v>0</v>
      </c>
      <c r="J310" s="124">
        <f t="shared" si="75"/>
        <v>-299.79425118677545</v>
      </c>
      <c r="K310" s="123">
        <f t="shared" si="80"/>
        <v>-1349.9735130940498</v>
      </c>
      <c r="L310" s="123">
        <f t="shared" si="81"/>
        <v>-2478.508444100225</v>
      </c>
      <c r="M310" s="123">
        <f t="shared" si="82"/>
        <v>110169.49155589977</v>
      </c>
      <c r="N310" s="70">
        <f t="shared" si="83"/>
        <v>24465.798702176275</v>
      </c>
      <c r="O310" s="23">
        <f t="shared" si="76"/>
        <v>0.99460474412670896</v>
      </c>
      <c r="P310" s="284">
        <v>-576.03689087472799</v>
      </c>
      <c r="Q310" s="317">
        <v>4503</v>
      </c>
      <c r="R310" s="125">
        <f t="shared" si="84"/>
        <v>9.5940003870653101E-2</v>
      </c>
      <c r="S310" s="23">
        <f t="shared" si="85"/>
        <v>6.1365911754193106E-2</v>
      </c>
      <c r="T310" s="23"/>
      <c r="U310" s="266">
        <v>103266</v>
      </c>
      <c r="V310" s="125">
        <f t="shared" si="86"/>
        <v>9.085274921077606E-2</v>
      </c>
      <c r="W310" s="260">
        <v>104283.80269506823</v>
      </c>
      <c r="X310" s="264">
        <v>22826.259946949602</v>
      </c>
      <c r="Y310" s="264">
        <v>23051.238438343993</v>
      </c>
      <c r="Z310" s="141"/>
      <c r="AA310" s="124"/>
      <c r="AB310" s="124"/>
      <c r="AC310" s="124"/>
      <c r="AD310" s="124"/>
    </row>
    <row r="311" spans="1:30">
      <c r="A311" s="82">
        <v>1833</v>
      </c>
      <c r="B311" s="83" t="s">
        <v>408</v>
      </c>
      <c r="C311" s="266">
        <v>565891</v>
      </c>
      <c r="D311" s="124">
        <f t="shared" si="77"/>
        <v>21574.189858940146</v>
      </c>
      <c r="E311" s="125">
        <f t="shared" si="72"/>
        <v>0.87705256818300792</v>
      </c>
      <c r="F311" s="124">
        <f t="shared" si="73"/>
        <v>1814.5944721539722</v>
      </c>
      <c r="G311" s="124">
        <f t="shared" si="78"/>
        <v>47596.813004598691</v>
      </c>
      <c r="H311" s="124">
        <f t="shared" si="74"/>
        <v>197.56545281793058</v>
      </c>
      <c r="I311" s="123">
        <f t="shared" si="79"/>
        <v>5182.1418274143189</v>
      </c>
      <c r="J311" s="124">
        <f t="shared" si="75"/>
        <v>-102.22879836884488</v>
      </c>
      <c r="K311" s="123">
        <f t="shared" si="80"/>
        <v>-2681.4613812148013</v>
      </c>
      <c r="L311" s="123">
        <f t="shared" si="81"/>
        <v>44915.351623383889</v>
      </c>
      <c r="M311" s="123">
        <f t="shared" si="82"/>
        <v>610806.35162338393</v>
      </c>
      <c r="N311" s="70">
        <f t="shared" si="83"/>
        <v>23286.555532725273</v>
      </c>
      <c r="O311" s="23">
        <f t="shared" si="76"/>
        <v>0.94666513401659014</v>
      </c>
      <c r="P311" s="284">
        <v>3241.6803590030322</v>
      </c>
      <c r="Q311" s="317">
        <v>26230</v>
      </c>
      <c r="R311" s="125">
        <f t="shared" si="84"/>
        <v>5.3514902616625448E-2</v>
      </c>
      <c r="S311" s="23">
        <f t="shared" si="85"/>
        <v>3.9262241316713978E-2</v>
      </c>
      <c r="T311" s="23"/>
      <c r="U311" s="266">
        <v>534504</v>
      </c>
      <c r="V311" s="125">
        <f t="shared" si="86"/>
        <v>5.872173080089204E-2</v>
      </c>
      <c r="W311" s="260">
        <v>584840.24704832444</v>
      </c>
      <c r="X311" s="264">
        <v>20478.295850733688</v>
      </c>
      <c r="Y311" s="264">
        <v>22406.813802088978</v>
      </c>
      <c r="Z311" s="141"/>
      <c r="AA311" s="124"/>
      <c r="AB311" s="124"/>
      <c r="AC311" s="124"/>
      <c r="AD311" s="124"/>
    </row>
    <row r="312" spans="1:30">
      <c r="A312" s="82">
        <v>1834</v>
      </c>
      <c r="B312" s="83" t="s">
        <v>409</v>
      </c>
      <c r="C312" s="266">
        <v>56192</v>
      </c>
      <c r="D312" s="124">
        <f t="shared" si="77"/>
        <v>29266.666666666668</v>
      </c>
      <c r="E312" s="125">
        <f t="shared" si="72"/>
        <v>1.1897737680990734</v>
      </c>
      <c r="F312" s="124">
        <f t="shared" si="73"/>
        <v>-2800.8916124819407</v>
      </c>
      <c r="G312" s="124">
        <f t="shared" si="78"/>
        <v>-5377.7118959653262</v>
      </c>
      <c r="H312" s="124">
        <f t="shared" si="74"/>
        <v>0</v>
      </c>
      <c r="I312" s="123">
        <f t="shared" si="79"/>
        <v>0</v>
      </c>
      <c r="J312" s="124">
        <f t="shared" si="75"/>
        <v>-299.79425118677545</v>
      </c>
      <c r="K312" s="123">
        <f t="shared" si="80"/>
        <v>-575.60496227860892</v>
      </c>
      <c r="L312" s="123">
        <f t="shared" si="81"/>
        <v>-5953.3168582439348</v>
      </c>
      <c r="M312" s="123">
        <f t="shared" si="82"/>
        <v>50238.683141756068</v>
      </c>
      <c r="N312" s="70">
        <f t="shared" si="83"/>
        <v>26165.98080299795</v>
      </c>
      <c r="O312" s="23">
        <f t="shared" si="76"/>
        <v>1.063722012847069</v>
      </c>
      <c r="P312" s="284">
        <v>-813.90993348422944</v>
      </c>
      <c r="Q312" s="317">
        <v>1920</v>
      </c>
      <c r="R312" s="125">
        <f t="shared" si="84"/>
        <v>0.17052035162271387</v>
      </c>
      <c r="S312" s="23">
        <f t="shared" si="85"/>
        <v>9.3804773898539834E-2</v>
      </c>
      <c r="T312" s="23"/>
      <c r="U312" s="266">
        <v>48006</v>
      </c>
      <c r="V312" s="125">
        <f t="shared" si="86"/>
        <v>0.17052035162271384</v>
      </c>
      <c r="W312" s="260">
        <v>45930.210162363175</v>
      </c>
      <c r="X312" s="264">
        <v>25003.125</v>
      </c>
      <c r="Y312" s="264">
        <v>23921.984459564152</v>
      </c>
      <c r="Z312" s="141"/>
      <c r="AA312" s="124"/>
      <c r="AB312" s="124"/>
      <c r="AC312" s="124"/>
      <c r="AD312" s="124"/>
    </row>
    <row r="313" spans="1:30">
      <c r="A313" s="82">
        <v>1835</v>
      </c>
      <c r="B313" s="83" t="s">
        <v>410</v>
      </c>
      <c r="C313" s="266">
        <v>9901</v>
      </c>
      <c r="D313" s="124">
        <f t="shared" si="77"/>
        <v>21808.370044052863</v>
      </c>
      <c r="E313" s="125">
        <f t="shared" si="72"/>
        <v>0.88657266298673332</v>
      </c>
      <c r="F313" s="124">
        <f t="shared" si="73"/>
        <v>1674.0863610863423</v>
      </c>
      <c r="G313" s="124">
        <f t="shared" si="78"/>
        <v>760.03520793319933</v>
      </c>
      <c r="H313" s="124">
        <f t="shared" si="74"/>
        <v>115.60238802847979</v>
      </c>
      <c r="I313" s="123">
        <f t="shared" si="79"/>
        <v>52.483484164929827</v>
      </c>
      <c r="J313" s="124">
        <f t="shared" si="75"/>
        <v>-184.19186315829566</v>
      </c>
      <c r="K313" s="123">
        <f t="shared" si="80"/>
        <v>-83.623105873866223</v>
      </c>
      <c r="L313" s="123">
        <f t="shared" si="81"/>
        <v>676.41210205933317</v>
      </c>
      <c r="M313" s="123">
        <f t="shared" si="82"/>
        <v>10577.412102059334</v>
      </c>
      <c r="N313" s="70">
        <f t="shared" si="83"/>
        <v>23298.264541980912</v>
      </c>
      <c r="O313" s="23">
        <f t="shared" si="76"/>
        <v>0.94714113875677652</v>
      </c>
      <c r="P313" s="284">
        <v>45.525824742180589</v>
      </c>
      <c r="Q313" s="317">
        <v>454</v>
      </c>
      <c r="R313" s="125">
        <f t="shared" si="84"/>
        <v>2.3712100795939921E-2</v>
      </c>
      <c r="S313" s="23">
        <f t="shared" si="85"/>
        <v>3.7874285383614134E-2</v>
      </c>
      <c r="T313" s="23"/>
      <c r="U313" s="266">
        <v>9906</v>
      </c>
      <c r="V313" s="125">
        <f t="shared" si="86"/>
        <v>-5.0474459923278818E-4</v>
      </c>
      <c r="W313" s="260">
        <v>10438.348039441817</v>
      </c>
      <c r="X313" s="264">
        <v>21303.225806451614</v>
      </c>
      <c r="Y313" s="264">
        <v>22448.060299874873</v>
      </c>
      <c r="Z313" s="141"/>
      <c r="AA313" s="124"/>
      <c r="AB313" s="124"/>
      <c r="AC313" s="124"/>
      <c r="AD313" s="124"/>
    </row>
    <row r="314" spans="1:30">
      <c r="A314" s="82">
        <v>1836</v>
      </c>
      <c r="B314" s="83" t="s">
        <v>411</v>
      </c>
      <c r="C314" s="266">
        <v>21855</v>
      </c>
      <c r="D314" s="124">
        <f t="shared" si="77"/>
        <v>17497.998398718973</v>
      </c>
      <c r="E314" s="125">
        <f t="shared" si="72"/>
        <v>0.71134371830417165</v>
      </c>
      <c r="F314" s="124">
        <f t="shared" si="73"/>
        <v>4260.3093482866761</v>
      </c>
      <c r="G314" s="124">
        <f t="shared" si="78"/>
        <v>5321.1263760100583</v>
      </c>
      <c r="H314" s="124">
        <f t="shared" si="74"/>
        <v>1624.232463895341</v>
      </c>
      <c r="I314" s="123">
        <f t="shared" si="79"/>
        <v>2028.6663474052809</v>
      </c>
      <c r="J314" s="124">
        <f t="shared" si="75"/>
        <v>1324.4382127085655</v>
      </c>
      <c r="K314" s="123">
        <f t="shared" si="80"/>
        <v>1654.2233276729985</v>
      </c>
      <c r="L314" s="123">
        <f t="shared" si="81"/>
        <v>6975.3497036830568</v>
      </c>
      <c r="M314" s="123">
        <f t="shared" si="82"/>
        <v>28830.349703683056</v>
      </c>
      <c r="N314" s="70">
        <f t="shared" si="83"/>
        <v>23082.745959714215</v>
      </c>
      <c r="O314" s="23">
        <f t="shared" si="76"/>
        <v>0.93837969152264833</v>
      </c>
      <c r="P314" s="284">
        <v>696.79879978631197</v>
      </c>
      <c r="Q314" s="317">
        <v>1249</v>
      </c>
      <c r="R314" s="125">
        <f t="shared" si="84"/>
        <v>3.3564753901022808E-2</v>
      </c>
      <c r="S314" s="23">
        <f t="shared" si="85"/>
        <v>3.8388786536778671E-2</v>
      </c>
      <c r="T314" s="23"/>
      <c r="U314" s="266">
        <v>21450</v>
      </c>
      <c r="V314" s="125">
        <f t="shared" si="86"/>
        <v>1.8881118881118882E-2</v>
      </c>
      <c r="W314" s="260">
        <v>28164.633045102757</v>
      </c>
      <c r="X314" s="264">
        <v>16929.755327545383</v>
      </c>
      <c r="Y314" s="264">
        <v>22229.386775929564</v>
      </c>
      <c r="Z314" s="141"/>
      <c r="AA314" s="124"/>
      <c r="AB314" s="124"/>
      <c r="AC314" s="124"/>
      <c r="AD314" s="124"/>
    </row>
    <row r="315" spans="1:30">
      <c r="A315" s="82">
        <v>1837</v>
      </c>
      <c r="B315" s="83" t="s">
        <v>412</v>
      </c>
      <c r="C315" s="266">
        <v>148778</v>
      </c>
      <c r="D315" s="124">
        <f t="shared" si="77"/>
        <v>23444.374409076583</v>
      </c>
      <c r="E315" s="125">
        <f t="shared" si="72"/>
        <v>0.95308092305509784</v>
      </c>
      <c r="F315" s="124">
        <f t="shared" si="73"/>
        <v>692.4837420721102</v>
      </c>
      <c r="G315" s="124">
        <f t="shared" si="78"/>
        <v>4394.5018271896115</v>
      </c>
      <c r="H315" s="124">
        <f t="shared" si="74"/>
        <v>0</v>
      </c>
      <c r="I315" s="123">
        <f t="shared" si="79"/>
        <v>0</v>
      </c>
      <c r="J315" s="124">
        <f t="shared" si="75"/>
        <v>-299.79425118677545</v>
      </c>
      <c r="K315" s="123">
        <f t="shared" si="80"/>
        <v>-1902.4943180312771</v>
      </c>
      <c r="L315" s="123">
        <f t="shared" si="81"/>
        <v>2492.0075091583344</v>
      </c>
      <c r="M315" s="123">
        <f t="shared" si="82"/>
        <v>151270.00750915834</v>
      </c>
      <c r="N315" s="70">
        <f t="shared" si="83"/>
        <v>23837.063899961919</v>
      </c>
      <c r="O315" s="23">
        <f t="shared" si="76"/>
        <v>0.96904487482947899</v>
      </c>
      <c r="P315" s="284">
        <v>2653.1556052651608</v>
      </c>
      <c r="Q315" s="317">
        <v>6346</v>
      </c>
      <c r="R315" s="125">
        <f t="shared" si="84"/>
        <v>7.0462410223280439E-2</v>
      </c>
      <c r="S315" s="23">
        <f t="shared" si="85"/>
        <v>5.0961289803694979E-2</v>
      </c>
      <c r="T315" s="23"/>
      <c r="U315" s="266">
        <v>140934</v>
      </c>
      <c r="V315" s="125">
        <f t="shared" si="86"/>
        <v>5.5657258007294194E-2</v>
      </c>
      <c r="W315" s="260">
        <v>145953.52624729532</v>
      </c>
      <c r="X315" s="264">
        <v>21901.165501165502</v>
      </c>
      <c r="Y315" s="264">
        <v>22681.200660030354</v>
      </c>
      <c r="Z315" s="141"/>
      <c r="AA315" s="124"/>
      <c r="AB315" s="124"/>
      <c r="AC315" s="124"/>
      <c r="AD315" s="124"/>
    </row>
    <row r="316" spans="1:30">
      <c r="A316" s="82">
        <v>1838</v>
      </c>
      <c r="B316" s="83" t="s">
        <v>413</v>
      </c>
      <c r="C316" s="266">
        <v>39019</v>
      </c>
      <c r="D316" s="124">
        <f t="shared" si="77"/>
        <v>19529.029029029029</v>
      </c>
      <c r="E316" s="125">
        <f t="shared" si="72"/>
        <v>0.79391092671471708</v>
      </c>
      <c r="F316" s="124">
        <f t="shared" si="73"/>
        <v>3041.690970100643</v>
      </c>
      <c r="G316" s="124">
        <f t="shared" si="78"/>
        <v>6077.2985582610845</v>
      </c>
      <c r="H316" s="124">
        <f t="shared" si="74"/>
        <v>913.3717432868217</v>
      </c>
      <c r="I316" s="123">
        <f t="shared" si="79"/>
        <v>1824.9167430870698</v>
      </c>
      <c r="J316" s="124">
        <f t="shared" si="75"/>
        <v>613.57749210004624</v>
      </c>
      <c r="K316" s="123">
        <f t="shared" si="80"/>
        <v>1225.9278292158924</v>
      </c>
      <c r="L316" s="123">
        <f t="shared" si="81"/>
        <v>7303.2263874769769</v>
      </c>
      <c r="M316" s="123">
        <f t="shared" si="82"/>
        <v>46322.226387476978</v>
      </c>
      <c r="N316" s="70">
        <f t="shared" si="83"/>
        <v>23184.297491229721</v>
      </c>
      <c r="O316" s="23">
        <f t="shared" si="76"/>
        <v>0.94250805194317577</v>
      </c>
      <c r="P316" s="284">
        <v>2210.4658542618427</v>
      </c>
      <c r="Q316" s="317">
        <v>1998</v>
      </c>
      <c r="R316" s="125">
        <f t="shared" si="84"/>
        <v>2.2525733514971898E-2</v>
      </c>
      <c r="S316" s="23">
        <f t="shared" si="85"/>
        <v>3.7893448103607584E-2</v>
      </c>
      <c r="T316" s="23"/>
      <c r="U316" s="266">
        <v>38656</v>
      </c>
      <c r="V316" s="125">
        <f t="shared" si="86"/>
        <v>9.3905215231788082E-3</v>
      </c>
      <c r="W316" s="260">
        <v>45211.787595333844</v>
      </c>
      <c r="X316" s="264">
        <v>19098.814229249012</v>
      </c>
      <c r="Y316" s="264">
        <v>22337.839721014745</v>
      </c>
      <c r="Z316" s="141"/>
      <c r="AA316" s="124"/>
      <c r="AB316" s="124"/>
      <c r="AC316" s="124"/>
      <c r="AD316" s="124"/>
    </row>
    <row r="317" spans="1:30">
      <c r="A317" s="82">
        <v>1839</v>
      </c>
      <c r="B317" s="83" t="s">
        <v>414</v>
      </c>
      <c r="C317" s="266">
        <v>21574</v>
      </c>
      <c r="D317" s="124">
        <f t="shared" si="77"/>
        <v>20965.986394557822</v>
      </c>
      <c r="E317" s="125">
        <f t="shared" si="72"/>
        <v>0.85232735653417868</v>
      </c>
      <c r="F317" s="124">
        <f t="shared" si="73"/>
        <v>2179.5165507833667</v>
      </c>
      <c r="G317" s="124">
        <f t="shared" si="78"/>
        <v>2242.7225307560843</v>
      </c>
      <c r="H317" s="124">
        <f t="shared" si="74"/>
        <v>410.43666535174413</v>
      </c>
      <c r="I317" s="123">
        <f t="shared" si="79"/>
        <v>422.33932864694469</v>
      </c>
      <c r="J317" s="124">
        <f t="shared" si="75"/>
        <v>110.64241416496867</v>
      </c>
      <c r="K317" s="123">
        <f t="shared" si="80"/>
        <v>113.85104417575276</v>
      </c>
      <c r="L317" s="123">
        <f t="shared" si="81"/>
        <v>2356.5735749318369</v>
      </c>
      <c r="M317" s="123">
        <f t="shared" si="82"/>
        <v>23930.573574931837</v>
      </c>
      <c r="N317" s="70">
        <f t="shared" si="83"/>
        <v>23256.145359506158</v>
      </c>
      <c r="O317" s="23">
        <f t="shared" si="76"/>
        <v>0.94542887343414872</v>
      </c>
      <c r="P317" s="284">
        <v>1314.0432236702434</v>
      </c>
      <c r="Q317" s="317">
        <v>1029</v>
      </c>
      <c r="R317" s="125">
        <f t="shared" si="84"/>
        <v>2.5266716328821209E-4</v>
      </c>
      <c r="S317" s="23">
        <f t="shared" si="85"/>
        <v>3.6789009837718226E-2</v>
      </c>
      <c r="T317" s="23"/>
      <c r="U317" s="266">
        <v>21862</v>
      </c>
      <c r="V317" s="125">
        <f t="shared" si="86"/>
        <v>-1.3173543134205471E-2</v>
      </c>
      <c r="W317" s="260">
        <v>23395.463666963042</v>
      </c>
      <c r="X317" s="264">
        <v>20960.690316395016</v>
      </c>
      <c r="Y317" s="264">
        <v>22430.933525372042</v>
      </c>
      <c r="Z317" s="141"/>
      <c r="AA317" s="124"/>
      <c r="AB317" s="124"/>
      <c r="AC317" s="124"/>
      <c r="AD317" s="124"/>
    </row>
    <row r="318" spans="1:30">
      <c r="A318" s="82">
        <v>1840</v>
      </c>
      <c r="B318" s="83" t="s">
        <v>415</v>
      </c>
      <c r="C318" s="266">
        <v>88785</v>
      </c>
      <c r="D318" s="124">
        <f t="shared" si="77"/>
        <v>18926.668087827755</v>
      </c>
      <c r="E318" s="125">
        <f t="shared" si="72"/>
        <v>0.76942323035587623</v>
      </c>
      <c r="F318" s="124">
        <f t="shared" si="73"/>
        <v>3403.1075348214072</v>
      </c>
      <c r="G318" s="124">
        <f t="shared" si="78"/>
        <v>15963.97744584722</v>
      </c>
      <c r="H318" s="124">
        <f t="shared" si="74"/>
        <v>1124.1980727072676</v>
      </c>
      <c r="I318" s="123">
        <f t="shared" si="79"/>
        <v>5273.6131590697923</v>
      </c>
      <c r="J318" s="124">
        <f t="shared" si="75"/>
        <v>824.4038215204921</v>
      </c>
      <c r="K318" s="123">
        <f t="shared" si="80"/>
        <v>3867.2783267526288</v>
      </c>
      <c r="L318" s="123">
        <f t="shared" si="81"/>
        <v>19831.255772599849</v>
      </c>
      <c r="M318" s="123">
        <f t="shared" si="82"/>
        <v>108616.25577259985</v>
      </c>
      <c r="N318" s="70">
        <f t="shared" si="83"/>
        <v>23154.179444169655</v>
      </c>
      <c r="O318" s="23">
        <f t="shared" si="76"/>
        <v>0.94128366712523359</v>
      </c>
      <c r="P318" s="284">
        <v>972.54833450566366</v>
      </c>
      <c r="Q318" s="317">
        <v>4691</v>
      </c>
      <c r="R318" s="125">
        <f t="shared" si="84"/>
        <v>1.0379243054145814E-2</v>
      </c>
      <c r="S318" s="23">
        <f t="shared" si="85"/>
        <v>3.7396354754534351E-2</v>
      </c>
      <c r="T318" s="23"/>
      <c r="U318" s="266">
        <v>88079</v>
      </c>
      <c r="V318" s="125">
        <f t="shared" si="86"/>
        <v>8.015531511484009E-3</v>
      </c>
      <c r="W318" s="260">
        <v>104946.3411429149</v>
      </c>
      <c r="X318" s="264">
        <v>18732.241599319437</v>
      </c>
      <c r="Y318" s="264">
        <v>22319.511089518266</v>
      </c>
      <c r="Z318" s="141"/>
      <c r="AA318" s="124"/>
      <c r="AB318" s="124"/>
      <c r="AC318" s="124"/>
      <c r="AD318" s="124"/>
    </row>
    <row r="319" spans="1:30">
      <c r="A319" s="82">
        <v>1841</v>
      </c>
      <c r="B319" s="83" t="s">
        <v>416</v>
      </c>
      <c r="C319" s="266">
        <v>201334</v>
      </c>
      <c r="D319" s="124">
        <f t="shared" si="77"/>
        <v>20596.828644501278</v>
      </c>
      <c r="E319" s="125">
        <f t="shared" si="72"/>
        <v>0.83732003737787752</v>
      </c>
      <c r="F319" s="124">
        <f t="shared" si="73"/>
        <v>2401.0112008172932</v>
      </c>
      <c r="G319" s="124">
        <f t="shared" si="78"/>
        <v>23469.884487989042</v>
      </c>
      <c r="H319" s="124">
        <f t="shared" si="74"/>
        <v>539.64187787153435</v>
      </c>
      <c r="I319" s="123">
        <f t="shared" si="79"/>
        <v>5274.9993561942483</v>
      </c>
      <c r="J319" s="124">
        <f t="shared" si="75"/>
        <v>239.84762668475889</v>
      </c>
      <c r="K319" s="123">
        <f t="shared" si="80"/>
        <v>2344.5105508435181</v>
      </c>
      <c r="L319" s="123">
        <f t="shared" si="81"/>
        <v>25814.395038832561</v>
      </c>
      <c r="M319" s="123">
        <f t="shared" si="82"/>
        <v>227148.39503883256</v>
      </c>
      <c r="N319" s="70">
        <f t="shared" si="83"/>
        <v>23237.687472003334</v>
      </c>
      <c r="O319" s="23">
        <f t="shared" si="76"/>
        <v>0.94467850747633375</v>
      </c>
      <c r="P319" s="284">
        <v>6428.2331208255964</v>
      </c>
      <c r="Q319" s="317">
        <v>9775</v>
      </c>
      <c r="R319" s="125">
        <f t="shared" si="84"/>
        <v>2.4937450487967101E-2</v>
      </c>
      <c r="S319" s="23">
        <f t="shared" si="85"/>
        <v>3.7967474010471916E-2</v>
      </c>
      <c r="T319" s="23"/>
      <c r="U319" s="266">
        <v>195511</v>
      </c>
      <c r="V319" s="125">
        <f t="shared" si="86"/>
        <v>2.9783490442992978E-2</v>
      </c>
      <c r="W319" s="260">
        <v>217809.77446393427</v>
      </c>
      <c r="X319" s="264">
        <v>20095.693288107719</v>
      </c>
      <c r="Y319" s="264">
        <v>22387.683673957679</v>
      </c>
      <c r="Z319" s="141"/>
      <c r="AA319" s="124"/>
      <c r="AB319" s="124"/>
      <c r="AC319" s="124"/>
      <c r="AD319" s="124"/>
    </row>
    <row r="320" spans="1:30">
      <c r="A320" s="82">
        <v>1845</v>
      </c>
      <c r="B320" s="83" t="s">
        <v>417</v>
      </c>
      <c r="C320" s="266">
        <v>50259</v>
      </c>
      <c r="D320" s="124">
        <f t="shared" si="77"/>
        <v>25396.159676604344</v>
      </c>
      <c r="E320" s="125">
        <f t="shared" si="72"/>
        <v>1.0324265806496342</v>
      </c>
      <c r="F320" s="124">
        <f t="shared" si="73"/>
        <v>-478.5874184445463</v>
      </c>
      <c r="G320" s="124">
        <f t="shared" si="78"/>
        <v>-947.12450110175712</v>
      </c>
      <c r="H320" s="124">
        <f t="shared" si="74"/>
        <v>0</v>
      </c>
      <c r="I320" s="123">
        <f t="shared" si="79"/>
        <v>0</v>
      </c>
      <c r="J320" s="124">
        <f t="shared" si="75"/>
        <v>-299.79425118677545</v>
      </c>
      <c r="K320" s="123">
        <f t="shared" si="80"/>
        <v>-593.29282309862867</v>
      </c>
      <c r="L320" s="123">
        <f t="shared" si="81"/>
        <v>-1540.4173242003858</v>
      </c>
      <c r="M320" s="123">
        <f t="shared" si="82"/>
        <v>48718.582675799611</v>
      </c>
      <c r="N320" s="70">
        <f t="shared" si="83"/>
        <v>24617.778006973022</v>
      </c>
      <c r="O320" s="23">
        <f t="shared" si="76"/>
        <v>1.0007831378672933</v>
      </c>
      <c r="P320" s="284">
        <v>3096.050542518085</v>
      </c>
      <c r="Q320" s="317">
        <v>1979</v>
      </c>
      <c r="R320" s="125">
        <f t="shared" si="84"/>
        <v>-8.1501336458840237E-2</v>
      </c>
      <c r="S320" s="23">
        <f t="shared" si="85"/>
        <v>-1.4523813423655947E-2</v>
      </c>
      <c r="T320" s="23"/>
      <c r="U320" s="266">
        <v>54138</v>
      </c>
      <c r="V320" s="125">
        <f t="shared" si="86"/>
        <v>-7.1650227197162811E-2</v>
      </c>
      <c r="W320" s="260">
        <v>48911.998071826609</v>
      </c>
      <c r="X320" s="264">
        <v>27649.642492339121</v>
      </c>
      <c r="Y320" s="264">
        <v>24980.591456499798</v>
      </c>
      <c r="Z320" s="141"/>
      <c r="AA320" s="124"/>
      <c r="AB320" s="124"/>
      <c r="AC320" s="124"/>
      <c r="AD320" s="124"/>
    </row>
    <row r="321" spans="1:30">
      <c r="A321" s="82">
        <v>1848</v>
      </c>
      <c r="B321" s="83" t="s">
        <v>418</v>
      </c>
      <c r="C321" s="266">
        <v>50040</v>
      </c>
      <c r="D321" s="124">
        <f t="shared" si="77"/>
        <v>19747.434885556431</v>
      </c>
      <c r="E321" s="125">
        <f t="shared" si="72"/>
        <v>0.80278974991160257</v>
      </c>
      <c r="F321" s="124">
        <f t="shared" si="73"/>
        <v>2910.647456184201</v>
      </c>
      <c r="G321" s="124">
        <f t="shared" si="78"/>
        <v>7375.5806539707646</v>
      </c>
      <c r="H321" s="124">
        <f t="shared" si="74"/>
        <v>836.92969350223075</v>
      </c>
      <c r="I321" s="123">
        <f t="shared" si="79"/>
        <v>2120.7798433346525</v>
      </c>
      <c r="J321" s="124">
        <f t="shared" si="75"/>
        <v>537.13544231545529</v>
      </c>
      <c r="K321" s="123">
        <f t="shared" si="80"/>
        <v>1361.1012108273637</v>
      </c>
      <c r="L321" s="123">
        <f t="shared" si="81"/>
        <v>8736.681864798129</v>
      </c>
      <c r="M321" s="123">
        <f t="shared" si="82"/>
        <v>58776.681864798127</v>
      </c>
      <c r="N321" s="70">
        <f t="shared" si="83"/>
        <v>23195.217784056087</v>
      </c>
      <c r="O321" s="23">
        <f t="shared" si="76"/>
        <v>0.9429519931030198</v>
      </c>
      <c r="P321" s="284">
        <v>287.29788523498974</v>
      </c>
      <c r="Q321" s="317">
        <v>2534</v>
      </c>
      <c r="R321" s="125">
        <f t="shared" si="84"/>
        <v>3.0995460991418297E-2</v>
      </c>
      <c r="S321" s="23">
        <f t="shared" si="85"/>
        <v>3.8254635501456205E-2</v>
      </c>
      <c r="T321" s="23"/>
      <c r="U321" s="266">
        <v>48708</v>
      </c>
      <c r="V321" s="125">
        <f t="shared" si="86"/>
        <v>2.7346637102734665E-2</v>
      </c>
      <c r="W321" s="260">
        <v>56812.112181291486</v>
      </c>
      <c r="X321" s="264">
        <v>19153.755406999608</v>
      </c>
      <c r="Y321" s="264">
        <v>22340.586779902274</v>
      </c>
      <c r="Z321" s="141"/>
      <c r="AA321" s="124"/>
      <c r="AB321" s="124"/>
      <c r="AC321" s="124"/>
      <c r="AD321" s="124"/>
    </row>
    <row r="322" spans="1:30">
      <c r="A322" s="82">
        <v>1849</v>
      </c>
      <c r="B322" s="83" t="s">
        <v>419</v>
      </c>
      <c r="C322" s="266">
        <v>38654</v>
      </c>
      <c r="D322" s="124">
        <f t="shared" si="77"/>
        <v>21462.520821765687</v>
      </c>
      <c r="E322" s="125">
        <f t="shared" si="72"/>
        <v>0.87251290219875788</v>
      </c>
      <c r="F322" s="124">
        <f t="shared" si="73"/>
        <v>1881.5958944586475</v>
      </c>
      <c r="G322" s="124">
        <f t="shared" si="78"/>
        <v>3388.7542059200241</v>
      </c>
      <c r="H322" s="124">
        <f t="shared" si="74"/>
        <v>236.64961582899122</v>
      </c>
      <c r="I322" s="123">
        <f t="shared" si="79"/>
        <v>426.20595810801319</v>
      </c>
      <c r="J322" s="124">
        <f t="shared" si="75"/>
        <v>-63.144635357784239</v>
      </c>
      <c r="K322" s="123">
        <f t="shared" si="80"/>
        <v>-113.72348827936941</v>
      </c>
      <c r="L322" s="123">
        <f t="shared" si="81"/>
        <v>3275.0307176406545</v>
      </c>
      <c r="M322" s="123">
        <f t="shared" si="82"/>
        <v>41929.030717640657</v>
      </c>
      <c r="N322" s="70">
        <f t="shared" si="83"/>
        <v>23280.972080866548</v>
      </c>
      <c r="O322" s="23">
        <f t="shared" si="76"/>
        <v>0.94643815071737758</v>
      </c>
      <c r="P322" s="284">
        <v>1278.1452340428596</v>
      </c>
      <c r="Q322" s="317">
        <v>1801</v>
      </c>
      <c r="R322" s="125">
        <f t="shared" si="84"/>
        <v>8.3059069014048484E-2</v>
      </c>
      <c r="S322" s="23">
        <f t="shared" si="85"/>
        <v>4.0549538844069422E-2</v>
      </c>
      <c r="T322" s="23"/>
      <c r="U322" s="266">
        <v>35868</v>
      </c>
      <c r="V322" s="125">
        <f t="shared" si="86"/>
        <v>7.7673692427790791E-2</v>
      </c>
      <c r="W322" s="260">
        <v>40496.447207289653</v>
      </c>
      <c r="X322" s="264">
        <v>19816.574585635361</v>
      </c>
      <c r="Y322" s="264">
        <v>22373.727738834063</v>
      </c>
      <c r="Z322" s="141"/>
      <c r="AA322" s="124"/>
      <c r="AB322" s="124"/>
      <c r="AC322" s="124"/>
      <c r="AD322" s="124"/>
    </row>
    <row r="323" spans="1:30">
      <c r="A323" s="82">
        <v>1850</v>
      </c>
      <c r="B323" s="83" t="s">
        <v>420</v>
      </c>
      <c r="C323" s="266">
        <v>36092</v>
      </c>
      <c r="D323" s="124">
        <f t="shared" si="77"/>
        <v>18480.286738351253</v>
      </c>
      <c r="E323" s="125">
        <f t="shared" si="72"/>
        <v>0.75127655085100808</v>
      </c>
      <c r="F323" s="124">
        <f t="shared" si="73"/>
        <v>3670.9363445073081</v>
      </c>
      <c r="G323" s="124">
        <f t="shared" si="78"/>
        <v>7169.3386808227733</v>
      </c>
      <c r="H323" s="124">
        <f t="shared" si="74"/>
        <v>1280.4315450240431</v>
      </c>
      <c r="I323" s="123">
        <f t="shared" si="79"/>
        <v>2500.6828074319565</v>
      </c>
      <c r="J323" s="124">
        <f t="shared" si="75"/>
        <v>980.63729383726763</v>
      </c>
      <c r="K323" s="123">
        <f t="shared" si="80"/>
        <v>1915.1846348641836</v>
      </c>
      <c r="L323" s="123">
        <f t="shared" si="81"/>
        <v>9084.5233156869563</v>
      </c>
      <c r="M323" s="123">
        <f t="shared" si="82"/>
        <v>45176.523315686958</v>
      </c>
      <c r="N323" s="70">
        <f t="shared" si="83"/>
        <v>23131.860376695829</v>
      </c>
      <c r="O323" s="23">
        <f t="shared" si="76"/>
        <v>0.94037633314999014</v>
      </c>
      <c r="P323" s="284">
        <v>2504.1654971838798</v>
      </c>
      <c r="Q323" s="317">
        <v>1953</v>
      </c>
      <c r="R323" s="125">
        <f t="shared" si="84"/>
        <v>3.3773674501069093E-2</v>
      </c>
      <c r="S323" s="23">
        <f t="shared" si="85"/>
        <v>3.8386917996071503E-2</v>
      </c>
      <c r="T323" s="23"/>
      <c r="U323" s="266">
        <v>35038</v>
      </c>
      <c r="V323" s="125">
        <f t="shared" si="86"/>
        <v>3.0081625663565273E-2</v>
      </c>
      <c r="W323" s="260">
        <v>43662.382058722505</v>
      </c>
      <c r="X323" s="264">
        <v>17876.530612244896</v>
      </c>
      <c r="Y323" s="264">
        <v>22276.725540164542</v>
      </c>
      <c r="Z323" s="141"/>
      <c r="AA323" s="124"/>
      <c r="AB323" s="124"/>
      <c r="AC323" s="124"/>
      <c r="AD323" s="124"/>
    </row>
    <row r="324" spans="1:30">
      <c r="A324" s="82">
        <v>1851</v>
      </c>
      <c r="B324" s="83" t="s">
        <v>421</v>
      </c>
      <c r="C324" s="266">
        <v>42278</v>
      </c>
      <c r="D324" s="124">
        <f t="shared" si="77"/>
        <v>20113.225499524262</v>
      </c>
      <c r="E324" s="125">
        <f t="shared" si="72"/>
        <v>0.81766018534836038</v>
      </c>
      <c r="F324" s="124">
        <f t="shared" si="73"/>
        <v>2691.1730878035028</v>
      </c>
      <c r="G324" s="124">
        <f t="shared" si="78"/>
        <v>5656.8458305629629</v>
      </c>
      <c r="H324" s="124">
        <f t="shared" si="74"/>
        <v>708.90297861349006</v>
      </c>
      <c r="I324" s="123">
        <f t="shared" si="79"/>
        <v>1490.1140610455561</v>
      </c>
      <c r="J324" s="124">
        <f t="shared" si="75"/>
        <v>409.10872742671461</v>
      </c>
      <c r="K324" s="123">
        <f t="shared" si="80"/>
        <v>859.94654505095411</v>
      </c>
      <c r="L324" s="123">
        <f t="shared" si="81"/>
        <v>6516.7923756139171</v>
      </c>
      <c r="M324" s="123">
        <f t="shared" si="82"/>
        <v>48794.792375613921</v>
      </c>
      <c r="N324" s="70">
        <f t="shared" si="83"/>
        <v>23213.507314754483</v>
      </c>
      <c r="O324" s="23">
        <f t="shared" si="76"/>
        <v>0.94369551487485792</v>
      </c>
      <c r="P324" s="284">
        <v>320.84445728648734</v>
      </c>
      <c r="Q324" s="317">
        <v>2102</v>
      </c>
      <c r="R324" s="125">
        <f t="shared" si="84"/>
        <v>3.5553542172958308E-2</v>
      </c>
      <c r="S324" s="23">
        <f t="shared" si="85"/>
        <v>3.8448287314580429E-2</v>
      </c>
      <c r="T324" s="23"/>
      <c r="U324" s="266">
        <v>41448</v>
      </c>
      <c r="V324" s="125">
        <f t="shared" si="86"/>
        <v>2.0025091681142637E-2</v>
      </c>
      <c r="W324" s="260">
        <v>47703.506486384598</v>
      </c>
      <c r="X324" s="264">
        <v>19422.680412371134</v>
      </c>
      <c r="Y324" s="264">
        <v>22354.033030170853</v>
      </c>
      <c r="Z324" s="141"/>
      <c r="AA324" s="124"/>
      <c r="AB324" s="124"/>
      <c r="AC324" s="124"/>
      <c r="AD324" s="124"/>
    </row>
    <row r="325" spans="1:30">
      <c r="A325" s="82">
        <v>1852</v>
      </c>
      <c r="B325" s="83" t="s">
        <v>422</v>
      </c>
      <c r="C325" s="266">
        <v>21600</v>
      </c>
      <c r="D325" s="124">
        <f t="shared" si="77"/>
        <v>17156.473391580621</v>
      </c>
      <c r="E325" s="125">
        <f t="shared" si="72"/>
        <v>0.69745974923891907</v>
      </c>
      <c r="F325" s="124">
        <f t="shared" si="73"/>
        <v>4465.2243525696877</v>
      </c>
      <c r="G325" s="124">
        <f t="shared" si="78"/>
        <v>5621.7174598852371</v>
      </c>
      <c r="H325" s="124">
        <f t="shared" si="74"/>
        <v>1743.7662163937644</v>
      </c>
      <c r="I325" s="123">
        <f t="shared" si="79"/>
        <v>2195.4016664397491</v>
      </c>
      <c r="J325" s="124">
        <f t="shared" si="75"/>
        <v>1443.9719652069889</v>
      </c>
      <c r="K325" s="123">
        <f t="shared" si="80"/>
        <v>1817.960704195599</v>
      </c>
      <c r="L325" s="123">
        <f t="shared" si="81"/>
        <v>7439.6781640808358</v>
      </c>
      <c r="M325" s="123">
        <f t="shared" si="82"/>
        <v>29039.678164080837</v>
      </c>
      <c r="N325" s="70">
        <f t="shared" si="83"/>
        <v>23065.669709357295</v>
      </c>
      <c r="O325" s="23">
        <f t="shared" si="76"/>
        <v>0.93768549306938564</v>
      </c>
      <c r="P325" s="284">
        <v>186.40443469252023</v>
      </c>
      <c r="Q325" s="317">
        <v>1259</v>
      </c>
      <c r="R325" s="125">
        <f t="shared" si="84"/>
        <v>1.4111925133796128E-2</v>
      </c>
      <c r="S325" s="23">
        <f t="shared" si="85"/>
        <v>3.7648665731580329E-2</v>
      </c>
      <c r="T325" s="23"/>
      <c r="U325" s="266">
        <v>21181</v>
      </c>
      <c r="V325" s="125">
        <f t="shared" si="86"/>
        <v>1.9781879986780604E-2</v>
      </c>
      <c r="W325" s="260">
        <v>27830.439559959472</v>
      </c>
      <c r="X325" s="264">
        <v>16917.731629392973</v>
      </c>
      <c r="Y325" s="264">
        <v>22228.78559102194</v>
      </c>
      <c r="Z325" s="141"/>
      <c r="AA325" s="124"/>
      <c r="AB325" s="124"/>
      <c r="AC325" s="124"/>
      <c r="AD325" s="124"/>
    </row>
    <row r="326" spans="1:30">
      <c r="A326" s="82">
        <v>1853</v>
      </c>
      <c r="B326" s="83" t="s">
        <v>423</v>
      </c>
      <c r="C326" s="266">
        <v>23584</v>
      </c>
      <c r="D326" s="124">
        <f t="shared" si="77"/>
        <v>17003.604902667626</v>
      </c>
      <c r="E326" s="125">
        <f t="shared" si="72"/>
        <v>0.69124520761895458</v>
      </c>
      <c r="F326" s="124">
        <f t="shared" si="73"/>
        <v>4556.945445917484</v>
      </c>
      <c r="G326" s="124">
        <f t="shared" si="78"/>
        <v>6320.4833334875511</v>
      </c>
      <c r="H326" s="124">
        <f t="shared" si="74"/>
        <v>1797.2701875133123</v>
      </c>
      <c r="I326" s="123">
        <f t="shared" si="79"/>
        <v>2492.8137500809639</v>
      </c>
      <c r="J326" s="124">
        <f t="shared" si="75"/>
        <v>1497.4759363265368</v>
      </c>
      <c r="K326" s="123">
        <f t="shared" si="80"/>
        <v>2076.9991236849064</v>
      </c>
      <c r="L326" s="123">
        <f t="shared" si="81"/>
        <v>8397.4824571724566</v>
      </c>
      <c r="M326" s="123">
        <f t="shared" si="82"/>
        <v>31981.482457172457</v>
      </c>
      <c r="N326" s="70">
        <f t="shared" si="83"/>
        <v>23058.026284911648</v>
      </c>
      <c r="O326" s="23">
        <f t="shared" si="76"/>
        <v>0.93737476598838754</v>
      </c>
      <c r="P326" s="284">
        <v>178.7165614920832</v>
      </c>
      <c r="Q326" s="317">
        <v>1387</v>
      </c>
      <c r="R326" s="125">
        <f t="shared" si="84"/>
        <v>1.9111408752565489E-2</v>
      </c>
      <c r="S326" s="23">
        <f t="shared" si="85"/>
        <v>3.7848734320655657E-2</v>
      </c>
      <c r="T326" s="23"/>
      <c r="U326" s="266">
        <v>23392</v>
      </c>
      <c r="V326" s="125">
        <f t="shared" si="86"/>
        <v>8.2079343365253077E-3</v>
      </c>
      <c r="W326" s="260">
        <v>31148.424411392316</v>
      </c>
      <c r="X326" s="264">
        <v>16684.736091298146</v>
      </c>
      <c r="Y326" s="264">
        <v>22217.135814117202</v>
      </c>
      <c r="Z326" s="141"/>
      <c r="AA326" s="124"/>
      <c r="AB326" s="124"/>
      <c r="AC326" s="124"/>
      <c r="AD326" s="124"/>
    </row>
    <row r="327" spans="1:30">
      <c r="A327" s="82">
        <v>1854</v>
      </c>
      <c r="B327" s="83" t="s">
        <v>424</v>
      </c>
      <c r="C327" s="266">
        <v>41726</v>
      </c>
      <c r="D327" s="124">
        <f t="shared" si="77"/>
        <v>16544.805709754164</v>
      </c>
      <c r="E327" s="125">
        <f t="shared" ref="E327:E390" si="87">D327/D$430</f>
        <v>0.67259370723557887</v>
      </c>
      <c r="F327" s="124">
        <f t="shared" ref="F327:F390" si="88">($D$430-D327)*0.6</f>
        <v>4832.2249616655618</v>
      </c>
      <c r="G327" s="124">
        <f t="shared" si="78"/>
        <v>12186.871353320546</v>
      </c>
      <c r="H327" s="124">
        <f t="shared" ref="H327:H390" si="89">IF(D327&lt;D$430*0.9,(D$430*0.9-D327)*0.35,0)</f>
        <v>1957.8499050330242</v>
      </c>
      <c r="I327" s="123">
        <f t="shared" si="79"/>
        <v>4937.6974604932875</v>
      </c>
      <c r="J327" s="124">
        <f t="shared" ref="J327:J390" si="90">H327+I$432</f>
        <v>1658.0556538462488</v>
      </c>
      <c r="K327" s="123">
        <f t="shared" si="80"/>
        <v>4181.6163590002398</v>
      </c>
      <c r="L327" s="123">
        <f t="shared" si="81"/>
        <v>16368.487712320786</v>
      </c>
      <c r="M327" s="123">
        <f t="shared" si="82"/>
        <v>58094.487712320784</v>
      </c>
      <c r="N327" s="70">
        <f t="shared" si="83"/>
        <v>23035.086325265973</v>
      </c>
      <c r="O327" s="23">
        <f t="shared" ref="O327:O390" si="91">N327/N$430</f>
        <v>0.93644219096921866</v>
      </c>
      <c r="P327" s="284">
        <v>447.3811233475335</v>
      </c>
      <c r="Q327" s="317">
        <v>2522</v>
      </c>
      <c r="R327" s="125">
        <f t="shared" si="84"/>
        <v>4.4040070731404472E-2</v>
      </c>
      <c r="S327" s="23">
        <f t="shared" si="85"/>
        <v>3.8774859094800121E-2</v>
      </c>
      <c r="T327" s="23"/>
      <c r="U327" s="266">
        <v>40473</v>
      </c>
      <c r="V327" s="125">
        <f t="shared" si="86"/>
        <v>3.095891087885751E-2</v>
      </c>
      <c r="W327" s="260">
        <v>56635.574070396557</v>
      </c>
      <c r="X327" s="264">
        <v>15846.906812842601</v>
      </c>
      <c r="Y327" s="264">
        <v>22175.244350194422</v>
      </c>
      <c r="Z327" s="141"/>
      <c r="AA327" s="124"/>
      <c r="AB327" s="124"/>
      <c r="AC327" s="124"/>
      <c r="AD327" s="124"/>
    </row>
    <row r="328" spans="1:30">
      <c r="A328" s="82">
        <v>1856</v>
      </c>
      <c r="B328" s="83" t="s">
        <v>425</v>
      </c>
      <c r="C328" s="266">
        <v>13272</v>
      </c>
      <c r="D328" s="124">
        <f t="shared" si="77"/>
        <v>25671.179883945842</v>
      </c>
      <c r="E328" s="125">
        <f t="shared" si="87"/>
        <v>1.0436069392507303</v>
      </c>
      <c r="F328" s="124">
        <f t="shared" si="88"/>
        <v>-643.59954284944536</v>
      </c>
      <c r="G328" s="124">
        <f t="shared" si="78"/>
        <v>-332.74096365316325</v>
      </c>
      <c r="H328" s="124">
        <f t="shared" si="89"/>
        <v>0</v>
      </c>
      <c r="I328" s="123">
        <f t="shared" si="79"/>
        <v>0</v>
      </c>
      <c r="J328" s="124">
        <f t="shared" si="90"/>
        <v>-299.79425118677545</v>
      </c>
      <c r="K328" s="123">
        <f t="shared" si="80"/>
        <v>-154.99362786356289</v>
      </c>
      <c r="L328" s="123">
        <f t="shared" si="81"/>
        <v>-487.73459151672614</v>
      </c>
      <c r="M328" s="123">
        <f t="shared" si="82"/>
        <v>12784.265408483274</v>
      </c>
      <c r="N328" s="70">
        <f t="shared" si="83"/>
        <v>24727.786089909623</v>
      </c>
      <c r="O328" s="23">
        <f t="shared" si="91"/>
        <v>1.005255281307732</v>
      </c>
      <c r="P328" s="284">
        <v>9.6265439524238445</v>
      </c>
      <c r="Q328" s="317">
        <v>517</v>
      </c>
      <c r="R328" s="125">
        <f t="shared" si="84"/>
        <v>4.7603450641573265E-2</v>
      </c>
      <c r="S328" s="23">
        <f t="shared" si="85"/>
        <v>4.237235033870855E-2</v>
      </c>
      <c r="T328" s="23"/>
      <c r="U328" s="266">
        <v>13110</v>
      </c>
      <c r="V328" s="125">
        <f t="shared" si="86"/>
        <v>1.2356979405034324E-2</v>
      </c>
      <c r="W328" s="260">
        <v>12691.592935866822</v>
      </c>
      <c r="X328" s="264">
        <v>24504.672897196262</v>
      </c>
      <c r="Y328" s="264">
        <v>23722.603618442656</v>
      </c>
      <c r="Z328" s="141"/>
      <c r="AA328" s="124"/>
      <c r="AB328" s="124"/>
      <c r="AC328" s="124"/>
      <c r="AD328" s="124"/>
    </row>
    <row r="329" spans="1:30">
      <c r="A329" s="82">
        <v>1857</v>
      </c>
      <c r="B329" s="83" t="s">
        <v>426</v>
      </c>
      <c r="C329" s="266">
        <v>17290</v>
      </c>
      <c r="D329" s="124">
        <f t="shared" si="77"/>
        <v>23176.943699731903</v>
      </c>
      <c r="E329" s="125">
        <f t="shared" si="87"/>
        <v>0.94220909927050467</v>
      </c>
      <c r="F329" s="124">
        <f t="shared" si="88"/>
        <v>852.94216767891851</v>
      </c>
      <c r="G329" s="124">
        <f t="shared" si="78"/>
        <v>636.29485708847312</v>
      </c>
      <c r="H329" s="124">
        <f t="shared" si="89"/>
        <v>0</v>
      </c>
      <c r="I329" s="123">
        <f t="shared" si="79"/>
        <v>0</v>
      </c>
      <c r="J329" s="124">
        <f t="shared" si="90"/>
        <v>-299.79425118677545</v>
      </c>
      <c r="K329" s="123">
        <f t="shared" si="80"/>
        <v>-223.64651138533449</v>
      </c>
      <c r="L329" s="123">
        <f t="shared" si="81"/>
        <v>412.6483457031386</v>
      </c>
      <c r="M329" s="123">
        <f t="shared" si="82"/>
        <v>17702.648345703139</v>
      </c>
      <c r="N329" s="70">
        <f t="shared" si="83"/>
        <v>23730.091616224046</v>
      </c>
      <c r="O329" s="23">
        <f t="shared" si="91"/>
        <v>0.96469614531564163</v>
      </c>
      <c r="P329" s="284">
        <v>-217.94042207251744</v>
      </c>
      <c r="Q329" s="317">
        <v>746</v>
      </c>
      <c r="R329" s="125">
        <f t="shared" si="84"/>
        <v>-1.5267768111442157E-2</v>
      </c>
      <c r="S329" s="23">
        <f t="shared" si="85"/>
        <v>1.6920368012700502E-2</v>
      </c>
      <c r="T329" s="23"/>
      <c r="U329" s="266">
        <v>17511</v>
      </c>
      <c r="V329" s="125">
        <f t="shared" si="86"/>
        <v>-1.2620638455827766E-2</v>
      </c>
      <c r="W329" s="260">
        <v>17361.426437915728</v>
      </c>
      <c r="X329" s="264">
        <v>23536.290322580644</v>
      </c>
      <c r="Y329" s="264">
        <v>23335.250588596409</v>
      </c>
      <c r="Z329" s="141"/>
      <c r="AA329" s="124"/>
      <c r="AB329" s="124"/>
      <c r="AC329" s="124"/>
      <c r="AD329" s="124"/>
    </row>
    <row r="330" spans="1:30">
      <c r="A330" s="82">
        <v>1859</v>
      </c>
      <c r="B330" s="83" t="s">
        <v>427</v>
      </c>
      <c r="C330" s="266">
        <v>29168</v>
      </c>
      <c r="D330" s="124">
        <f t="shared" si="77"/>
        <v>22419.677171406609</v>
      </c>
      <c r="E330" s="125">
        <f t="shared" si="87"/>
        <v>0.91142404741876581</v>
      </c>
      <c r="F330" s="124">
        <f t="shared" si="88"/>
        <v>1307.3020846740947</v>
      </c>
      <c r="G330" s="124">
        <f t="shared" si="78"/>
        <v>1700.8000121609971</v>
      </c>
      <c r="H330" s="124">
        <f t="shared" si="89"/>
        <v>0</v>
      </c>
      <c r="I330" s="123">
        <f t="shared" si="79"/>
        <v>0</v>
      </c>
      <c r="J330" s="124">
        <f t="shared" si="90"/>
        <v>-299.79425118677545</v>
      </c>
      <c r="K330" s="123">
        <f t="shared" si="80"/>
        <v>-390.03232079399487</v>
      </c>
      <c r="L330" s="123">
        <f t="shared" si="81"/>
        <v>1310.7676913670023</v>
      </c>
      <c r="M330" s="123">
        <f t="shared" si="82"/>
        <v>30478.767691367004</v>
      </c>
      <c r="N330" s="70">
        <f t="shared" si="83"/>
        <v>23427.18500489393</v>
      </c>
      <c r="O330" s="23">
        <f t="shared" si="91"/>
        <v>0.9523821245749462</v>
      </c>
      <c r="P330" s="284">
        <v>-363.25190508589253</v>
      </c>
      <c r="Q330" s="317">
        <v>1301</v>
      </c>
      <c r="R330" s="125">
        <f t="shared" si="84"/>
        <v>6.2241658619960519E-2</v>
      </c>
      <c r="S330" s="23">
        <f t="shared" si="85"/>
        <v>4.4075986790728203E-2</v>
      </c>
      <c r="T330" s="23"/>
      <c r="U330" s="266">
        <v>28472</v>
      </c>
      <c r="V330" s="125">
        <f t="shared" si="86"/>
        <v>2.4445068839561674E-2</v>
      </c>
      <c r="W330" s="260">
        <v>30269.130763886045</v>
      </c>
      <c r="X330" s="264">
        <v>21106.004447739066</v>
      </c>
      <c r="Y330" s="264">
        <v>22438.199231939248</v>
      </c>
      <c r="Z330" s="141"/>
      <c r="AA330" s="124"/>
      <c r="AB330" s="124"/>
      <c r="AC330" s="124"/>
      <c r="AD330" s="124"/>
    </row>
    <row r="331" spans="1:30">
      <c r="A331" s="82">
        <v>1860</v>
      </c>
      <c r="B331" s="83" t="s">
        <v>428</v>
      </c>
      <c r="C331" s="266">
        <v>225404</v>
      </c>
      <c r="D331" s="124">
        <f t="shared" si="77"/>
        <v>19777.485303149952</v>
      </c>
      <c r="E331" s="125">
        <f t="shared" si="87"/>
        <v>0.80401138539815808</v>
      </c>
      <c r="F331" s="124">
        <f t="shared" si="88"/>
        <v>2892.6172056280889</v>
      </c>
      <c r="G331" s="124">
        <f t="shared" si="78"/>
        <v>32967.158292543332</v>
      </c>
      <c r="H331" s="124">
        <f t="shared" si="89"/>
        <v>826.41204734449866</v>
      </c>
      <c r="I331" s="123">
        <f t="shared" si="79"/>
        <v>9418.6181035852514</v>
      </c>
      <c r="J331" s="124">
        <f t="shared" si="90"/>
        <v>526.61779615772321</v>
      </c>
      <c r="K331" s="123">
        <f t="shared" si="80"/>
        <v>6001.8630228095717</v>
      </c>
      <c r="L331" s="123">
        <f t="shared" si="81"/>
        <v>38969.021315352904</v>
      </c>
      <c r="M331" s="123">
        <f t="shared" si="82"/>
        <v>264373.02131535287</v>
      </c>
      <c r="N331" s="70">
        <f t="shared" si="83"/>
        <v>23196.720304935763</v>
      </c>
      <c r="O331" s="23">
        <f t="shared" si="91"/>
        <v>0.94301307487734765</v>
      </c>
      <c r="P331" s="284">
        <v>882.20710261374188</v>
      </c>
      <c r="Q331" s="317">
        <v>11397</v>
      </c>
      <c r="R331" s="125">
        <f t="shared" si="84"/>
        <v>4.4429518685972662E-2</v>
      </c>
      <c r="S331" s="23">
        <f t="shared" si="85"/>
        <v>3.8827793566897639E-2</v>
      </c>
      <c r="T331" s="23"/>
      <c r="U331" s="266">
        <v>213865</v>
      </c>
      <c r="V331" s="125">
        <f t="shared" si="86"/>
        <v>5.395459752647698E-2</v>
      </c>
      <c r="W331" s="260">
        <v>252191.7114138836</v>
      </c>
      <c r="X331" s="264">
        <v>18936.160793341598</v>
      </c>
      <c r="Y331" s="264">
        <v>22329.707049219374</v>
      </c>
      <c r="Z331" s="141"/>
      <c r="AA331" s="124"/>
      <c r="AB331" s="124"/>
      <c r="AC331" s="124"/>
      <c r="AD331" s="124"/>
    </row>
    <row r="332" spans="1:30">
      <c r="A332" s="82">
        <v>1865</v>
      </c>
      <c r="B332" s="83" t="s">
        <v>429</v>
      </c>
      <c r="C332" s="266">
        <v>210119</v>
      </c>
      <c r="D332" s="124">
        <f t="shared" si="77"/>
        <v>21862.345229424616</v>
      </c>
      <c r="E332" s="125">
        <f t="shared" si="87"/>
        <v>0.8887669087617992</v>
      </c>
      <c r="F332" s="124">
        <f t="shared" si="88"/>
        <v>1641.7012498632903</v>
      </c>
      <c r="G332" s="124">
        <f t="shared" si="78"/>
        <v>15778.390712436083</v>
      </c>
      <c r="H332" s="124">
        <f t="shared" si="89"/>
        <v>96.711073148366083</v>
      </c>
      <c r="I332" s="123">
        <f t="shared" si="79"/>
        <v>929.49012402894641</v>
      </c>
      <c r="J332" s="124">
        <f t="shared" si="90"/>
        <v>-203.08317803840936</v>
      </c>
      <c r="K332" s="123">
        <f t="shared" si="80"/>
        <v>-1951.8324241271525</v>
      </c>
      <c r="L332" s="123">
        <f t="shared" si="81"/>
        <v>13826.55828830893</v>
      </c>
      <c r="M332" s="123">
        <f t="shared" si="82"/>
        <v>223945.55828830894</v>
      </c>
      <c r="N332" s="70">
        <f t="shared" si="83"/>
        <v>23300.9633012495</v>
      </c>
      <c r="O332" s="23">
        <f t="shared" si="91"/>
        <v>0.94725085104552986</v>
      </c>
      <c r="P332" s="284">
        <v>-628.72929163634763</v>
      </c>
      <c r="Q332" s="317">
        <v>9611</v>
      </c>
      <c r="R332" s="125">
        <f t="shared" si="84"/>
        <v>8.363943246638926E-2</v>
      </c>
      <c r="S332" s="23">
        <f t="shared" si="85"/>
        <v>4.0609699976446548E-2</v>
      </c>
      <c r="T332" s="23"/>
      <c r="U332" s="266">
        <v>190532</v>
      </c>
      <c r="V332" s="125">
        <f t="shared" si="86"/>
        <v>0.10280162912266706</v>
      </c>
      <c r="W332" s="260">
        <v>211466.69824621186</v>
      </c>
      <c r="X332" s="264">
        <v>20174.925878864888</v>
      </c>
      <c r="Y332" s="264">
        <v>22391.645303495538</v>
      </c>
      <c r="Z332" s="141"/>
      <c r="AA332" s="124"/>
      <c r="AB332" s="124"/>
      <c r="AC332" s="124"/>
      <c r="AD332" s="124"/>
    </row>
    <row r="333" spans="1:30">
      <c r="A333" s="82">
        <v>1866</v>
      </c>
      <c r="B333" s="83" t="s">
        <v>430</v>
      </c>
      <c r="C333" s="266">
        <v>155923</v>
      </c>
      <c r="D333" s="124">
        <f t="shared" si="77"/>
        <v>19388.584929122109</v>
      </c>
      <c r="E333" s="125">
        <f t="shared" si="87"/>
        <v>0.78820147206937985</v>
      </c>
      <c r="F333" s="124">
        <f t="shared" si="88"/>
        <v>3125.9574300447944</v>
      </c>
      <c r="G333" s="124">
        <f t="shared" si="78"/>
        <v>25138.949652420237</v>
      </c>
      <c r="H333" s="124">
        <f t="shared" si="89"/>
        <v>962.52717825424349</v>
      </c>
      <c r="I333" s="123">
        <f t="shared" si="79"/>
        <v>7740.6435675206258</v>
      </c>
      <c r="J333" s="124">
        <f t="shared" si="90"/>
        <v>662.73292706746804</v>
      </c>
      <c r="K333" s="123">
        <f t="shared" si="80"/>
        <v>5329.6981994765783</v>
      </c>
      <c r="L333" s="123">
        <f t="shared" si="81"/>
        <v>30468.647851896814</v>
      </c>
      <c r="M333" s="123">
        <f t="shared" si="82"/>
        <v>186391.64785189682</v>
      </c>
      <c r="N333" s="70">
        <f t="shared" si="83"/>
        <v>23177.275286234373</v>
      </c>
      <c r="O333" s="23">
        <f t="shared" si="91"/>
        <v>0.94222257921090879</v>
      </c>
      <c r="P333" s="284">
        <v>2446.1915915784484</v>
      </c>
      <c r="Q333" s="317">
        <v>8042</v>
      </c>
      <c r="R333" s="125">
        <f t="shared" si="84"/>
        <v>1.3036845089919671E-3</v>
      </c>
      <c r="S333" s="23">
        <f t="shared" si="85"/>
        <v>3.6965092044375446E-2</v>
      </c>
      <c r="T333" s="23"/>
      <c r="U333" s="266">
        <v>155081</v>
      </c>
      <c r="V333" s="125">
        <f t="shared" si="86"/>
        <v>5.4294207543154867E-3</v>
      </c>
      <c r="W333" s="260">
        <v>179009.68816750433</v>
      </c>
      <c r="X333" s="264">
        <v>19363.341241103757</v>
      </c>
      <c r="Y333" s="264">
        <v>22351.066071607485</v>
      </c>
      <c r="Z333" s="141"/>
      <c r="AA333" s="124"/>
      <c r="AB333" s="124"/>
      <c r="AC333" s="124"/>
      <c r="AD333" s="124"/>
    </row>
    <row r="334" spans="1:30">
      <c r="A334" s="82">
        <v>1867</v>
      </c>
      <c r="B334" s="83" t="s">
        <v>188</v>
      </c>
      <c r="C334" s="266">
        <v>46939</v>
      </c>
      <c r="D334" s="124">
        <f t="shared" si="77"/>
        <v>17895.158215783453</v>
      </c>
      <c r="E334" s="125">
        <f t="shared" si="87"/>
        <v>0.72748940163286224</v>
      </c>
      <c r="F334" s="124">
        <f t="shared" si="88"/>
        <v>4022.013458047988</v>
      </c>
      <c r="G334" s="124">
        <f t="shared" si="78"/>
        <v>10549.741300459873</v>
      </c>
      <c r="H334" s="124">
        <f t="shared" si="89"/>
        <v>1485.2265279227731</v>
      </c>
      <c r="I334" s="123">
        <f t="shared" si="79"/>
        <v>3895.7491827414337</v>
      </c>
      <c r="J334" s="124">
        <f t="shared" si="90"/>
        <v>1185.4322767359977</v>
      </c>
      <c r="K334" s="123">
        <f t="shared" si="80"/>
        <v>3109.3888618785218</v>
      </c>
      <c r="L334" s="123">
        <f t="shared" si="81"/>
        <v>13659.130162338395</v>
      </c>
      <c r="M334" s="123">
        <f t="shared" si="82"/>
        <v>60598.130162338392</v>
      </c>
      <c r="N334" s="70">
        <f t="shared" si="83"/>
        <v>23102.603950567438</v>
      </c>
      <c r="O334" s="23">
        <f t="shared" si="91"/>
        <v>0.93918697568908283</v>
      </c>
      <c r="P334" s="284">
        <v>22.543035900314862</v>
      </c>
      <c r="Q334" s="317">
        <v>2623</v>
      </c>
      <c r="R334" s="125">
        <f t="shared" si="84"/>
        <v>8.9613531922862921E-2</v>
      </c>
      <c r="S334" s="23">
        <f t="shared" si="85"/>
        <v>4.046713115285977E-2</v>
      </c>
      <c r="T334" s="23"/>
      <c r="U334" s="266">
        <v>43095</v>
      </c>
      <c r="V334" s="125">
        <f t="shared" si="86"/>
        <v>8.9198282863441239E-2</v>
      </c>
      <c r="W334" s="260">
        <v>58263.477001065221</v>
      </c>
      <c r="X334" s="264">
        <v>16423.399390243903</v>
      </c>
      <c r="Y334" s="264">
        <v>22204.06897906449</v>
      </c>
      <c r="Z334" s="141"/>
      <c r="AA334" s="124"/>
      <c r="AB334" s="124"/>
      <c r="AC334" s="124"/>
      <c r="AD334" s="124"/>
    </row>
    <row r="335" spans="1:30">
      <c r="A335" s="82">
        <v>1868</v>
      </c>
      <c r="B335" s="83" t="s">
        <v>431</v>
      </c>
      <c r="C335" s="266">
        <v>98307</v>
      </c>
      <c r="D335" s="124">
        <f t="shared" si="77"/>
        <v>21648.755780665051</v>
      </c>
      <c r="E335" s="125">
        <f t="shared" si="87"/>
        <v>0.8800838863263708</v>
      </c>
      <c r="F335" s="124">
        <f t="shared" si="88"/>
        <v>1769.8549191190293</v>
      </c>
      <c r="G335" s="124">
        <f t="shared" si="78"/>
        <v>8036.9111877195119</v>
      </c>
      <c r="H335" s="124">
        <f t="shared" si="89"/>
        <v>171.46738021421388</v>
      </c>
      <c r="I335" s="123">
        <f t="shared" si="79"/>
        <v>778.63337355274518</v>
      </c>
      <c r="J335" s="124">
        <f t="shared" si="90"/>
        <v>-128.32687097256158</v>
      </c>
      <c r="K335" s="123">
        <f t="shared" si="80"/>
        <v>-582.73232108640218</v>
      </c>
      <c r="L335" s="123">
        <f t="shared" si="81"/>
        <v>7454.1788666331095</v>
      </c>
      <c r="M335" s="123">
        <f t="shared" si="82"/>
        <v>105761.17886663311</v>
      </c>
      <c r="N335" s="70">
        <f t="shared" si="83"/>
        <v>23290.28382881152</v>
      </c>
      <c r="O335" s="23">
        <f t="shared" si="91"/>
        <v>0.94681669992375839</v>
      </c>
      <c r="P335" s="284">
        <v>531.61381091242856</v>
      </c>
      <c r="Q335" s="317">
        <v>4541</v>
      </c>
      <c r="R335" s="125">
        <f t="shared" si="84"/>
        <v>6.9270354967711251E-2</v>
      </c>
      <c r="S335" s="23">
        <f t="shared" si="85"/>
        <v>3.9967040813204957E-2</v>
      </c>
      <c r="T335" s="23"/>
      <c r="U335" s="266">
        <v>92728</v>
      </c>
      <c r="V335" s="125">
        <f t="shared" si="86"/>
        <v>6.0165214390475369E-2</v>
      </c>
      <c r="W335" s="260">
        <v>102570.07746374951</v>
      </c>
      <c r="X335" s="264">
        <v>20246.288209606988</v>
      </c>
      <c r="Y335" s="264">
        <v>22395.21342003264</v>
      </c>
      <c r="Z335" s="141"/>
      <c r="AA335" s="124"/>
      <c r="AB335" s="124"/>
      <c r="AC335" s="124"/>
      <c r="AD335" s="124"/>
    </row>
    <row r="336" spans="1:30">
      <c r="A336" s="82">
        <v>1870</v>
      </c>
      <c r="B336" s="83" t="s">
        <v>432</v>
      </c>
      <c r="C336" s="266">
        <v>211385</v>
      </c>
      <c r="D336" s="124">
        <f t="shared" si="77"/>
        <v>20323.526583982308</v>
      </c>
      <c r="E336" s="125">
        <f t="shared" si="87"/>
        <v>0.82620952636285827</v>
      </c>
      <c r="F336" s="124">
        <f t="shared" si="88"/>
        <v>2564.9924371286752</v>
      </c>
      <c r="G336" s="124">
        <f t="shared" si="78"/>
        <v>26678.486338575352</v>
      </c>
      <c r="H336" s="124">
        <f t="shared" si="89"/>
        <v>635.29759905317405</v>
      </c>
      <c r="I336" s="123">
        <f t="shared" si="79"/>
        <v>6607.7303277520632</v>
      </c>
      <c r="J336" s="124">
        <f t="shared" si="90"/>
        <v>335.5033478663986</v>
      </c>
      <c r="K336" s="123">
        <f t="shared" si="80"/>
        <v>3489.5703211584118</v>
      </c>
      <c r="L336" s="123">
        <f t="shared" si="81"/>
        <v>30168.056659733764</v>
      </c>
      <c r="M336" s="123">
        <f t="shared" si="82"/>
        <v>241553.05665973376</v>
      </c>
      <c r="N336" s="70">
        <f t="shared" si="83"/>
        <v>23224.022368977385</v>
      </c>
      <c r="O336" s="23">
        <f t="shared" si="91"/>
        <v>0.94412298192558275</v>
      </c>
      <c r="P336" s="284">
        <v>1101.8658659547109</v>
      </c>
      <c r="Q336" s="317">
        <v>10401</v>
      </c>
      <c r="R336" s="125">
        <f t="shared" si="84"/>
        <v>7.342642825878351E-2</v>
      </c>
      <c r="S336" s="23">
        <f t="shared" si="85"/>
        <v>4.0057087264693626E-2</v>
      </c>
      <c r="T336" s="23"/>
      <c r="U336" s="266">
        <v>196490</v>
      </c>
      <c r="V336" s="125">
        <f t="shared" si="86"/>
        <v>7.5805384497938832E-2</v>
      </c>
      <c r="W336" s="260">
        <v>231736.22592113371</v>
      </c>
      <c r="X336" s="264">
        <v>18933.320485642707</v>
      </c>
      <c r="Y336" s="264">
        <v>22329.565033834428</v>
      </c>
      <c r="Z336" s="141"/>
      <c r="AA336" s="124"/>
      <c r="AB336" s="124"/>
      <c r="AC336" s="124"/>
      <c r="AD336" s="124"/>
    </row>
    <row r="337" spans="1:32">
      <c r="A337" s="82">
        <v>1871</v>
      </c>
      <c r="B337" s="83" t="s">
        <v>433</v>
      </c>
      <c r="C337" s="266">
        <v>104656</v>
      </c>
      <c r="D337" s="124">
        <f t="shared" si="77"/>
        <v>21349.653202774378</v>
      </c>
      <c r="E337" s="125">
        <f t="shared" si="87"/>
        <v>0.86792451043302921</v>
      </c>
      <c r="F337" s="124">
        <f t="shared" si="88"/>
        <v>1949.3164658534333</v>
      </c>
      <c r="G337" s="124">
        <f t="shared" si="78"/>
        <v>9555.5493156135308</v>
      </c>
      <c r="H337" s="124">
        <f t="shared" si="89"/>
        <v>276.15328247594948</v>
      </c>
      <c r="I337" s="123">
        <f t="shared" si="79"/>
        <v>1353.7033906971044</v>
      </c>
      <c r="J337" s="124">
        <f t="shared" si="90"/>
        <v>-23.640968710825973</v>
      </c>
      <c r="K337" s="123">
        <f t="shared" si="80"/>
        <v>-115.88802862046892</v>
      </c>
      <c r="L337" s="123">
        <f t="shared" si="81"/>
        <v>9439.6612869930614</v>
      </c>
      <c r="M337" s="123">
        <f t="shared" si="82"/>
        <v>114095.66128699307</v>
      </c>
      <c r="N337" s="70">
        <f t="shared" si="83"/>
        <v>23275.328699916987</v>
      </c>
      <c r="O337" s="23">
        <f t="shared" si="91"/>
        <v>0.94620873112909132</v>
      </c>
      <c r="P337" s="284">
        <v>442.42223102680327</v>
      </c>
      <c r="Q337" s="317">
        <v>4902</v>
      </c>
      <c r="R337" s="125">
        <f t="shared" si="84"/>
        <v>0.11421475196683048</v>
      </c>
      <c r="S337" s="23">
        <f t="shared" si="85"/>
        <v>4.1823248949089148E-2</v>
      </c>
      <c r="T337" s="23"/>
      <c r="U337" s="266">
        <v>94043</v>
      </c>
      <c r="V337" s="125">
        <f t="shared" si="86"/>
        <v>0.11285263124315473</v>
      </c>
      <c r="W337" s="260">
        <v>109649.41833888265</v>
      </c>
      <c r="X337" s="264">
        <v>19161.165444172781</v>
      </c>
      <c r="Y337" s="264">
        <v>22340.957281760933</v>
      </c>
      <c r="Z337" s="141"/>
      <c r="AA337" s="124"/>
      <c r="AB337" s="124"/>
      <c r="AC337" s="124"/>
      <c r="AD337" s="124"/>
    </row>
    <row r="338" spans="1:32">
      <c r="A338" s="82">
        <v>1874</v>
      </c>
      <c r="B338" s="83" t="s">
        <v>434</v>
      </c>
      <c r="C338" s="266">
        <v>25164</v>
      </c>
      <c r="D338" s="124">
        <f t="shared" ref="D338:D401" si="92">C338*1000/Q338</f>
        <v>23561.79775280899</v>
      </c>
      <c r="E338" s="125">
        <f t="shared" si="87"/>
        <v>0.95785451807111033</v>
      </c>
      <c r="F338" s="124">
        <f t="shared" si="88"/>
        <v>622.02973583266578</v>
      </c>
      <c r="G338" s="124">
        <f t="shared" ref="G338:G401" si="93">F338*Q338/1000</f>
        <v>664.3277578692871</v>
      </c>
      <c r="H338" s="124">
        <f t="shared" si="89"/>
        <v>0</v>
      </c>
      <c r="I338" s="123">
        <f t="shared" ref="I338:I401" si="94">H338*Q338/1000</f>
        <v>0</v>
      </c>
      <c r="J338" s="124">
        <f t="shared" si="90"/>
        <v>-299.79425118677545</v>
      </c>
      <c r="K338" s="123">
        <f t="shared" ref="K338:K401" si="95">J338*Q338/1000</f>
        <v>-320.18026026747623</v>
      </c>
      <c r="L338" s="123">
        <f t="shared" ref="L338:L401" si="96">K338+G338</f>
        <v>344.14749760181087</v>
      </c>
      <c r="M338" s="123">
        <f t="shared" ref="M338:M401" si="97">L338+C338</f>
        <v>25508.147497601811</v>
      </c>
      <c r="N338" s="70">
        <f t="shared" ref="N338:N401" si="98">M338*1000/Q338</f>
        <v>23884.033237454878</v>
      </c>
      <c r="O338" s="23">
        <f t="shared" si="91"/>
        <v>0.97095431283588374</v>
      </c>
      <c r="P338" s="284">
        <v>-42.532400500600716</v>
      </c>
      <c r="Q338" s="317">
        <v>1068</v>
      </c>
      <c r="R338" s="125">
        <f t="shared" ref="R338:R401" si="99">(D338-X338)/X338</f>
        <v>4.8602612557612876E-2</v>
      </c>
      <c r="S338" s="23">
        <f t="shared" ref="S338:S401" si="100">(N338-Y338)/Y338</f>
        <v>4.2578487431753125E-2</v>
      </c>
      <c r="T338" s="23"/>
      <c r="U338" s="266">
        <v>24110</v>
      </c>
      <c r="V338" s="125">
        <f t="shared" ref="V338:V401" si="101">(C338-U338)/U338</f>
        <v>4.3716300290335963E-2</v>
      </c>
      <c r="W338" s="260">
        <v>24580.948075112334</v>
      </c>
      <c r="X338" s="264">
        <v>22469.711090400746</v>
      </c>
      <c r="Y338" s="264">
        <v>22908.618895724452</v>
      </c>
      <c r="Z338" s="141"/>
      <c r="AA338" s="124"/>
      <c r="AB338" s="124"/>
      <c r="AC338" s="124"/>
      <c r="AD338" s="124"/>
    </row>
    <row r="339" spans="1:32" ht="24" customHeight="1">
      <c r="A339" s="82">
        <v>1902</v>
      </c>
      <c r="B339" s="83" t="s">
        <v>435</v>
      </c>
      <c r="C339" s="266">
        <v>1842034</v>
      </c>
      <c r="D339" s="124">
        <f t="shared" si="92"/>
        <v>24353.288029826279</v>
      </c>
      <c r="E339" s="125">
        <f t="shared" si="87"/>
        <v>0.99003086326361511</v>
      </c>
      <c r="F339" s="124">
        <f t="shared" si="88"/>
        <v>147.13556962229268</v>
      </c>
      <c r="G339" s="124">
        <f t="shared" si="93"/>
        <v>11129.040215090974</v>
      </c>
      <c r="H339" s="124">
        <f t="shared" si="89"/>
        <v>0</v>
      </c>
      <c r="I339" s="123">
        <f t="shared" si="94"/>
        <v>0</v>
      </c>
      <c r="J339" s="124">
        <f t="shared" si="90"/>
        <v>-299.79425118677545</v>
      </c>
      <c r="K339" s="123">
        <f t="shared" si="95"/>
        <v>-22675.837571265321</v>
      </c>
      <c r="L339" s="123">
        <f t="shared" si="96"/>
        <v>-11546.797356174347</v>
      </c>
      <c r="M339" s="123">
        <f t="shared" si="97"/>
        <v>1830487.2026438257</v>
      </c>
      <c r="N339" s="70">
        <f t="shared" si="98"/>
        <v>24200.629348261795</v>
      </c>
      <c r="O339" s="23">
        <f t="shared" si="91"/>
        <v>0.98382485091288574</v>
      </c>
      <c r="P339" s="284">
        <v>5660.5302349583599</v>
      </c>
      <c r="Q339" s="317">
        <v>75638</v>
      </c>
      <c r="R339" s="125">
        <f t="shared" si="99"/>
        <v>4.2399224011792608E-2</v>
      </c>
      <c r="S339" s="23">
        <f t="shared" si="100"/>
        <v>4.0179287181133706E-2</v>
      </c>
      <c r="T339" s="23"/>
      <c r="U339" s="264">
        <v>1741481</v>
      </c>
      <c r="V339" s="125">
        <f t="shared" si="101"/>
        <v>5.7739935147153483E-2</v>
      </c>
      <c r="W339" s="261">
        <v>1734257.8673503713</v>
      </c>
      <c r="X339" s="265">
        <v>23362.72655317208</v>
      </c>
      <c r="Y339" s="264">
        <v>23265.825080832983</v>
      </c>
      <c r="Z339" s="264"/>
      <c r="AA339" s="266"/>
      <c r="AB339" s="261"/>
      <c r="AC339" s="266"/>
      <c r="AD339" s="124"/>
      <c r="AE339" s="124"/>
      <c r="AF339" s="156"/>
    </row>
    <row r="340" spans="1:32">
      <c r="A340" s="82">
        <v>1903</v>
      </c>
      <c r="B340" s="83" t="s">
        <v>436</v>
      </c>
      <c r="C340" s="266">
        <v>529757</v>
      </c>
      <c r="D340" s="124">
        <f t="shared" si="92"/>
        <v>21343.956486704272</v>
      </c>
      <c r="E340" s="125">
        <f t="shared" si="87"/>
        <v>0.86769292261943509</v>
      </c>
      <c r="F340" s="124">
        <f t="shared" si="88"/>
        <v>1952.734495495497</v>
      </c>
      <c r="G340" s="124">
        <f t="shared" si="93"/>
        <v>48466.870178198231</v>
      </c>
      <c r="H340" s="124">
        <f t="shared" si="89"/>
        <v>278.1471331004866</v>
      </c>
      <c r="I340" s="123">
        <f t="shared" si="94"/>
        <v>6903.6118435540775</v>
      </c>
      <c r="J340" s="124">
        <f t="shared" si="90"/>
        <v>-21.647118086288856</v>
      </c>
      <c r="K340" s="123">
        <f t="shared" si="95"/>
        <v>-537.28147090168943</v>
      </c>
      <c r="L340" s="123">
        <f t="shared" si="96"/>
        <v>47929.588707296542</v>
      </c>
      <c r="M340" s="123">
        <f t="shared" si="97"/>
        <v>577686.58870729653</v>
      </c>
      <c r="N340" s="70">
        <f t="shared" si="98"/>
        <v>23275.043864113475</v>
      </c>
      <c r="O340" s="23">
        <f t="shared" si="91"/>
        <v>0.94619715173841135</v>
      </c>
      <c r="P340" s="284">
        <v>2228.2858372266637</v>
      </c>
      <c r="Q340" s="317">
        <v>24820</v>
      </c>
      <c r="R340" s="125">
        <f>(D340-X340)/X340</f>
        <v>4.3579205409798857E-2</v>
      </c>
      <c r="S340" s="23">
        <f>(N340-Y340)/Y340</f>
        <v>3.8807940832580448E-2</v>
      </c>
      <c r="T340" s="23"/>
      <c r="U340" s="264">
        <v>508146</v>
      </c>
      <c r="V340" s="125">
        <f>(C340-U340)/U340</f>
        <v>4.2529115647864983E-2</v>
      </c>
      <c r="W340" s="261">
        <v>556665.42589232675</v>
      </c>
      <c r="X340" s="265">
        <v>20452.646407727912</v>
      </c>
      <c r="Y340" s="264">
        <v>22405.531329938687</v>
      </c>
      <c r="Z340" s="264"/>
      <c r="AA340" s="157"/>
      <c r="AB340" s="325"/>
      <c r="AC340" s="73"/>
      <c r="AD340" s="73"/>
    </row>
    <row r="341" spans="1:32">
      <c r="A341" s="82">
        <v>1911</v>
      </c>
      <c r="B341" s="83" t="s">
        <v>437</v>
      </c>
      <c r="C341" s="266">
        <v>53785</v>
      </c>
      <c r="D341" s="124">
        <f t="shared" si="92"/>
        <v>18369.193989071038</v>
      </c>
      <c r="E341" s="125">
        <f t="shared" si="87"/>
        <v>0.74676031261913089</v>
      </c>
      <c r="F341" s="124">
        <f t="shared" si="88"/>
        <v>3737.591994075437</v>
      </c>
      <c r="G341" s="124">
        <f t="shared" si="93"/>
        <v>10943.66935865288</v>
      </c>
      <c r="H341" s="124">
        <f t="shared" si="89"/>
        <v>1319.3140072721183</v>
      </c>
      <c r="I341" s="123">
        <f t="shared" si="94"/>
        <v>3862.9514132927625</v>
      </c>
      <c r="J341" s="124">
        <f t="shared" si="90"/>
        <v>1019.5197560853428</v>
      </c>
      <c r="K341" s="123">
        <f t="shared" si="95"/>
        <v>2985.1538458178838</v>
      </c>
      <c r="L341" s="123">
        <f t="shared" si="96"/>
        <v>13928.823204470764</v>
      </c>
      <c r="M341" s="123">
        <f t="shared" si="97"/>
        <v>67713.823204470769</v>
      </c>
      <c r="N341" s="70">
        <f t="shared" si="98"/>
        <v>23126.305739231819</v>
      </c>
      <c r="O341" s="23">
        <f t="shared" si="91"/>
        <v>0.94015052123839637</v>
      </c>
      <c r="P341" s="284">
        <v>567.98990053988018</v>
      </c>
      <c r="Q341" s="317">
        <v>2928</v>
      </c>
      <c r="R341" s="125">
        <f t="shared" si="99"/>
        <v>3.7458166282695701E-2</v>
      </c>
      <c r="S341" s="23">
        <f t="shared" si="100"/>
        <v>3.8535166070677869E-2</v>
      </c>
      <c r="T341" s="23"/>
      <c r="U341" s="266">
        <v>52870</v>
      </c>
      <c r="V341" s="125">
        <f t="shared" si="101"/>
        <v>1.7306601097030451E-2</v>
      </c>
      <c r="W341" s="260">
        <v>66492.836442523156</v>
      </c>
      <c r="X341" s="264">
        <v>17705.961152042866</v>
      </c>
      <c r="Y341" s="264">
        <v>22268.19706715444</v>
      </c>
      <c r="Z341" s="141"/>
      <c r="AA341" s="124"/>
      <c r="AB341" s="124"/>
      <c r="AC341" s="124"/>
      <c r="AD341" s="124"/>
    </row>
    <row r="342" spans="1:32">
      <c r="A342" s="82">
        <v>1913</v>
      </c>
      <c r="B342" s="83" t="s">
        <v>438</v>
      </c>
      <c r="C342" s="266">
        <v>55381</v>
      </c>
      <c r="D342" s="124">
        <f t="shared" si="92"/>
        <v>18497.327989311958</v>
      </c>
      <c r="E342" s="125">
        <f t="shared" si="87"/>
        <v>0.75196932647863812</v>
      </c>
      <c r="F342" s="124">
        <f t="shared" si="88"/>
        <v>3660.7115939308851</v>
      </c>
      <c r="G342" s="124">
        <f t="shared" si="93"/>
        <v>10960.17051222907</v>
      </c>
      <c r="H342" s="124">
        <f t="shared" si="89"/>
        <v>1274.4671071877965</v>
      </c>
      <c r="I342" s="123">
        <f t="shared" si="94"/>
        <v>3815.7545189202629</v>
      </c>
      <c r="J342" s="124">
        <f t="shared" si="90"/>
        <v>974.67285600102105</v>
      </c>
      <c r="K342" s="123">
        <f t="shared" si="95"/>
        <v>2918.1705308670571</v>
      </c>
      <c r="L342" s="123">
        <f t="shared" si="96"/>
        <v>13878.341043096127</v>
      </c>
      <c r="M342" s="123">
        <f t="shared" si="97"/>
        <v>69259.341043096123</v>
      </c>
      <c r="N342" s="70">
        <f t="shared" si="98"/>
        <v>23132.712439243864</v>
      </c>
      <c r="O342" s="23">
        <f t="shared" si="91"/>
        <v>0.94041097193137169</v>
      </c>
      <c r="P342" s="284">
        <v>534.45709092089965</v>
      </c>
      <c r="Q342" s="317">
        <v>2994</v>
      </c>
      <c r="R342" s="125">
        <f t="shared" si="99"/>
        <v>6.2440783762778545E-3</v>
      </c>
      <c r="S342" s="23">
        <f t="shared" si="100"/>
        <v>3.7247114755439951E-2</v>
      </c>
      <c r="T342" s="23"/>
      <c r="U342" s="266">
        <v>56030</v>
      </c>
      <c r="V342" s="125">
        <f t="shared" si="101"/>
        <v>-1.1583080492593253E-2</v>
      </c>
      <c r="W342" s="260">
        <v>67976.576181115393</v>
      </c>
      <c r="X342" s="264">
        <v>18382.54593175853</v>
      </c>
      <c r="Y342" s="264">
        <v>22302.026306140218</v>
      </c>
      <c r="Z342" s="141"/>
      <c r="AA342" s="124"/>
      <c r="AB342" s="124"/>
      <c r="AC342" s="124"/>
      <c r="AD342" s="124"/>
    </row>
    <row r="343" spans="1:32">
      <c r="A343" s="82">
        <v>1917</v>
      </c>
      <c r="B343" s="83" t="s">
        <v>439</v>
      </c>
      <c r="C343" s="266">
        <v>29008</v>
      </c>
      <c r="D343" s="124">
        <f t="shared" si="92"/>
        <v>21020.289855072464</v>
      </c>
      <c r="E343" s="125">
        <f t="shared" si="87"/>
        <v>0.85453494763340399</v>
      </c>
      <c r="F343" s="124">
        <f t="shared" si="88"/>
        <v>2146.9344744745817</v>
      </c>
      <c r="G343" s="124">
        <f t="shared" si="93"/>
        <v>2962.7695747749226</v>
      </c>
      <c r="H343" s="124">
        <f t="shared" si="89"/>
        <v>391.43045417161937</v>
      </c>
      <c r="I343" s="123">
        <f t="shared" si="94"/>
        <v>540.17402675683468</v>
      </c>
      <c r="J343" s="124">
        <f t="shared" si="90"/>
        <v>91.636202984843919</v>
      </c>
      <c r="K343" s="123">
        <f t="shared" si="95"/>
        <v>126.45796011908462</v>
      </c>
      <c r="L343" s="123">
        <f t="shared" si="96"/>
        <v>3089.227534894007</v>
      </c>
      <c r="M343" s="123">
        <f t="shared" si="97"/>
        <v>32097.227534894006</v>
      </c>
      <c r="N343" s="70">
        <f t="shared" si="98"/>
        <v>23258.860532531886</v>
      </c>
      <c r="O343" s="23">
        <f t="shared" si="91"/>
        <v>0.94553925298910979</v>
      </c>
      <c r="P343" s="284">
        <v>226.57761705772828</v>
      </c>
      <c r="Q343" s="317">
        <v>1380</v>
      </c>
      <c r="R343" s="125">
        <f t="shared" si="99"/>
        <v>9.3450408910031146E-2</v>
      </c>
      <c r="S343" s="23">
        <f t="shared" si="100"/>
        <v>4.0940164144418971E-2</v>
      </c>
      <c r="T343" s="23"/>
      <c r="U343" s="266">
        <v>26798</v>
      </c>
      <c r="V343" s="125">
        <f t="shared" si="101"/>
        <v>8.246884095828047E-2</v>
      </c>
      <c r="W343" s="260">
        <v>31147.661219315902</v>
      </c>
      <c r="X343" s="264">
        <v>19223.816355810617</v>
      </c>
      <c r="Y343" s="264">
        <v>22344.089827342828</v>
      </c>
      <c r="Z343" s="141"/>
      <c r="AA343" s="124"/>
      <c r="AB343" s="124"/>
      <c r="AC343" s="124"/>
      <c r="AD343" s="124"/>
    </row>
    <row r="344" spans="1:32">
      <c r="A344" s="82">
        <v>1919</v>
      </c>
      <c r="B344" s="83" t="s">
        <v>440</v>
      </c>
      <c r="C344" s="266">
        <v>20101</v>
      </c>
      <c r="D344" s="124">
        <f t="shared" si="92"/>
        <v>17995.523724261413</v>
      </c>
      <c r="E344" s="125">
        <f t="shared" si="87"/>
        <v>0.73156954682223585</v>
      </c>
      <c r="F344" s="124">
        <f t="shared" si="88"/>
        <v>3961.7941529612121</v>
      </c>
      <c r="G344" s="124">
        <f t="shared" si="93"/>
        <v>4425.3240688576734</v>
      </c>
      <c r="H344" s="124">
        <f t="shared" si="89"/>
        <v>1450.0985999554871</v>
      </c>
      <c r="I344" s="123">
        <f t="shared" si="94"/>
        <v>1619.7601361502791</v>
      </c>
      <c r="J344" s="124">
        <f t="shared" si="90"/>
        <v>1150.3043487687116</v>
      </c>
      <c r="K344" s="123">
        <f t="shared" si="95"/>
        <v>1284.8899575746509</v>
      </c>
      <c r="L344" s="123">
        <f t="shared" si="96"/>
        <v>5710.2140264323243</v>
      </c>
      <c r="M344" s="123">
        <f t="shared" si="97"/>
        <v>25811.214026432324</v>
      </c>
      <c r="N344" s="70">
        <f t="shared" si="98"/>
        <v>23107.622225991337</v>
      </c>
      <c r="O344" s="23">
        <f t="shared" si="91"/>
        <v>0.93939098294855161</v>
      </c>
      <c r="P344" s="284">
        <v>170.11441902426395</v>
      </c>
      <c r="Q344" s="317">
        <v>1117</v>
      </c>
      <c r="R344" s="125">
        <f t="shared" si="99"/>
        <v>9.1021205781343553E-2</v>
      </c>
      <c r="S344" s="23">
        <f t="shared" si="100"/>
        <v>4.052724147442914E-2</v>
      </c>
      <c r="T344" s="23"/>
      <c r="U344" s="266">
        <v>18490</v>
      </c>
      <c r="V344" s="125">
        <f t="shared" si="101"/>
        <v>8.7128177393185499E-2</v>
      </c>
      <c r="W344" s="260">
        <v>24894.729789708123</v>
      </c>
      <c r="X344" s="264">
        <v>16494.20160570919</v>
      </c>
      <c r="Y344" s="264">
        <v>22207.609089837755</v>
      </c>
      <c r="Z344" s="141"/>
      <c r="AA344" s="124"/>
      <c r="AB344" s="124"/>
      <c r="AC344" s="124"/>
      <c r="AD344" s="124"/>
    </row>
    <row r="345" spans="1:32">
      <c r="A345" s="82">
        <v>1920</v>
      </c>
      <c r="B345" s="83" t="s">
        <v>441</v>
      </c>
      <c r="C345" s="266">
        <v>17172</v>
      </c>
      <c r="D345" s="124">
        <f t="shared" si="92"/>
        <v>16184.731385485391</v>
      </c>
      <c r="E345" s="125">
        <f t="shared" si="87"/>
        <v>0.65795565533645639</v>
      </c>
      <c r="F345" s="124">
        <f t="shared" si="88"/>
        <v>5048.2695562268254</v>
      </c>
      <c r="G345" s="124">
        <f t="shared" si="93"/>
        <v>5356.213999156661</v>
      </c>
      <c r="H345" s="124">
        <f t="shared" si="89"/>
        <v>2083.8759185270947</v>
      </c>
      <c r="I345" s="123">
        <f t="shared" si="94"/>
        <v>2210.9923495572475</v>
      </c>
      <c r="J345" s="124">
        <f t="shared" si="90"/>
        <v>1784.0816673403192</v>
      </c>
      <c r="K345" s="123">
        <f t="shared" si="95"/>
        <v>1892.9106490480785</v>
      </c>
      <c r="L345" s="123">
        <f t="shared" si="96"/>
        <v>7249.1246482047391</v>
      </c>
      <c r="M345" s="123">
        <f t="shared" si="97"/>
        <v>24421.124648204739</v>
      </c>
      <c r="N345" s="70">
        <f t="shared" si="98"/>
        <v>23017.082609052537</v>
      </c>
      <c r="O345" s="23">
        <f t="shared" si="91"/>
        <v>0.93571028837426262</v>
      </c>
      <c r="P345" s="284">
        <v>-291.54713645054471</v>
      </c>
      <c r="Q345" s="317">
        <v>1061</v>
      </c>
      <c r="R345" s="125">
        <f t="shared" si="99"/>
        <v>7.4256429016240813E-2</v>
      </c>
      <c r="S345" s="23">
        <f t="shared" si="100"/>
        <v>3.9793840496331119E-2</v>
      </c>
      <c r="T345" s="23"/>
      <c r="U345" s="266">
        <v>16211</v>
      </c>
      <c r="V345" s="125">
        <f t="shared" si="101"/>
        <v>5.928073530318919E-2</v>
      </c>
      <c r="W345" s="260">
        <v>23818.549334278268</v>
      </c>
      <c r="X345" s="264">
        <v>15065.985130111525</v>
      </c>
      <c r="Y345" s="264">
        <v>22136.198266057869</v>
      </c>
      <c r="Z345" s="141"/>
      <c r="AA345" s="124"/>
      <c r="AB345" s="124"/>
      <c r="AC345" s="124"/>
      <c r="AD345" s="124"/>
    </row>
    <row r="346" spans="1:32">
      <c r="A346" s="82">
        <v>1922</v>
      </c>
      <c r="B346" s="83" t="s">
        <v>442</v>
      </c>
      <c r="C346" s="266">
        <v>96323</v>
      </c>
      <c r="D346" s="124">
        <f t="shared" si="92"/>
        <v>24207.84116612214</v>
      </c>
      <c r="E346" s="125">
        <f t="shared" si="87"/>
        <v>0.98411803195083158</v>
      </c>
      <c r="F346" s="124">
        <f t="shared" si="88"/>
        <v>234.40368784477613</v>
      </c>
      <c r="G346" s="124">
        <f t="shared" si="93"/>
        <v>932.69227393436415</v>
      </c>
      <c r="H346" s="124">
        <f t="shared" si="89"/>
        <v>0</v>
      </c>
      <c r="I346" s="123">
        <f t="shared" si="94"/>
        <v>0</v>
      </c>
      <c r="J346" s="124">
        <f t="shared" si="90"/>
        <v>-299.79425118677545</v>
      </c>
      <c r="K346" s="123">
        <f t="shared" si="95"/>
        <v>-1192.8813254721795</v>
      </c>
      <c r="L346" s="123">
        <f t="shared" si="96"/>
        <v>-260.18905153781532</v>
      </c>
      <c r="M346" s="123">
        <f t="shared" si="97"/>
        <v>96062.810948462182</v>
      </c>
      <c r="N346" s="70">
        <f t="shared" si="98"/>
        <v>24142.450602780144</v>
      </c>
      <c r="O346" s="23">
        <f t="shared" si="91"/>
        <v>0.98145971838777246</v>
      </c>
      <c r="P346" s="284">
        <v>-639.47230486131787</v>
      </c>
      <c r="Q346" s="317">
        <v>3979</v>
      </c>
      <c r="R346" s="125">
        <f t="shared" si="99"/>
        <v>6.3688764398074998E-2</v>
      </c>
      <c r="S346" s="23">
        <f t="shared" si="100"/>
        <v>4.8573521704311798E-2</v>
      </c>
      <c r="T346" s="23"/>
      <c r="U346" s="266">
        <v>90897</v>
      </c>
      <c r="V346" s="125">
        <f t="shared" si="101"/>
        <v>5.9693939293926093E-2</v>
      </c>
      <c r="W346" s="260">
        <v>91958.213431499229</v>
      </c>
      <c r="X346" s="264">
        <v>22758.387581372059</v>
      </c>
      <c r="Y346" s="264">
        <v>23024.089492112977</v>
      </c>
      <c r="Z346" s="141"/>
      <c r="AA346" s="124"/>
      <c r="AB346" s="124"/>
      <c r="AC346" s="124"/>
      <c r="AD346" s="124"/>
    </row>
    <row r="347" spans="1:32">
      <c r="A347" s="82">
        <v>1923</v>
      </c>
      <c r="B347" s="83" t="s">
        <v>443</v>
      </c>
      <c r="C347" s="266">
        <v>40860</v>
      </c>
      <c r="D347" s="124">
        <f t="shared" si="92"/>
        <v>18355.79514824798</v>
      </c>
      <c r="E347" s="125">
        <f t="shared" si="87"/>
        <v>0.74621561138903258</v>
      </c>
      <c r="F347" s="124">
        <f t="shared" si="88"/>
        <v>3745.6312985692716</v>
      </c>
      <c r="G347" s="124">
        <f t="shared" si="93"/>
        <v>8337.7752706151987</v>
      </c>
      <c r="H347" s="124">
        <f t="shared" si="89"/>
        <v>1324.0036015601886</v>
      </c>
      <c r="I347" s="123">
        <f t="shared" si="94"/>
        <v>2947.2320170729799</v>
      </c>
      <c r="J347" s="124">
        <f t="shared" si="90"/>
        <v>1024.2093503734131</v>
      </c>
      <c r="K347" s="123">
        <f t="shared" si="95"/>
        <v>2279.8900139312177</v>
      </c>
      <c r="L347" s="123">
        <f t="shared" si="96"/>
        <v>10617.665284546416</v>
      </c>
      <c r="M347" s="123">
        <f t="shared" si="97"/>
        <v>51477.665284546412</v>
      </c>
      <c r="N347" s="70">
        <f t="shared" si="98"/>
        <v>23125.635797190662</v>
      </c>
      <c r="O347" s="23">
        <f t="shared" si="91"/>
        <v>0.94012328617689123</v>
      </c>
      <c r="P347" s="284">
        <v>479.88433012355199</v>
      </c>
      <c r="Q347" s="317">
        <v>2226</v>
      </c>
      <c r="R347" s="125">
        <f t="shared" si="99"/>
        <v>2.5618273157921014E-2</v>
      </c>
      <c r="S347" s="23">
        <f t="shared" si="100"/>
        <v>3.805911255515021E-2</v>
      </c>
      <c r="T347" s="23"/>
      <c r="U347" s="266">
        <v>39732</v>
      </c>
      <c r="V347" s="125">
        <f t="shared" si="101"/>
        <v>2.8390214436726065E-2</v>
      </c>
      <c r="W347" s="260">
        <v>49456.635801206095</v>
      </c>
      <c r="X347" s="264">
        <v>17897.297297297297</v>
      </c>
      <c r="Y347" s="264">
        <v>22277.76387441716</v>
      </c>
      <c r="Z347" s="141"/>
      <c r="AA347" s="124"/>
      <c r="AB347" s="124"/>
      <c r="AC347" s="124"/>
      <c r="AD347" s="124"/>
    </row>
    <row r="348" spans="1:32">
      <c r="A348" s="82">
        <v>1924</v>
      </c>
      <c r="B348" s="83" t="s">
        <v>444</v>
      </c>
      <c r="C348" s="266">
        <v>153664</v>
      </c>
      <c r="D348" s="124">
        <f t="shared" si="92"/>
        <v>22604.295380994408</v>
      </c>
      <c r="E348" s="125">
        <f t="shared" si="87"/>
        <v>0.91892930605934608</v>
      </c>
      <c r="F348" s="124">
        <f t="shared" si="88"/>
        <v>1196.531158921415</v>
      </c>
      <c r="G348" s="124">
        <f t="shared" si="93"/>
        <v>8134.0188183477794</v>
      </c>
      <c r="H348" s="124">
        <f t="shared" si="89"/>
        <v>0</v>
      </c>
      <c r="I348" s="123">
        <f t="shared" si="94"/>
        <v>0</v>
      </c>
      <c r="J348" s="124">
        <f t="shared" si="90"/>
        <v>-299.79425118677545</v>
      </c>
      <c r="K348" s="123">
        <f t="shared" si="95"/>
        <v>-2038.0013195676995</v>
      </c>
      <c r="L348" s="123">
        <f t="shared" si="96"/>
        <v>6096.0174987800801</v>
      </c>
      <c r="M348" s="123">
        <f t="shared" si="97"/>
        <v>159760.01749878007</v>
      </c>
      <c r="N348" s="70">
        <f t="shared" si="98"/>
        <v>23501.032288729049</v>
      </c>
      <c r="O348" s="23">
        <f t="shared" si="91"/>
        <v>0.95538422803117828</v>
      </c>
      <c r="P348" s="284">
        <v>193.8426417574201</v>
      </c>
      <c r="Q348" s="317">
        <v>6798</v>
      </c>
      <c r="R348" s="125">
        <f t="shared" si="99"/>
        <v>2.2949172646492461E-2</v>
      </c>
      <c r="S348" s="23">
        <f t="shared" si="100"/>
        <v>3.2576330565317071E-2</v>
      </c>
      <c r="T348" s="23"/>
      <c r="U348" s="266">
        <v>149841</v>
      </c>
      <c r="V348" s="125">
        <f t="shared" si="101"/>
        <v>2.5513711200539239E-2</v>
      </c>
      <c r="W348" s="260">
        <v>154332.9003703045</v>
      </c>
      <c r="X348" s="264">
        <v>22097.183306297007</v>
      </c>
      <c r="Y348" s="264">
        <v>22759.607782082952</v>
      </c>
      <c r="Z348" s="141"/>
      <c r="AA348" s="124"/>
      <c r="AB348" s="124"/>
      <c r="AC348" s="124"/>
      <c r="AD348" s="124"/>
    </row>
    <row r="349" spans="1:32">
      <c r="A349" s="82">
        <v>1925</v>
      </c>
      <c r="B349" s="83" t="s">
        <v>445</v>
      </c>
      <c r="C349" s="266">
        <v>68319</v>
      </c>
      <c r="D349" s="124">
        <f t="shared" si="92"/>
        <v>19553.23411562679</v>
      </c>
      <c r="E349" s="125">
        <f t="shared" si="87"/>
        <v>0.79489493276557988</v>
      </c>
      <c r="F349" s="124">
        <f t="shared" si="88"/>
        <v>3027.1679181419859</v>
      </c>
      <c r="G349" s="124">
        <f t="shared" si="93"/>
        <v>10576.924705988098</v>
      </c>
      <c r="H349" s="124">
        <f t="shared" si="89"/>
        <v>904.89996297760513</v>
      </c>
      <c r="I349" s="123">
        <f t="shared" si="94"/>
        <v>3161.7204706437524</v>
      </c>
      <c r="J349" s="124">
        <f t="shared" si="90"/>
        <v>605.10571179082967</v>
      </c>
      <c r="K349" s="123">
        <f t="shared" si="95"/>
        <v>2114.2393569971587</v>
      </c>
      <c r="L349" s="123">
        <f t="shared" si="96"/>
        <v>12691.164062985257</v>
      </c>
      <c r="M349" s="123">
        <f t="shared" si="97"/>
        <v>81010.164062985263</v>
      </c>
      <c r="N349" s="70">
        <f t="shared" si="98"/>
        <v>23185.507745559604</v>
      </c>
      <c r="O349" s="23">
        <f t="shared" si="91"/>
        <v>0.94255725224571862</v>
      </c>
      <c r="P349" s="284">
        <v>496.58883623167094</v>
      </c>
      <c r="Q349" s="317">
        <v>3494</v>
      </c>
      <c r="R349" s="125">
        <f t="shared" si="99"/>
        <v>3.6466976001565558E-2</v>
      </c>
      <c r="S349" s="23">
        <f t="shared" si="100"/>
        <v>3.8490492793402629E-2</v>
      </c>
      <c r="T349" s="23"/>
      <c r="U349" s="266">
        <v>65953</v>
      </c>
      <c r="V349" s="125">
        <f t="shared" si="101"/>
        <v>3.5874031507285492E-2</v>
      </c>
      <c r="W349" s="260">
        <v>78052.264937394822</v>
      </c>
      <c r="X349" s="264">
        <v>18865.274599542336</v>
      </c>
      <c r="Y349" s="264">
        <v>22326.162739529413</v>
      </c>
      <c r="Z349" s="141"/>
      <c r="AA349" s="124"/>
      <c r="AB349" s="124"/>
      <c r="AC349" s="124"/>
      <c r="AD349" s="124"/>
    </row>
    <row r="350" spans="1:32">
      <c r="A350" s="82">
        <v>1926</v>
      </c>
      <c r="B350" s="83" t="s">
        <v>446</v>
      </c>
      <c r="C350" s="266">
        <v>20112</v>
      </c>
      <c r="D350" s="124">
        <f t="shared" si="92"/>
        <v>17263.519313304721</v>
      </c>
      <c r="E350" s="125">
        <f t="shared" si="87"/>
        <v>0.70181147234766572</v>
      </c>
      <c r="F350" s="124">
        <f t="shared" si="88"/>
        <v>4400.9967995352272</v>
      </c>
      <c r="G350" s="124">
        <f t="shared" si="93"/>
        <v>5127.1612714585399</v>
      </c>
      <c r="H350" s="124">
        <f t="shared" si="89"/>
        <v>1706.3001437903292</v>
      </c>
      <c r="I350" s="123">
        <f t="shared" si="94"/>
        <v>1987.8396675157335</v>
      </c>
      <c r="J350" s="124">
        <f t="shared" si="90"/>
        <v>1406.5058926035538</v>
      </c>
      <c r="K350" s="123">
        <f t="shared" si="95"/>
        <v>1638.5793648831402</v>
      </c>
      <c r="L350" s="123">
        <f t="shared" si="96"/>
        <v>6765.7406363416803</v>
      </c>
      <c r="M350" s="123">
        <f t="shared" si="97"/>
        <v>26877.740636341681</v>
      </c>
      <c r="N350" s="70">
        <f t="shared" si="98"/>
        <v>23071.022005443501</v>
      </c>
      <c r="O350" s="23">
        <f t="shared" si="91"/>
        <v>0.93790307922482297</v>
      </c>
      <c r="P350" s="284">
        <v>213.7814665740998</v>
      </c>
      <c r="Q350" s="317">
        <v>1165</v>
      </c>
      <c r="R350" s="125">
        <f t="shared" si="99"/>
        <v>2.5466383679965256E-2</v>
      </c>
      <c r="S350" s="23">
        <f t="shared" si="100"/>
        <v>3.8083097997289067E-2</v>
      </c>
      <c r="T350" s="23"/>
      <c r="U350" s="266">
        <v>19158</v>
      </c>
      <c r="V350" s="125">
        <f t="shared" si="101"/>
        <v>4.9796429689946756E-2</v>
      </c>
      <c r="W350" s="260">
        <v>25291.639072870512</v>
      </c>
      <c r="X350" s="264">
        <v>16834.797891036906</v>
      </c>
      <c r="Y350" s="264">
        <v>22224.63890410414</v>
      </c>
      <c r="Z350" s="141"/>
      <c r="AA350" s="124"/>
      <c r="AB350" s="124"/>
      <c r="AC350" s="124"/>
      <c r="AD350" s="124"/>
    </row>
    <row r="351" spans="1:32">
      <c r="A351" s="82">
        <v>1927</v>
      </c>
      <c r="B351" s="83" t="s">
        <v>447</v>
      </c>
      <c r="C351" s="266">
        <v>26373</v>
      </c>
      <c r="D351" s="124">
        <f t="shared" si="92"/>
        <v>17169.921875</v>
      </c>
      <c r="E351" s="125">
        <f t="shared" si="87"/>
        <v>0.69800646858264659</v>
      </c>
      <c r="F351" s="124">
        <f t="shared" si="88"/>
        <v>4457.1552625180602</v>
      </c>
      <c r="G351" s="124">
        <f t="shared" si="93"/>
        <v>6846.1904832277414</v>
      </c>
      <c r="H351" s="124">
        <f t="shared" si="89"/>
        <v>1739.0592471969817</v>
      </c>
      <c r="I351" s="123">
        <f t="shared" si="94"/>
        <v>2671.1950036945641</v>
      </c>
      <c r="J351" s="124">
        <f t="shared" si="90"/>
        <v>1439.2649960102062</v>
      </c>
      <c r="K351" s="123">
        <f t="shared" si="95"/>
        <v>2210.7110338716766</v>
      </c>
      <c r="L351" s="123">
        <f t="shared" si="96"/>
        <v>9056.9015170994171</v>
      </c>
      <c r="M351" s="123">
        <f t="shared" si="97"/>
        <v>35429.901517099417</v>
      </c>
      <c r="N351" s="70">
        <f t="shared" si="98"/>
        <v>23066.342133528266</v>
      </c>
      <c r="O351" s="23">
        <f t="shared" si="91"/>
        <v>0.93771282903657205</v>
      </c>
      <c r="P351" s="284">
        <v>379.89552159468985</v>
      </c>
      <c r="Q351" s="317">
        <v>1536</v>
      </c>
      <c r="R351" s="125">
        <f t="shared" si="99"/>
        <v>1.5464483563116872E-2</v>
      </c>
      <c r="S351" s="23">
        <f t="shared" si="100"/>
        <v>3.7700600182805286E-2</v>
      </c>
      <c r="T351" s="23"/>
      <c r="U351" s="266">
        <v>26039</v>
      </c>
      <c r="V351" s="125">
        <f t="shared" si="101"/>
        <v>1.2826913475939936E-2</v>
      </c>
      <c r="W351" s="260">
        <v>34231.614474710535</v>
      </c>
      <c r="X351" s="264">
        <v>16908.441558441558</v>
      </c>
      <c r="Y351" s="264">
        <v>22228.321087474375</v>
      </c>
      <c r="Z351" s="141"/>
      <c r="AA351" s="124"/>
      <c r="AB351" s="124"/>
      <c r="AC351" s="124"/>
      <c r="AD351" s="124"/>
    </row>
    <row r="352" spans="1:32">
      <c r="A352" s="82">
        <v>1928</v>
      </c>
      <c r="B352" s="83" t="s">
        <v>448</v>
      </c>
      <c r="C352" s="266">
        <v>17256</v>
      </c>
      <c r="D352" s="124">
        <f t="shared" si="92"/>
        <v>18299.045599151643</v>
      </c>
      <c r="E352" s="125">
        <f t="shared" si="87"/>
        <v>0.74390857978767932</v>
      </c>
      <c r="F352" s="124">
        <f t="shared" si="88"/>
        <v>3779.6810280270743</v>
      </c>
      <c r="G352" s="124">
        <f t="shared" si="93"/>
        <v>3564.239209429531</v>
      </c>
      <c r="H352" s="124">
        <f t="shared" si="89"/>
        <v>1343.8659437439067</v>
      </c>
      <c r="I352" s="123">
        <f t="shared" si="94"/>
        <v>1267.2655849505038</v>
      </c>
      <c r="J352" s="124">
        <f t="shared" si="90"/>
        <v>1044.0716925571312</v>
      </c>
      <c r="K352" s="123">
        <f t="shared" si="95"/>
        <v>984.55960608137468</v>
      </c>
      <c r="L352" s="123">
        <f t="shared" si="96"/>
        <v>4548.798815510906</v>
      </c>
      <c r="M352" s="123">
        <f t="shared" si="97"/>
        <v>21804.798815510905</v>
      </c>
      <c r="N352" s="70">
        <f t="shared" si="98"/>
        <v>23122.798319735848</v>
      </c>
      <c r="O352" s="23">
        <f t="shared" si="91"/>
        <v>0.94000793459682375</v>
      </c>
      <c r="P352" s="284">
        <v>-10.503628343884884</v>
      </c>
      <c r="Q352" s="317">
        <v>943</v>
      </c>
      <c r="R352" s="125">
        <f t="shared" si="99"/>
        <v>5.7635456342558095E-2</v>
      </c>
      <c r="S352" s="23">
        <f t="shared" si="100"/>
        <v>3.9320719222604633E-2</v>
      </c>
      <c r="T352" s="23"/>
      <c r="U352" s="266">
        <v>15935</v>
      </c>
      <c r="V352" s="125">
        <f t="shared" si="101"/>
        <v>8.2899278318167555E-2</v>
      </c>
      <c r="W352" s="260">
        <v>20490.399987797664</v>
      </c>
      <c r="X352" s="264">
        <v>17301.845819761129</v>
      </c>
      <c r="Y352" s="264">
        <v>22247.99130054035</v>
      </c>
      <c r="Z352" s="141"/>
      <c r="AA352" s="124"/>
      <c r="AB352" s="124"/>
      <c r="AC352" s="124"/>
      <c r="AD352" s="124"/>
    </row>
    <row r="353" spans="1:30">
      <c r="A353" s="82">
        <v>1929</v>
      </c>
      <c r="B353" s="83" t="s">
        <v>449</v>
      </c>
      <c r="C353" s="266">
        <v>19374</v>
      </c>
      <c r="D353" s="124">
        <f t="shared" si="92"/>
        <v>21478.935698447895</v>
      </c>
      <c r="E353" s="125">
        <f t="shared" si="87"/>
        <v>0.87318021391913614</v>
      </c>
      <c r="F353" s="124">
        <f t="shared" si="88"/>
        <v>1871.7469684493233</v>
      </c>
      <c r="G353" s="124">
        <f t="shared" si="93"/>
        <v>1688.3157655412897</v>
      </c>
      <c r="H353" s="124">
        <f t="shared" si="89"/>
        <v>230.90440899021868</v>
      </c>
      <c r="I353" s="123">
        <f t="shared" si="94"/>
        <v>208.27577690917724</v>
      </c>
      <c r="J353" s="124">
        <f t="shared" si="90"/>
        <v>-68.889842196556771</v>
      </c>
      <c r="K353" s="123">
        <f t="shared" si="95"/>
        <v>-62.138637661294204</v>
      </c>
      <c r="L353" s="123">
        <f t="shared" si="96"/>
        <v>1626.1771278799954</v>
      </c>
      <c r="M353" s="123">
        <f t="shared" si="97"/>
        <v>21000.177127879997</v>
      </c>
      <c r="N353" s="70">
        <f t="shared" si="98"/>
        <v>23281.79282470066</v>
      </c>
      <c r="O353" s="23">
        <f t="shared" si="91"/>
        <v>0.94647151630339654</v>
      </c>
      <c r="P353" s="284">
        <v>127.86826854062974</v>
      </c>
      <c r="Q353" s="317">
        <v>902</v>
      </c>
      <c r="R353" s="125">
        <f t="shared" si="99"/>
        <v>5.3883789369839841E-2</v>
      </c>
      <c r="S353" s="23">
        <f t="shared" si="100"/>
        <v>3.9275918287939721E-2</v>
      </c>
      <c r="T353" s="23"/>
      <c r="U353" s="266">
        <v>18628</v>
      </c>
      <c r="V353" s="125">
        <f t="shared" si="101"/>
        <v>4.0047240712905302E-2</v>
      </c>
      <c r="W353" s="260">
        <v>20475.369694730798</v>
      </c>
      <c r="X353" s="264">
        <v>20380.743982494529</v>
      </c>
      <c r="Y353" s="264">
        <v>22401.936208677023</v>
      </c>
      <c r="Z353" s="141"/>
      <c r="AA353" s="124"/>
      <c r="AB353" s="124"/>
      <c r="AC353" s="124"/>
      <c r="AD353" s="124"/>
    </row>
    <row r="354" spans="1:30">
      <c r="A354" s="82">
        <v>1931</v>
      </c>
      <c r="B354" s="83" t="s">
        <v>450</v>
      </c>
      <c r="C354" s="266">
        <v>239324</v>
      </c>
      <c r="D354" s="124">
        <f t="shared" si="92"/>
        <v>20553.418069391962</v>
      </c>
      <c r="E354" s="125">
        <f t="shared" si="87"/>
        <v>0.83555527324838463</v>
      </c>
      <c r="F354" s="124">
        <f t="shared" si="88"/>
        <v>2427.0575458828826</v>
      </c>
      <c r="G354" s="124">
        <f t="shared" si="93"/>
        <v>28260.658064260286</v>
      </c>
      <c r="H354" s="124">
        <f t="shared" si="89"/>
        <v>554.83557915979486</v>
      </c>
      <c r="I354" s="123">
        <f t="shared" si="94"/>
        <v>6460.5054837366506</v>
      </c>
      <c r="J354" s="124">
        <f t="shared" si="90"/>
        <v>255.04132797301941</v>
      </c>
      <c r="K354" s="123">
        <f t="shared" si="95"/>
        <v>2969.7012229178381</v>
      </c>
      <c r="L354" s="123">
        <f t="shared" si="96"/>
        <v>31230.359287178122</v>
      </c>
      <c r="M354" s="123">
        <f t="shared" si="97"/>
        <v>270554.35928717814</v>
      </c>
      <c r="N354" s="70">
        <f t="shared" si="98"/>
        <v>23235.516943247865</v>
      </c>
      <c r="O354" s="23">
        <f t="shared" si="91"/>
        <v>0.94459026926985901</v>
      </c>
      <c r="P354" s="284">
        <v>2306.6812847972542</v>
      </c>
      <c r="Q354" s="317">
        <v>11644</v>
      </c>
      <c r="R354" s="125">
        <f t="shared" si="99"/>
        <v>2.162256945788921E-2</v>
      </c>
      <c r="S354" s="23">
        <f t="shared" si="100"/>
        <v>3.7817876848610169E-2</v>
      </c>
      <c r="T354" s="23"/>
      <c r="U354" s="266">
        <v>235325</v>
      </c>
      <c r="V354" s="125">
        <f t="shared" si="101"/>
        <v>1.6993519600552426E-2</v>
      </c>
      <c r="W354" s="260">
        <v>261882.01971473318</v>
      </c>
      <c r="X354" s="264">
        <v>20118.406428998889</v>
      </c>
      <c r="Y354" s="264">
        <v>22388.81933100224</v>
      </c>
      <c r="Z354" s="141"/>
      <c r="AA354" s="124"/>
      <c r="AB354" s="124"/>
      <c r="AC354" s="124"/>
      <c r="AD354" s="124"/>
    </row>
    <row r="355" spans="1:30">
      <c r="A355" s="82">
        <v>1933</v>
      </c>
      <c r="B355" s="83" t="s">
        <v>451</v>
      </c>
      <c r="C355" s="266">
        <v>99111</v>
      </c>
      <c r="D355" s="124">
        <f t="shared" si="92"/>
        <v>17532.460640367946</v>
      </c>
      <c r="E355" s="125">
        <f t="shared" si="87"/>
        <v>0.71274470706626181</v>
      </c>
      <c r="F355" s="124">
        <f t="shared" si="88"/>
        <v>4239.6320032972917</v>
      </c>
      <c r="G355" s="124">
        <f t="shared" si="93"/>
        <v>23966.63971463959</v>
      </c>
      <c r="H355" s="124">
        <f t="shared" si="89"/>
        <v>1612.1706793182004</v>
      </c>
      <c r="I355" s="123">
        <f t="shared" si="94"/>
        <v>9113.6008501857868</v>
      </c>
      <c r="J355" s="124">
        <f t="shared" si="90"/>
        <v>1312.376428131425</v>
      </c>
      <c r="K355" s="123">
        <f t="shared" si="95"/>
        <v>7418.8639482269455</v>
      </c>
      <c r="L355" s="123">
        <f t="shared" si="96"/>
        <v>31385.503662866537</v>
      </c>
      <c r="M355" s="123">
        <f t="shared" si="97"/>
        <v>130496.50366286654</v>
      </c>
      <c r="N355" s="70">
        <f t="shared" si="98"/>
        <v>23084.469071796662</v>
      </c>
      <c r="O355" s="23">
        <f t="shared" si="91"/>
        <v>0.93844974096075284</v>
      </c>
      <c r="P355" s="284">
        <v>300.00041248359048</v>
      </c>
      <c r="Q355" s="317">
        <v>5653</v>
      </c>
      <c r="R355" s="125">
        <f t="shared" si="99"/>
        <v>4.484599388317697E-2</v>
      </c>
      <c r="S355" s="23">
        <f t="shared" si="100"/>
        <v>3.8816340710296285E-2</v>
      </c>
      <c r="T355" s="23"/>
      <c r="U355" s="266">
        <v>95394</v>
      </c>
      <c r="V355" s="125">
        <f t="shared" si="101"/>
        <v>3.8964714761934714E-2</v>
      </c>
      <c r="W355" s="260">
        <v>126331.48086930481</v>
      </c>
      <c r="X355" s="264">
        <v>16779.94722955145</v>
      </c>
      <c r="Y355" s="264">
        <v>22221.89637102987</v>
      </c>
      <c r="Z355" s="141"/>
      <c r="AA355" s="124"/>
      <c r="AB355" s="124"/>
      <c r="AC355" s="124"/>
      <c r="AD355" s="124"/>
    </row>
    <row r="356" spans="1:30">
      <c r="A356" s="82">
        <v>1936</v>
      </c>
      <c r="B356" s="83" t="s">
        <v>452</v>
      </c>
      <c r="C356" s="266">
        <v>43911</v>
      </c>
      <c r="D356" s="124">
        <f t="shared" si="92"/>
        <v>19403.888643393726</v>
      </c>
      <c r="E356" s="125">
        <f t="shared" si="87"/>
        <v>0.78882361185735883</v>
      </c>
      <c r="F356" s="124">
        <f t="shared" si="88"/>
        <v>3116.7752014818243</v>
      </c>
      <c r="G356" s="124">
        <f t="shared" si="93"/>
        <v>7053.2622809533677</v>
      </c>
      <c r="H356" s="124">
        <f t="shared" si="89"/>
        <v>957.17087825917758</v>
      </c>
      <c r="I356" s="123">
        <f t="shared" si="94"/>
        <v>2166.0776975005192</v>
      </c>
      <c r="J356" s="124">
        <f t="shared" si="90"/>
        <v>657.37662707240213</v>
      </c>
      <c r="K356" s="123">
        <f t="shared" si="95"/>
        <v>1487.6433070648459</v>
      </c>
      <c r="L356" s="123">
        <f t="shared" si="96"/>
        <v>8540.9055880182132</v>
      </c>
      <c r="M356" s="123">
        <f t="shared" si="97"/>
        <v>52451.905588018213</v>
      </c>
      <c r="N356" s="70">
        <f t="shared" si="98"/>
        <v>23178.040471947952</v>
      </c>
      <c r="O356" s="23">
        <f t="shared" si="91"/>
        <v>0.94225368620030769</v>
      </c>
      <c r="P356" s="284">
        <v>-759.05982072344705</v>
      </c>
      <c r="Q356" s="317">
        <v>2263</v>
      </c>
      <c r="R356" s="125">
        <f t="shared" si="99"/>
        <v>5.8156927291426297E-2</v>
      </c>
      <c r="S356" s="23">
        <f t="shared" si="100"/>
        <v>3.9384686399999862E-2</v>
      </c>
      <c r="T356" s="23"/>
      <c r="U356" s="266">
        <v>41681</v>
      </c>
      <c r="V356" s="125">
        <f t="shared" si="101"/>
        <v>5.3501595451164799E-2</v>
      </c>
      <c r="W356" s="260">
        <v>50687.379448712367</v>
      </c>
      <c r="X356" s="264">
        <v>18337.439507259129</v>
      </c>
      <c r="Y356" s="264">
        <v>22299.770984915249</v>
      </c>
      <c r="Z356" s="141"/>
      <c r="AA356" s="124"/>
      <c r="AB356" s="124"/>
      <c r="AC356" s="124"/>
      <c r="AD356" s="124"/>
    </row>
    <row r="357" spans="1:30">
      <c r="A357" s="82">
        <v>1938</v>
      </c>
      <c r="B357" s="83" t="s">
        <v>453</v>
      </c>
      <c r="C357" s="266">
        <v>51287</v>
      </c>
      <c r="D357" s="124">
        <f t="shared" si="92"/>
        <v>17826.555439694126</v>
      </c>
      <c r="E357" s="125">
        <f t="shared" si="87"/>
        <v>0.72470050242751416</v>
      </c>
      <c r="F357" s="124">
        <f t="shared" si="88"/>
        <v>4063.1751237015842</v>
      </c>
      <c r="G357" s="124">
        <f t="shared" si="93"/>
        <v>11689.754830889458</v>
      </c>
      <c r="H357" s="124">
        <f t="shared" si="89"/>
        <v>1509.2374995540376</v>
      </c>
      <c r="I357" s="123">
        <f t="shared" si="94"/>
        <v>4342.0762862169659</v>
      </c>
      <c r="J357" s="124">
        <f t="shared" si="90"/>
        <v>1209.4432483672622</v>
      </c>
      <c r="K357" s="123">
        <f t="shared" si="95"/>
        <v>3479.5682255526135</v>
      </c>
      <c r="L357" s="123">
        <f t="shared" si="96"/>
        <v>15169.323056442072</v>
      </c>
      <c r="M357" s="123">
        <f t="shared" si="97"/>
        <v>66456.323056442066</v>
      </c>
      <c r="N357" s="70">
        <f t="shared" si="98"/>
        <v>23099.173811762972</v>
      </c>
      <c r="O357" s="23">
        <f t="shared" si="91"/>
        <v>0.93904753072881542</v>
      </c>
      <c r="P357" s="284">
        <v>191.70616251817592</v>
      </c>
      <c r="Q357" s="317">
        <v>2877</v>
      </c>
      <c r="R357" s="125">
        <f t="shared" si="99"/>
        <v>1.5351793174640636E-2</v>
      </c>
      <c r="S357" s="23">
        <f t="shared" si="100"/>
        <v>3.7663763026455223E-2</v>
      </c>
      <c r="T357" s="23"/>
      <c r="U357" s="266">
        <v>50494</v>
      </c>
      <c r="V357" s="125">
        <f t="shared" si="101"/>
        <v>1.5704836218164535E-2</v>
      </c>
      <c r="W357" s="260">
        <v>64021.917551472397</v>
      </c>
      <c r="X357" s="264">
        <v>17557.023643949931</v>
      </c>
      <c r="Y357" s="264">
        <v>22260.75019174979</v>
      </c>
      <c r="Z357" s="141"/>
      <c r="AA357" s="124"/>
      <c r="AB357" s="124"/>
      <c r="AC357" s="124"/>
      <c r="AD357" s="124"/>
    </row>
    <row r="358" spans="1:30">
      <c r="A358" s="82">
        <v>1939</v>
      </c>
      <c r="B358" s="83" t="s">
        <v>454</v>
      </c>
      <c r="C358" s="266">
        <v>40107</v>
      </c>
      <c r="D358" s="124">
        <f t="shared" si="92"/>
        <v>21609.375</v>
      </c>
      <c r="E358" s="125">
        <f t="shared" si="87"/>
        <v>0.87848294487525891</v>
      </c>
      <c r="F358" s="124">
        <f t="shared" si="88"/>
        <v>1793.48338751806</v>
      </c>
      <c r="G358" s="124">
        <f t="shared" si="93"/>
        <v>3328.7051672335192</v>
      </c>
      <c r="H358" s="124">
        <f t="shared" si="89"/>
        <v>185.25065344698177</v>
      </c>
      <c r="I358" s="123">
        <f t="shared" si="94"/>
        <v>343.82521279759817</v>
      </c>
      <c r="J358" s="124">
        <f t="shared" si="90"/>
        <v>-114.54359773979368</v>
      </c>
      <c r="K358" s="123">
        <f t="shared" si="95"/>
        <v>-212.59291740505708</v>
      </c>
      <c r="L358" s="123">
        <f t="shared" si="96"/>
        <v>3116.1122498284622</v>
      </c>
      <c r="M358" s="123">
        <f t="shared" si="97"/>
        <v>43223.11224982846</v>
      </c>
      <c r="N358" s="70">
        <f t="shared" si="98"/>
        <v>23288.314789778266</v>
      </c>
      <c r="O358" s="23">
        <f t="shared" si="91"/>
        <v>0.94673665285120268</v>
      </c>
      <c r="P358" s="284">
        <v>998.40561042951231</v>
      </c>
      <c r="Q358" s="317">
        <v>1856</v>
      </c>
      <c r="R358" s="125">
        <f t="shared" si="99"/>
        <v>7.8927425106990065E-2</v>
      </c>
      <c r="S358" s="23">
        <f t="shared" si="100"/>
        <v>4.0384827532879773E-2</v>
      </c>
      <c r="T358" s="23"/>
      <c r="U358" s="266">
        <v>37854</v>
      </c>
      <c r="V358" s="125">
        <f t="shared" si="101"/>
        <v>5.9518148676493896E-2</v>
      </c>
      <c r="W358" s="260">
        <v>42306.379128053843</v>
      </c>
      <c r="X358" s="264">
        <v>20028.571428571428</v>
      </c>
      <c r="Y358" s="264">
        <v>22384.327580980869</v>
      </c>
      <c r="Z358" s="141"/>
      <c r="AA358" s="124"/>
      <c r="AB358" s="124"/>
      <c r="AC358" s="124"/>
      <c r="AD358" s="124"/>
    </row>
    <row r="359" spans="1:30">
      <c r="A359" s="82">
        <v>1940</v>
      </c>
      <c r="B359" s="83" t="s">
        <v>455</v>
      </c>
      <c r="C359" s="266">
        <v>38513</v>
      </c>
      <c r="D359" s="124">
        <f t="shared" si="92"/>
        <v>18064.258911819888</v>
      </c>
      <c r="E359" s="125">
        <f t="shared" si="87"/>
        <v>0.73436382893279772</v>
      </c>
      <c r="F359" s="124">
        <f t="shared" si="88"/>
        <v>3920.5530404261267</v>
      </c>
      <c r="G359" s="124">
        <f t="shared" si="93"/>
        <v>8358.6190821885011</v>
      </c>
      <c r="H359" s="124">
        <f t="shared" si="89"/>
        <v>1426.0412843100207</v>
      </c>
      <c r="I359" s="123">
        <f t="shared" si="94"/>
        <v>3040.3200181489642</v>
      </c>
      <c r="J359" s="124">
        <f t="shared" si="90"/>
        <v>1126.2470331232453</v>
      </c>
      <c r="K359" s="123">
        <f t="shared" si="95"/>
        <v>2401.1586746187586</v>
      </c>
      <c r="L359" s="123">
        <f t="shared" si="96"/>
        <v>10759.77775680726</v>
      </c>
      <c r="M359" s="123">
        <f t="shared" si="97"/>
        <v>49272.777756807263</v>
      </c>
      <c r="N359" s="70">
        <f t="shared" si="98"/>
        <v>23111.058985369258</v>
      </c>
      <c r="O359" s="23">
        <f t="shared" si="91"/>
        <v>0.93953069705407954</v>
      </c>
      <c r="P359" s="284">
        <v>1635.8613620051219</v>
      </c>
      <c r="Q359" s="317">
        <v>2132</v>
      </c>
      <c r="R359" s="125">
        <f t="shared" si="99"/>
        <v>1.310009206892024E-2</v>
      </c>
      <c r="S359" s="23">
        <f t="shared" si="100"/>
        <v>3.7559933083299815E-2</v>
      </c>
      <c r="T359" s="23"/>
      <c r="U359" s="266">
        <v>38015</v>
      </c>
      <c r="V359" s="125">
        <f t="shared" si="101"/>
        <v>1.3100092068920164E-2</v>
      </c>
      <c r="W359" s="260">
        <v>47489.090688365497</v>
      </c>
      <c r="X359" s="264">
        <v>17830.675422138836</v>
      </c>
      <c r="Y359" s="264">
        <v>22274.432780659237</v>
      </c>
      <c r="Z359" s="141"/>
      <c r="AA359" s="124"/>
      <c r="AB359" s="124"/>
      <c r="AC359" s="124"/>
      <c r="AD359" s="124"/>
    </row>
    <row r="360" spans="1:30">
      <c r="A360" s="82">
        <v>1941</v>
      </c>
      <c r="B360" s="83" t="s">
        <v>456</v>
      </c>
      <c r="C360" s="266">
        <v>53476</v>
      </c>
      <c r="D360" s="124">
        <f t="shared" si="92"/>
        <v>18282.393162393164</v>
      </c>
      <c r="E360" s="125">
        <f t="shared" si="87"/>
        <v>0.74323161057024767</v>
      </c>
      <c r="F360" s="124">
        <f t="shared" si="88"/>
        <v>3789.6724900821614</v>
      </c>
      <c r="G360" s="124">
        <f t="shared" si="93"/>
        <v>11084.792033490323</v>
      </c>
      <c r="H360" s="124">
        <f t="shared" si="89"/>
        <v>1349.6942966093743</v>
      </c>
      <c r="I360" s="123">
        <f t="shared" si="94"/>
        <v>3947.8558175824201</v>
      </c>
      <c r="J360" s="124">
        <f t="shared" si="90"/>
        <v>1049.9000454225989</v>
      </c>
      <c r="K360" s="123">
        <f t="shared" si="95"/>
        <v>3070.9576328611015</v>
      </c>
      <c r="L360" s="123">
        <f t="shared" si="96"/>
        <v>14155.749666351425</v>
      </c>
      <c r="M360" s="123">
        <f t="shared" si="97"/>
        <v>67631.749666351418</v>
      </c>
      <c r="N360" s="70">
        <f t="shared" si="98"/>
        <v>23121.965697897922</v>
      </c>
      <c r="O360" s="23">
        <f t="shared" si="91"/>
        <v>0.93997408613595201</v>
      </c>
      <c r="P360" s="284">
        <v>377.87321006800812</v>
      </c>
      <c r="Q360" s="317">
        <v>2925</v>
      </c>
      <c r="R360" s="125">
        <f t="shared" si="99"/>
        <v>7.7589897558726723E-2</v>
      </c>
      <c r="S360" s="23">
        <f t="shared" si="100"/>
        <v>4.0068308735680722E-2</v>
      </c>
      <c r="T360" s="23"/>
      <c r="U360" s="266">
        <v>49405</v>
      </c>
      <c r="V360" s="125">
        <f t="shared" si="101"/>
        <v>8.2400566744256651E-2</v>
      </c>
      <c r="W360" s="260">
        <v>64737.251915816283</v>
      </c>
      <c r="X360" s="264">
        <v>16966.002747252747</v>
      </c>
      <c r="Y360" s="264">
        <v>22231.199146914932</v>
      </c>
      <c r="Z360" s="141"/>
      <c r="AA360" s="124"/>
      <c r="AB360" s="124"/>
      <c r="AC360" s="124"/>
      <c r="AD360" s="124"/>
    </row>
    <row r="361" spans="1:30">
      <c r="A361" s="82">
        <v>1942</v>
      </c>
      <c r="B361" s="83" t="s">
        <v>457</v>
      </c>
      <c r="C361" s="266">
        <v>87366</v>
      </c>
      <c r="D361" s="124">
        <f t="shared" si="92"/>
        <v>17671.11650485437</v>
      </c>
      <c r="E361" s="125">
        <f t="shared" si="87"/>
        <v>0.7183814648234047</v>
      </c>
      <c r="F361" s="124">
        <f t="shared" si="88"/>
        <v>4156.4384846054381</v>
      </c>
      <c r="G361" s="124">
        <f t="shared" si="93"/>
        <v>20549.431867889285</v>
      </c>
      <c r="H361" s="124">
        <f t="shared" si="89"/>
        <v>1563.6411267479523</v>
      </c>
      <c r="I361" s="123">
        <f t="shared" si="94"/>
        <v>7730.6417306418762</v>
      </c>
      <c r="J361" s="124">
        <f t="shared" si="90"/>
        <v>1263.8468755611768</v>
      </c>
      <c r="K361" s="123">
        <f t="shared" si="95"/>
        <v>6248.4589527744583</v>
      </c>
      <c r="L361" s="123">
        <f t="shared" si="96"/>
        <v>26797.890820663742</v>
      </c>
      <c r="M361" s="123">
        <f t="shared" si="97"/>
        <v>114163.89082066374</v>
      </c>
      <c r="N361" s="70">
        <f t="shared" si="98"/>
        <v>23091.401865020984</v>
      </c>
      <c r="O361" s="23">
        <f t="shared" si="91"/>
        <v>0.93873157884860992</v>
      </c>
      <c r="P361" s="284">
        <v>560.90589763291064</v>
      </c>
      <c r="Q361" s="317">
        <v>4944</v>
      </c>
      <c r="R361" s="125">
        <f t="shared" si="99"/>
        <v>1.5327548560699893E-2</v>
      </c>
      <c r="S361" s="23">
        <f t="shared" si="100"/>
        <v>3.7670468777802266E-2</v>
      </c>
      <c r="T361" s="23"/>
      <c r="U361" s="266">
        <v>85612</v>
      </c>
      <c r="V361" s="125">
        <f t="shared" si="101"/>
        <v>2.0487782086623371E-2</v>
      </c>
      <c r="W361" s="260">
        <v>109463.08022798774</v>
      </c>
      <c r="X361" s="264">
        <v>17404.350477739379</v>
      </c>
      <c r="Y361" s="264">
        <v>22253.116533439264</v>
      </c>
      <c r="Z361" s="141"/>
      <c r="AA361" s="124"/>
      <c r="AB361" s="124"/>
      <c r="AC361" s="124"/>
      <c r="AD361" s="124"/>
    </row>
    <row r="362" spans="1:30">
      <c r="A362" s="82">
        <v>1943</v>
      </c>
      <c r="B362" s="83" t="s">
        <v>458</v>
      </c>
      <c r="C362" s="266">
        <v>25672</v>
      </c>
      <c r="D362" s="124">
        <f t="shared" si="92"/>
        <v>20973.856209150326</v>
      </c>
      <c r="E362" s="125">
        <f t="shared" si="87"/>
        <v>0.8526472870226286</v>
      </c>
      <c r="F362" s="124">
        <f t="shared" si="88"/>
        <v>2174.794662027864</v>
      </c>
      <c r="G362" s="124">
        <f t="shared" si="93"/>
        <v>2661.9486663221055</v>
      </c>
      <c r="H362" s="124">
        <f t="shared" si="89"/>
        <v>407.68223024436753</v>
      </c>
      <c r="I362" s="123">
        <f t="shared" si="94"/>
        <v>499.00304981910591</v>
      </c>
      <c r="J362" s="124">
        <f t="shared" si="90"/>
        <v>107.88797905759208</v>
      </c>
      <c r="K362" s="123">
        <f t="shared" si="95"/>
        <v>132.0548863664927</v>
      </c>
      <c r="L362" s="123">
        <f t="shared" si="96"/>
        <v>2794.0035526885981</v>
      </c>
      <c r="M362" s="123">
        <f t="shared" si="97"/>
        <v>28466.003552688599</v>
      </c>
      <c r="N362" s="70">
        <f t="shared" si="98"/>
        <v>23256.538850235782</v>
      </c>
      <c r="O362" s="23">
        <f t="shared" si="91"/>
        <v>0.94544486995857113</v>
      </c>
      <c r="P362" s="284">
        <v>1313.9597125207672</v>
      </c>
      <c r="Q362" s="317">
        <v>1224</v>
      </c>
      <c r="R362" s="125">
        <f t="shared" si="99"/>
        <v>6.3659964047314346E-2</v>
      </c>
      <c r="S362" s="23">
        <f t="shared" si="100"/>
        <v>3.9685191627118914E-2</v>
      </c>
      <c r="T362" s="23"/>
      <c r="U362" s="266">
        <v>24313</v>
      </c>
      <c r="V362" s="125">
        <f t="shared" si="101"/>
        <v>5.5896022703903259E-2</v>
      </c>
      <c r="W362" s="260">
        <v>27580.764478777979</v>
      </c>
      <c r="X362" s="264">
        <v>19718.572587185725</v>
      </c>
      <c r="Y362" s="264">
        <v>22368.827638911582</v>
      </c>
      <c r="Z362" s="141"/>
      <c r="AA362" s="124"/>
      <c r="AB362" s="124"/>
      <c r="AC362" s="124"/>
      <c r="AD362" s="124"/>
    </row>
    <row r="363" spans="1:30" ht="25.5" customHeight="1">
      <c r="A363" s="82">
        <v>2002</v>
      </c>
      <c r="B363" s="83" t="s">
        <v>459</v>
      </c>
      <c r="C363" s="266">
        <v>37523</v>
      </c>
      <c r="D363" s="124">
        <f t="shared" si="92"/>
        <v>17783.412322274882</v>
      </c>
      <c r="E363" s="125">
        <f t="shared" si="87"/>
        <v>0.72294661121864956</v>
      </c>
      <c r="F363" s="124">
        <f t="shared" si="88"/>
        <v>4089.0609941531307</v>
      </c>
      <c r="G363" s="124">
        <f t="shared" si="93"/>
        <v>8627.9186976631063</v>
      </c>
      <c r="H363" s="124">
        <f t="shared" si="89"/>
        <v>1524.3375906507729</v>
      </c>
      <c r="I363" s="123">
        <f t="shared" si="94"/>
        <v>3216.3523162731308</v>
      </c>
      <c r="J363" s="124">
        <f t="shared" si="90"/>
        <v>1224.5433394639974</v>
      </c>
      <c r="K363" s="123">
        <f t="shared" si="95"/>
        <v>2583.7864462690345</v>
      </c>
      <c r="L363" s="123">
        <f t="shared" si="96"/>
        <v>11211.70514393214</v>
      </c>
      <c r="M363" s="123">
        <f t="shared" si="97"/>
        <v>48734.705143932137</v>
      </c>
      <c r="N363" s="70">
        <f t="shared" si="98"/>
        <v>23097.016655892006</v>
      </c>
      <c r="O363" s="23">
        <f t="shared" si="91"/>
        <v>0.93895983616837209</v>
      </c>
      <c r="P363" s="284">
        <v>287.58896521145653</v>
      </c>
      <c r="Q363" s="317">
        <v>2110</v>
      </c>
      <c r="R363" s="125">
        <f t="shared" si="99"/>
        <v>-1.4348949551741279E-2</v>
      </c>
      <c r="S363" s="23">
        <f t="shared" si="100"/>
        <v>3.6437160249822027E-2</v>
      </c>
      <c r="T363" s="23"/>
      <c r="U363" s="266">
        <v>37961</v>
      </c>
      <c r="V363" s="125">
        <f t="shared" si="101"/>
        <v>-1.153815758278233E-2</v>
      </c>
      <c r="W363" s="260">
        <v>46887.669516098023</v>
      </c>
      <c r="X363" s="264">
        <v>18042.300380228138</v>
      </c>
      <c r="Y363" s="264">
        <v>22285.014028563699</v>
      </c>
      <c r="Z363" s="141"/>
      <c r="AA363" s="124"/>
      <c r="AB363" s="124"/>
      <c r="AC363" s="124"/>
      <c r="AD363" s="124"/>
    </row>
    <row r="364" spans="1:30">
      <c r="A364" s="82">
        <v>2003</v>
      </c>
      <c r="B364" s="83" t="s">
        <v>460</v>
      </c>
      <c r="C364" s="266">
        <v>122642</v>
      </c>
      <c r="D364" s="124">
        <f t="shared" si="92"/>
        <v>20328.526437924746</v>
      </c>
      <c r="E364" s="125">
        <f t="shared" si="87"/>
        <v>0.82641278473637891</v>
      </c>
      <c r="F364" s="124">
        <f t="shared" si="88"/>
        <v>2561.9925247632127</v>
      </c>
      <c r="G364" s="124">
        <f t="shared" si="93"/>
        <v>15456.500901896461</v>
      </c>
      <c r="H364" s="124">
        <f t="shared" si="89"/>
        <v>633.54765017332079</v>
      </c>
      <c r="I364" s="123">
        <f t="shared" si="94"/>
        <v>3822.1929734956443</v>
      </c>
      <c r="J364" s="124">
        <f t="shared" si="90"/>
        <v>333.75339898654533</v>
      </c>
      <c r="K364" s="123">
        <f t="shared" si="95"/>
        <v>2013.534256085828</v>
      </c>
      <c r="L364" s="123">
        <f t="shared" si="96"/>
        <v>17470.035157982289</v>
      </c>
      <c r="M364" s="123">
        <f t="shared" si="97"/>
        <v>140112.03515798229</v>
      </c>
      <c r="N364" s="70">
        <f t="shared" si="98"/>
        <v>23224.272361674506</v>
      </c>
      <c r="O364" s="23">
        <f t="shared" si="91"/>
        <v>0.94413314484425881</v>
      </c>
      <c r="P364" s="284">
        <v>104.51453891977508</v>
      </c>
      <c r="Q364" s="317">
        <v>6033</v>
      </c>
      <c r="R364" s="125">
        <f t="shared" si="99"/>
        <v>4.5179805996865989E-2</v>
      </c>
      <c r="S364" s="23">
        <f t="shared" si="100"/>
        <v>3.886686721663557E-2</v>
      </c>
      <c r="T364" s="23"/>
      <c r="U364" s="266">
        <v>119694</v>
      </c>
      <c r="V364" s="125">
        <f t="shared" si="101"/>
        <v>2.4629471819807174E-2</v>
      </c>
      <c r="W364" s="260">
        <v>137575.06050478481</v>
      </c>
      <c r="X364" s="264">
        <v>19449.788755281119</v>
      </c>
      <c r="Y364" s="264">
        <v>22355.388447316353</v>
      </c>
      <c r="Z364" s="141"/>
      <c r="AA364" s="124"/>
      <c r="AB364" s="124"/>
      <c r="AC364" s="124"/>
      <c r="AD364" s="124"/>
    </row>
    <row r="365" spans="1:30">
      <c r="A365" s="82">
        <v>2004</v>
      </c>
      <c r="B365" s="83" t="s">
        <v>461</v>
      </c>
      <c r="C365" s="266">
        <v>239844</v>
      </c>
      <c r="D365" s="124">
        <f t="shared" si="92"/>
        <v>22770.720592423811</v>
      </c>
      <c r="E365" s="125">
        <f t="shared" si="87"/>
        <v>0.92569496725213807</v>
      </c>
      <c r="F365" s="124">
        <f t="shared" si="88"/>
        <v>1096.6760320637732</v>
      </c>
      <c r="G365" s="124">
        <f t="shared" si="93"/>
        <v>11551.288645727722</v>
      </c>
      <c r="H365" s="124">
        <f t="shared" si="89"/>
        <v>0</v>
      </c>
      <c r="I365" s="123">
        <f t="shared" si="94"/>
        <v>0</v>
      </c>
      <c r="J365" s="124">
        <f t="shared" si="90"/>
        <v>-299.79425118677545</v>
      </c>
      <c r="K365" s="123">
        <f t="shared" si="95"/>
        <v>-3157.7328477503056</v>
      </c>
      <c r="L365" s="123">
        <f t="shared" si="96"/>
        <v>8393.5557979774167</v>
      </c>
      <c r="M365" s="123">
        <f t="shared" si="97"/>
        <v>248237.55579797743</v>
      </c>
      <c r="N365" s="70">
        <f t="shared" si="98"/>
        <v>23567.602373300808</v>
      </c>
      <c r="O365" s="23">
        <f t="shared" si="91"/>
        <v>0.95809049250829492</v>
      </c>
      <c r="P365" s="284">
        <v>261.48972427638</v>
      </c>
      <c r="Q365" s="317">
        <v>10533</v>
      </c>
      <c r="R365" s="125">
        <f t="shared" si="99"/>
        <v>1.2140993094030696E-2</v>
      </c>
      <c r="S365" s="23">
        <f t="shared" si="100"/>
        <v>2.8265422267016831E-2</v>
      </c>
      <c r="T365" s="23"/>
      <c r="U365" s="266">
        <v>236832</v>
      </c>
      <c r="V365" s="125">
        <f t="shared" si="101"/>
        <v>1.2717875962707742E-2</v>
      </c>
      <c r="W365" s="260">
        <v>241276.37165583184</v>
      </c>
      <c r="X365" s="264">
        <v>22497.577657452264</v>
      </c>
      <c r="Y365" s="264">
        <v>22919.765522545058</v>
      </c>
      <c r="Z365" s="141"/>
      <c r="AA365" s="124"/>
      <c r="AB365" s="124"/>
      <c r="AC365" s="124"/>
      <c r="AD365" s="124"/>
    </row>
    <row r="366" spans="1:30">
      <c r="A366" s="82">
        <v>2011</v>
      </c>
      <c r="B366" s="83" t="s">
        <v>462</v>
      </c>
      <c r="C366" s="266">
        <v>43658</v>
      </c>
      <c r="D366" s="124">
        <f t="shared" si="92"/>
        <v>14819.416157501697</v>
      </c>
      <c r="E366" s="125">
        <f t="shared" si="87"/>
        <v>0.60245168346488898</v>
      </c>
      <c r="F366" s="124">
        <f t="shared" si="88"/>
        <v>5867.4586930170417</v>
      </c>
      <c r="G366" s="124">
        <f t="shared" si="93"/>
        <v>17285.533309628205</v>
      </c>
      <c r="H366" s="124">
        <f t="shared" si="89"/>
        <v>2561.7362483213878</v>
      </c>
      <c r="I366" s="123">
        <f t="shared" si="94"/>
        <v>7546.8749875548083</v>
      </c>
      <c r="J366" s="124">
        <f t="shared" si="90"/>
        <v>2261.9419971346124</v>
      </c>
      <c r="K366" s="123">
        <f t="shared" si="95"/>
        <v>6663.6811235585683</v>
      </c>
      <c r="L366" s="123">
        <f t="shared" si="96"/>
        <v>23949.214433186775</v>
      </c>
      <c r="M366" s="123">
        <f t="shared" si="97"/>
        <v>67607.214433186775</v>
      </c>
      <c r="N366" s="70">
        <f t="shared" si="98"/>
        <v>22948.81684765335</v>
      </c>
      <c r="O366" s="23">
        <f t="shared" si="91"/>
        <v>0.93293508978068418</v>
      </c>
      <c r="P366" s="284">
        <v>3518.4400433710689</v>
      </c>
      <c r="Q366" s="317">
        <v>2946</v>
      </c>
      <c r="R366" s="125">
        <f t="shared" si="99"/>
        <v>0.10050917955513958</v>
      </c>
      <c r="S366" s="23">
        <f t="shared" si="100"/>
        <v>4.0470243766081299E-2</v>
      </c>
      <c r="T366" s="23"/>
      <c r="U366" s="266">
        <v>39563</v>
      </c>
      <c r="V366" s="125">
        <f t="shared" si="101"/>
        <v>0.10350580087455451</v>
      </c>
      <c r="W366" s="260">
        <v>64801.10729006464</v>
      </c>
      <c r="X366" s="264">
        <v>13465.963240299523</v>
      </c>
      <c r="Y366" s="264">
        <v>22056.19717156727</v>
      </c>
      <c r="Z366" s="141"/>
      <c r="AA366" s="124"/>
      <c r="AB366" s="124"/>
      <c r="AC366" s="124"/>
      <c r="AD366" s="124"/>
    </row>
    <row r="367" spans="1:30">
      <c r="A367" s="82">
        <v>2012</v>
      </c>
      <c r="B367" s="83" t="s">
        <v>463</v>
      </c>
      <c r="C367" s="266">
        <v>428171</v>
      </c>
      <c r="D367" s="124">
        <f t="shared" si="92"/>
        <v>20749.745577901624</v>
      </c>
      <c r="E367" s="125">
        <f t="shared" si="87"/>
        <v>0.84353654840491221</v>
      </c>
      <c r="F367" s="124">
        <f t="shared" si="88"/>
        <v>2309.2610407770858</v>
      </c>
      <c r="G367" s="124">
        <f t="shared" si="93"/>
        <v>47651.601576435161</v>
      </c>
      <c r="H367" s="124">
        <f t="shared" si="89"/>
        <v>486.12095118141349</v>
      </c>
      <c r="I367" s="123">
        <f t="shared" si="94"/>
        <v>10031.105827628468</v>
      </c>
      <c r="J367" s="124">
        <f t="shared" si="90"/>
        <v>186.32669999463803</v>
      </c>
      <c r="K367" s="123">
        <f t="shared" si="95"/>
        <v>3844.8514543893557</v>
      </c>
      <c r="L367" s="123">
        <f t="shared" si="96"/>
        <v>51496.453030824516</v>
      </c>
      <c r="M367" s="123">
        <f t="shared" si="97"/>
        <v>479667.45303082454</v>
      </c>
      <c r="N367" s="70">
        <f t="shared" si="98"/>
        <v>23245.333318673347</v>
      </c>
      <c r="O367" s="23">
        <f t="shared" si="91"/>
        <v>0.9449893330276854</v>
      </c>
      <c r="P367" s="284">
        <v>678.50262897556968</v>
      </c>
      <c r="Q367" s="317">
        <v>20635</v>
      </c>
      <c r="R367" s="125">
        <f t="shared" si="99"/>
        <v>6.7763916405402608E-2</v>
      </c>
      <c r="S367" s="23">
        <f t="shared" si="100"/>
        <v>3.9848251674928815E-2</v>
      </c>
      <c r="T367" s="23"/>
      <c r="U367" s="266">
        <v>397325</v>
      </c>
      <c r="V367" s="125">
        <f t="shared" si="101"/>
        <v>7.7634178569181395E-2</v>
      </c>
      <c r="W367" s="260">
        <v>457061.00314930623</v>
      </c>
      <c r="X367" s="264">
        <v>19432.896410055757</v>
      </c>
      <c r="Y367" s="264">
        <v>22354.543830055085</v>
      </c>
      <c r="Z367" s="141"/>
      <c r="AA367" s="124"/>
      <c r="AB367" s="124"/>
      <c r="AC367" s="124"/>
      <c r="AD367" s="124"/>
    </row>
    <row r="368" spans="1:30">
      <c r="A368" s="82">
        <v>2014</v>
      </c>
      <c r="B368" s="83" t="s">
        <v>464</v>
      </c>
      <c r="C368" s="266">
        <v>16598</v>
      </c>
      <c r="D368" s="124">
        <f t="shared" si="92"/>
        <v>17638.682252922423</v>
      </c>
      <c r="E368" s="125">
        <f t="shared" si="87"/>
        <v>0.71706291964789626</v>
      </c>
      <c r="F368" s="124">
        <f t="shared" si="88"/>
        <v>4175.8990357646062</v>
      </c>
      <c r="G368" s="124">
        <f t="shared" si="93"/>
        <v>3929.5209926544944</v>
      </c>
      <c r="H368" s="124">
        <f t="shared" si="89"/>
        <v>1574.9931149241338</v>
      </c>
      <c r="I368" s="123">
        <f t="shared" si="94"/>
        <v>1482.0685211436098</v>
      </c>
      <c r="J368" s="124">
        <f t="shared" si="90"/>
        <v>1275.1988637373584</v>
      </c>
      <c r="K368" s="123">
        <f t="shared" si="95"/>
        <v>1199.9621307768543</v>
      </c>
      <c r="L368" s="123">
        <f t="shared" si="96"/>
        <v>5129.4831234313488</v>
      </c>
      <c r="M368" s="123">
        <f t="shared" si="97"/>
        <v>21727.48312343135</v>
      </c>
      <c r="N368" s="70">
        <f t="shared" si="98"/>
        <v>23089.780152424391</v>
      </c>
      <c r="O368" s="23">
        <f t="shared" si="91"/>
        <v>0.93866565158983473</v>
      </c>
      <c r="P368" s="284">
        <v>41.985244674871865</v>
      </c>
      <c r="Q368" s="317">
        <v>941</v>
      </c>
      <c r="R368" s="125">
        <f t="shared" si="99"/>
        <v>1.7292923071312291E-2</v>
      </c>
      <c r="S368" s="23">
        <f t="shared" si="100"/>
        <v>3.7750336648941049E-2</v>
      </c>
      <c r="T368" s="23"/>
      <c r="U368" s="266">
        <v>16784</v>
      </c>
      <c r="V368" s="125">
        <f t="shared" si="101"/>
        <v>-1.1081982840800763E-2</v>
      </c>
      <c r="W368" s="260">
        <v>21537.846241246622</v>
      </c>
      <c r="X368" s="264">
        <v>17338.842975206611</v>
      </c>
      <c r="Y368" s="264">
        <v>22249.841158312625</v>
      </c>
      <c r="Z368" s="141"/>
      <c r="AA368" s="124"/>
      <c r="AB368" s="124"/>
      <c r="AC368" s="124"/>
      <c r="AD368" s="124"/>
    </row>
    <row r="369" spans="1:30">
      <c r="A369" s="82">
        <v>2015</v>
      </c>
      <c r="B369" s="83" t="s">
        <v>465</v>
      </c>
      <c r="C369" s="266">
        <v>18033</v>
      </c>
      <c r="D369" s="124">
        <f t="shared" si="92"/>
        <v>17644.814090019569</v>
      </c>
      <c r="E369" s="125">
        <f t="shared" si="87"/>
        <v>0.71731219637665844</v>
      </c>
      <c r="F369" s="124">
        <f t="shared" si="88"/>
        <v>4172.2199335063187</v>
      </c>
      <c r="G369" s="124">
        <f t="shared" si="93"/>
        <v>4264.0087720434585</v>
      </c>
      <c r="H369" s="124">
        <f t="shared" si="89"/>
        <v>1572.8469719401328</v>
      </c>
      <c r="I369" s="123">
        <f t="shared" si="94"/>
        <v>1607.4496053228156</v>
      </c>
      <c r="J369" s="124">
        <f t="shared" si="90"/>
        <v>1273.0527207533573</v>
      </c>
      <c r="K369" s="123">
        <f t="shared" si="95"/>
        <v>1301.0598806099313</v>
      </c>
      <c r="L369" s="123">
        <f t="shared" si="96"/>
        <v>5565.06865265339</v>
      </c>
      <c r="M369" s="123">
        <f t="shared" si="97"/>
        <v>23598.06865265339</v>
      </c>
      <c r="N369" s="70">
        <f t="shared" si="98"/>
        <v>23090.086744279244</v>
      </c>
      <c r="O369" s="23">
        <f t="shared" si="91"/>
        <v>0.93867811542627266</v>
      </c>
      <c r="P369" s="284">
        <v>-2.3641125847816511</v>
      </c>
      <c r="Q369" s="317">
        <v>1022</v>
      </c>
      <c r="R369" s="125">
        <f t="shared" si="99"/>
        <v>-1.0883171449792348E-2</v>
      </c>
      <c r="S369" s="23">
        <f t="shared" si="100"/>
        <v>3.6599120539322592E-2</v>
      </c>
      <c r="T369" s="23"/>
      <c r="U369" s="266">
        <v>18499</v>
      </c>
      <c r="V369" s="125">
        <f t="shared" si="101"/>
        <v>-2.5190550840585978E-2</v>
      </c>
      <c r="W369" s="260">
        <v>23099.016272905727</v>
      </c>
      <c r="X369" s="264">
        <v>17838.958534233367</v>
      </c>
      <c r="Y369" s="264">
        <v>22274.846936263959</v>
      </c>
      <c r="Z369" s="141"/>
      <c r="AA369" s="124"/>
      <c r="AB369" s="124"/>
      <c r="AC369" s="124"/>
      <c r="AD369" s="124"/>
    </row>
    <row r="370" spans="1:30">
      <c r="A370" s="82">
        <v>2017</v>
      </c>
      <c r="B370" s="83" t="s">
        <v>466</v>
      </c>
      <c r="C370" s="266">
        <v>18343</v>
      </c>
      <c r="D370" s="124">
        <f t="shared" si="92"/>
        <v>17860.759493670885</v>
      </c>
      <c r="E370" s="125">
        <f t="shared" si="87"/>
        <v>0.72609099512173481</v>
      </c>
      <c r="F370" s="124">
        <f t="shared" si="88"/>
        <v>4042.652691315529</v>
      </c>
      <c r="G370" s="124">
        <f t="shared" si="93"/>
        <v>4151.8043139810479</v>
      </c>
      <c r="H370" s="124">
        <f t="shared" si="89"/>
        <v>1497.266080662172</v>
      </c>
      <c r="I370" s="123">
        <f t="shared" si="94"/>
        <v>1537.6922648400507</v>
      </c>
      <c r="J370" s="124">
        <f t="shared" si="90"/>
        <v>1197.4718294753966</v>
      </c>
      <c r="K370" s="123">
        <f t="shared" si="95"/>
        <v>1229.8035688712323</v>
      </c>
      <c r="L370" s="123">
        <f t="shared" si="96"/>
        <v>5381.6078828522805</v>
      </c>
      <c r="M370" s="123">
        <f t="shared" si="97"/>
        <v>23724.60788285228</v>
      </c>
      <c r="N370" s="70">
        <f t="shared" si="98"/>
        <v>23100.884014461812</v>
      </c>
      <c r="O370" s="23">
        <f t="shared" si="91"/>
        <v>0.93911705536352652</v>
      </c>
      <c r="P370" s="284">
        <v>309.11370486832675</v>
      </c>
      <c r="Q370" s="317">
        <v>1027</v>
      </c>
      <c r="R370" s="125">
        <f t="shared" si="99"/>
        <v>-2.2436580686420786E-2</v>
      </c>
      <c r="S370" s="23">
        <f t="shared" si="100"/>
        <v>3.6079780896763294E-2</v>
      </c>
      <c r="T370" s="23"/>
      <c r="U370" s="266">
        <v>18764</v>
      </c>
      <c r="V370" s="125">
        <f t="shared" si="101"/>
        <v>-2.2436580686420807E-2</v>
      </c>
      <c r="W370" s="260">
        <v>22898.43728281021</v>
      </c>
      <c r="X370" s="264">
        <v>18270.691333982471</v>
      </c>
      <c r="Y370" s="264">
        <v>22296.433576251424</v>
      </c>
      <c r="Z370" s="141"/>
      <c r="AA370" s="124"/>
      <c r="AB370" s="124"/>
      <c r="AC370" s="124"/>
      <c r="AD370" s="124"/>
    </row>
    <row r="371" spans="1:30">
      <c r="A371" s="82">
        <v>2018</v>
      </c>
      <c r="B371" s="83" t="s">
        <v>467</v>
      </c>
      <c r="C371" s="266">
        <v>27686</v>
      </c>
      <c r="D371" s="124">
        <f t="shared" si="92"/>
        <v>22490.658001624695</v>
      </c>
      <c r="E371" s="125">
        <f t="shared" si="87"/>
        <v>0.91430962133099958</v>
      </c>
      <c r="F371" s="124">
        <f t="shared" si="88"/>
        <v>1264.7135865432429</v>
      </c>
      <c r="G371" s="124">
        <f t="shared" si="93"/>
        <v>1556.8624250347318</v>
      </c>
      <c r="H371" s="124">
        <f t="shared" si="89"/>
        <v>0</v>
      </c>
      <c r="I371" s="123">
        <f t="shared" si="94"/>
        <v>0</v>
      </c>
      <c r="J371" s="124">
        <f t="shared" si="90"/>
        <v>-299.79425118677545</v>
      </c>
      <c r="K371" s="123">
        <f t="shared" si="95"/>
        <v>-369.04672321092056</v>
      </c>
      <c r="L371" s="123">
        <f t="shared" si="96"/>
        <v>1187.8157018238112</v>
      </c>
      <c r="M371" s="123">
        <f t="shared" si="97"/>
        <v>28873.815701823813</v>
      </c>
      <c r="N371" s="70">
        <f t="shared" si="98"/>
        <v>23455.577336981165</v>
      </c>
      <c r="O371" s="23">
        <f t="shared" si="91"/>
        <v>0.95353635413983973</v>
      </c>
      <c r="P371" s="284">
        <v>-115.4687125620228</v>
      </c>
      <c r="Q371" s="317">
        <v>1231</v>
      </c>
      <c r="R371" s="125">
        <f t="shared" si="99"/>
        <v>6.2370129622822915E-2</v>
      </c>
      <c r="S371" s="23">
        <f t="shared" si="100"/>
        <v>4.5191676214428753E-2</v>
      </c>
      <c r="T371" s="23"/>
      <c r="U371" s="266">
        <v>25489</v>
      </c>
      <c r="V371" s="125">
        <f t="shared" si="101"/>
        <v>8.6194044489779909E-2</v>
      </c>
      <c r="W371" s="260">
        <v>27019.460407500963</v>
      </c>
      <c r="X371" s="264">
        <v>21170.265780730897</v>
      </c>
      <c r="Y371" s="264">
        <v>22441.412298588839</v>
      </c>
      <c r="Z371" s="141"/>
      <c r="AA371" s="124"/>
      <c r="AB371" s="124"/>
      <c r="AC371" s="124"/>
      <c r="AD371" s="124"/>
    </row>
    <row r="372" spans="1:30">
      <c r="A372" s="82">
        <v>2019</v>
      </c>
      <c r="B372" s="83" t="s">
        <v>468</v>
      </c>
      <c r="C372" s="266">
        <v>71288</v>
      </c>
      <c r="D372" s="124">
        <f t="shared" si="92"/>
        <v>22009.262117937637</v>
      </c>
      <c r="E372" s="125">
        <f t="shared" si="87"/>
        <v>0.89473950079062137</v>
      </c>
      <c r="F372" s="124">
        <f t="shared" si="88"/>
        <v>1553.551116755478</v>
      </c>
      <c r="G372" s="124">
        <f t="shared" si="93"/>
        <v>5031.9520671709934</v>
      </c>
      <c r="H372" s="124">
        <f t="shared" si="89"/>
        <v>45.290162168808997</v>
      </c>
      <c r="I372" s="123">
        <f t="shared" si="94"/>
        <v>146.69483526477237</v>
      </c>
      <c r="J372" s="124">
        <f t="shared" si="90"/>
        <v>-254.50408901796646</v>
      </c>
      <c r="K372" s="123">
        <f t="shared" si="95"/>
        <v>-824.33874432919333</v>
      </c>
      <c r="L372" s="123">
        <f t="shared" si="96"/>
        <v>4207.6133228418003</v>
      </c>
      <c r="M372" s="123">
        <f t="shared" si="97"/>
        <v>75495.613322841804</v>
      </c>
      <c r="N372" s="70">
        <f t="shared" si="98"/>
        <v>23308.30914567515</v>
      </c>
      <c r="O372" s="23">
        <f t="shared" si="91"/>
        <v>0.94754948064697087</v>
      </c>
      <c r="P372" s="284">
        <v>-262.87985387682602</v>
      </c>
      <c r="Q372" s="317">
        <v>3239</v>
      </c>
      <c r="R372" s="125">
        <f t="shared" si="99"/>
        <v>7.1502265272160179E-2</v>
      </c>
      <c r="S372" s="23">
        <f t="shared" si="100"/>
        <v>4.0088567288666423E-2</v>
      </c>
      <c r="T372" s="23"/>
      <c r="U372" s="266">
        <v>67599</v>
      </c>
      <c r="V372" s="125">
        <f t="shared" si="101"/>
        <v>5.4571813192502851E-2</v>
      </c>
      <c r="W372" s="260">
        <v>73751.070640436592</v>
      </c>
      <c r="X372" s="264">
        <v>20540.565177757522</v>
      </c>
      <c r="Y372" s="264">
        <v>22409.927268440166</v>
      </c>
      <c r="Z372" s="141"/>
      <c r="AA372" s="124"/>
      <c r="AB372" s="124"/>
      <c r="AC372" s="124"/>
      <c r="AD372" s="124"/>
    </row>
    <row r="373" spans="1:30">
      <c r="A373" s="82">
        <v>2020</v>
      </c>
      <c r="B373" s="83" t="s">
        <v>469</v>
      </c>
      <c r="C373" s="266">
        <v>76058</v>
      </c>
      <c r="D373" s="124">
        <f t="shared" si="92"/>
        <v>19187.184661957617</v>
      </c>
      <c r="E373" s="125">
        <f t="shared" si="87"/>
        <v>0.78001397475410217</v>
      </c>
      <c r="F373" s="124">
        <f t="shared" si="88"/>
        <v>3246.7975903434894</v>
      </c>
      <c r="G373" s="124">
        <f t="shared" si="93"/>
        <v>12870.305648121592</v>
      </c>
      <c r="H373" s="124">
        <f t="shared" si="89"/>
        <v>1033.0172717618157</v>
      </c>
      <c r="I373" s="123">
        <f t="shared" si="94"/>
        <v>4094.8804652638373</v>
      </c>
      <c r="J373" s="124">
        <f t="shared" si="90"/>
        <v>733.22302057504021</v>
      </c>
      <c r="K373" s="123">
        <f t="shared" si="95"/>
        <v>2906.4960535594591</v>
      </c>
      <c r="L373" s="123">
        <f t="shared" si="96"/>
        <v>15776.801701681052</v>
      </c>
      <c r="M373" s="123">
        <f t="shared" si="97"/>
        <v>91834.801701681048</v>
      </c>
      <c r="N373" s="70">
        <f t="shared" si="98"/>
        <v>23167.205272876148</v>
      </c>
      <c r="O373" s="23">
        <f t="shared" si="91"/>
        <v>0.94181320434514493</v>
      </c>
      <c r="P373" s="284">
        <v>275.15367682380383</v>
      </c>
      <c r="Q373" s="317">
        <v>3964</v>
      </c>
      <c r="R373" s="125">
        <f t="shared" si="99"/>
        <v>2.8791659365834488E-2</v>
      </c>
      <c r="S373" s="23">
        <f t="shared" si="100"/>
        <v>3.8170733664209831E-2</v>
      </c>
      <c r="T373" s="23"/>
      <c r="U373" s="266">
        <v>74060</v>
      </c>
      <c r="V373" s="125">
        <f t="shared" si="101"/>
        <v>2.6978125843910343E-2</v>
      </c>
      <c r="W373" s="260">
        <v>88614.491966932168</v>
      </c>
      <c r="X373" s="264">
        <v>18650.214051876101</v>
      </c>
      <c r="Y373" s="264">
        <v>22315.409712146098</v>
      </c>
      <c r="Z373" s="141"/>
      <c r="AA373" s="124"/>
      <c r="AB373" s="124"/>
      <c r="AC373" s="124"/>
      <c r="AD373" s="124"/>
    </row>
    <row r="374" spans="1:30">
      <c r="A374" s="82">
        <v>2021</v>
      </c>
      <c r="B374" s="83" t="s">
        <v>470</v>
      </c>
      <c r="C374" s="266">
        <v>44509</v>
      </c>
      <c r="D374" s="124">
        <f t="shared" si="92"/>
        <v>16478.71158830063</v>
      </c>
      <c r="E374" s="125">
        <f t="shared" si="87"/>
        <v>0.66990679202153669</v>
      </c>
      <c r="F374" s="124">
        <f t="shared" si="88"/>
        <v>4871.8814345376823</v>
      </c>
      <c r="G374" s="124">
        <f t="shared" si="93"/>
        <v>13158.951754686279</v>
      </c>
      <c r="H374" s="124">
        <f t="shared" si="89"/>
        <v>1980.9828475417612</v>
      </c>
      <c r="I374" s="123">
        <f t="shared" si="94"/>
        <v>5350.6346712102977</v>
      </c>
      <c r="J374" s="124">
        <f t="shared" si="90"/>
        <v>1681.1885963549857</v>
      </c>
      <c r="K374" s="123">
        <f t="shared" si="95"/>
        <v>4540.8903987548165</v>
      </c>
      <c r="L374" s="123">
        <f t="shared" si="96"/>
        <v>17699.842153441095</v>
      </c>
      <c r="M374" s="123">
        <f t="shared" si="97"/>
        <v>62208.842153441095</v>
      </c>
      <c r="N374" s="70">
        <f t="shared" si="98"/>
        <v>23031.781619193298</v>
      </c>
      <c r="O374" s="23">
        <f t="shared" si="91"/>
        <v>0.93630784520851662</v>
      </c>
      <c r="P374" s="284">
        <v>265.92698816879056</v>
      </c>
      <c r="Q374" s="317">
        <v>2701</v>
      </c>
      <c r="R374" s="125">
        <f t="shared" si="99"/>
        <v>1.5581356544942197E-2</v>
      </c>
      <c r="S374" s="23">
        <f t="shared" si="100"/>
        <v>3.773906443155059E-2</v>
      </c>
      <c r="T374" s="23"/>
      <c r="U374" s="266">
        <v>43745</v>
      </c>
      <c r="V374" s="125">
        <f t="shared" si="101"/>
        <v>1.7464853126071551E-2</v>
      </c>
      <c r="W374" s="260">
        <v>59835.545729752987</v>
      </c>
      <c r="X374" s="264">
        <v>16225.890207715134</v>
      </c>
      <c r="Y374" s="264">
        <v>22194.193519938053</v>
      </c>
      <c r="Z374" s="141"/>
      <c r="AA374" s="124"/>
      <c r="AB374" s="124"/>
      <c r="AC374" s="124"/>
      <c r="AD374" s="124"/>
    </row>
    <row r="375" spans="1:30">
      <c r="A375" s="82">
        <v>2022</v>
      </c>
      <c r="B375" s="83" t="s">
        <v>471</v>
      </c>
      <c r="C375" s="266">
        <v>27765</v>
      </c>
      <c r="D375" s="124">
        <f t="shared" si="92"/>
        <v>20581.912527798369</v>
      </c>
      <c r="E375" s="125">
        <f t="shared" si="87"/>
        <v>0.83671365454046198</v>
      </c>
      <c r="F375" s="124">
        <f t="shared" si="88"/>
        <v>2409.9608708390383</v>
      </c>
      <c r="G375" s="124">
        <f t="shared" si="93"/>
        <v>3251.0372147618627</v>
      </c>
      <c r="H375" s="124">
        <f t="shared" si="89"/>
        <v>544.86251871755246</v>
      </c>
      <c r="I375" s="123">
        <f t="shared" si="94"/>
        <v>735.01953774997821</v>
      </c>
      <c r="J375" s="124">
        <f t="shared" si="90"/>
        <v>245.06826753077701</v>
      </c>
      <c r="K375" s="123">
        <f t="shared" si="95"/>
        <v>330.59709289901821</v>
      </c>
      <c r="L375" s="123">
        <f t="shared" si="96"/>
        <v>3581.6343076608809</v>
      </c>
      <c r="M375" s="123">
        <f t="shared" si="97"/>
        <v>31346.634307660883</v>
      </c>
      <c r="N375" s="70">
        <f t="shared" si="98"/>
        <v>23236.941666168186</v>
      </c>
      <c r="O375" s="23">
        <f t="shared" si="91"/>
        <v>0.94464818833446296</v>
      </c>
      <c r="P375" s="284">
        <v>249.75514884846052</v>
      </c>
      <c r="Q375" s="317">
        <v>1349</v>
      </c>
      <c r="R375" s="125">
        <f t="shared" si="99"/>
        <v>6.0265847934457814E-2</v>
      </c>
      <c r="S375" s="23">
        <f t="shared" si="100"/>
        <v>3.9521378422605259E-2</v>
      </c>
      <c r="T375" s="23"/>
      <c r="U375" s="266">
        <v>25818</v>
      </c>
      <c r="V375" s="125">
        <f t="shared" si="101"/>
        <v>7.5412502904950038E-2</v>
      </c>
      <c r="W375" s="260">
        <v>29730.155682704553</v>
      </c>
      <c r="X375" s="264">
        <v>19412.030075187969</v>
      </c>
      <c r="Y375" s="264">
        <v>22353.500513311694</v>
      </c>
      <c r="Z375" s="141"/>
      <c r="AA375" s="124"/>
      <c r="AB375" s="124"/>
      <c r="AC375" s="124"/>
      <c r="AD375" s="124"/>
    </row>
    <row r="376" spans="1:30">
      <c r="A376" s="82">
        <v>2023</v>
      </c>
      <c r="B376" s="83" t="s">
        <v>472</v>
      </c>
      <c r="C376" s="266">
        <v>21892</v>
      </c>
      <c r="D376" s="124">
        <f t="shared" si="92"/>
        <v>18986.990459670425</v>
      </c>
      <c r="E376" s="125">
        <f t="shared" si="87"/>
        <v>0.77187550742812883</v>
      </c>
      <c r="F376" s="124">
        <f t="shared" si="88"/>
        <v>3366.9141117158047</v>
      </c>
      <c r="G376" s="124">
        <f t="shared" si="93"/>
        <v>3882.0519708083229</v>
      </c>
      <c r="H376" s="124">
        <f t="shared" si="89"/>
        <v>1103.0852425623327</v>
      </c>
      <c r="I376" s="123">
        <f t="shared" si="94"/>
        <v>1271.8572846743698</v>
      </c>
      <c r="J376" s="124">
        <f t="shared" si="90"/>
        <v>803.29099137555727</v>
      </c>
      <c r="K376" s="123">
        <f t="shared" si="95"/>
        <v>926.19451305601763</v>
      </c>
      <c r="L376" s="123">
        <f t="shared" si="96"/>
        <v>4808.2464838643409</v>
      </c>
      <c r="M376" s="123">
        <f t="shared" si="97"/>
        <v>26700.246483864343</v>
      </c>
      <c r="N376" s="70">
        <f t="shared" si="98"/>
        <v>23157.195562761786</v>
      </c>
      <c r="O376" s="23">
        <f t="shared" si="91"/>
        <v>0.94140628097884615</v>
      </c>
      <c r="P376" s="284">
        <v>-89.735295313361348</v>
      </c>
      <c r="Q376" s="317">
        <v>1153</v>
      </c>
      <c r="R376" s="125">
        <f t="shared" si="99"/>
        <v>8.4414244994324389E-4</v>
      </c>
      <c r="S376" s="23">
        <f t="shared" si="100"/>
        <v>3.6976901234458209E-2</v>
      </c>
      <c r="T376" s="23"/>
      <c r="U376" s="266">
        <v>21570</v>
      </c>
      <c r="V376" s="125">
        <f t="shared" si="101"/>
        <v>1.4928140936485861E-2</v>
      </c>
      <c r="W376" s="260">
        <v>25390.856173860961</v>
      </c>
      <c r="X376" s="264">
        <v>18970.976253298151</v>
      </c>
      <c r="Y376" s="264">
        <v>22331.447822217204</v>
      </c>
      <c r="Z376" s="141"/>
      <c r="AA376" s="124"/>
      <c r="AB376" s="124"/>
      <c r="AC376" s="124"/>
      <c r="AD376" s="124"/>
    </row>
    <row r="377" spans="1:30">
      <c r="A377" s="82">
        <v>2024</v>
      </c>
      <c r="B377" s="83" t="s">
        <v>473</v>
      </c>
      <c r="C377" s="266">
        <v>20818</v>
      </c>
      <c r="D377" s="124">
        <f t="shared" si="92"/>
        <v>21178.026449643949</v>
      </c>
      <c r="E377" s="125">
        <f t="shared" si="87"/>
        <v>0.86094739168205192</v>
      </c>
      <c r="F377" s="124">
        <f t="shared" si="88"/>
        <v>2052.2925177316906</v>
      </c>
      <c r="G377" s="124">
        <f t="shared" si="93"/>
        <v>2017.4035449302519</v>
      </c>
      <c r="H377" s="124">
        <f t="shared" si="89"/>
        <v>336.22264607159974</v>
      </c>
      <c r="I377" s="123">
        <f t="shared" si="94"/>
        <v>330.50686108838255</v>
      </c>
      <c r="J377" s="124">
        <f t="shared" si="90"/>
        <v>36.428394884824286</v>
      </c>
      <c r="K377" s="123">
        <f t="shared" si="95"/>
        <v>35.809112171782274</v>
      </c>
      <c r="L377" s="123">
        <f t="shared" si="96"/>
        <v>2053.212657102034</v>
      </c>
      <c r="M377" s="123">
        <f t="shared" si="97"/>
        <v>22871.212657102034</v>
      </c>
      <c r="N377" s="70">
        <f t="shared" si="98"/>
        <v>23266.747362260463</v>
      </c>
      <c r="O377" s="23">
        <f t="shared" si="91"/>
        <v>0.94585987519154235</v>
      </c>
      <c r="P377" s="284">
        <v>-340.18108871902496</v>
      </c>
      <c r="Q377" s="317">
        <v>983</v>
      </c>
      <c r="R377" s="125">
        <f t="shared" si="99"/>
        <v>5.9756827489252345E-2</v>
      </c>
      <c r="S377" s="23">
        <f t="shared" si="100"/>
        <v>3.9525153779576411E-2</v>
      </c>
      <c r="T377" s="23"/>
      <c r="U377" s="266">
        <v>19804</v>
      </c>
      <c r="V377" s="125">
        <f t="shared" si="101"/>
        <v>5.1201777418703291E-2</v>
      </c>
      <c r="W377" s="260">
        <v>22180.652918466327</v>
      </c>
      <c r="X377" s="264">
        <v>19983.85469223007</v>
      </c>
      <c r="Y377" s="264">
        <v>22382.091744163801</v>
      </c>
      <c r="Z377" s="141"/>
      <c r="AA377" s="124"/>
      <c r="AB377" s="124"/>
      <c r="AC377" s="124"/>
      <c r="AD377" s="124"/>
    </row>
    <row r="378" spans="1:30">
      <c r="A378" s="82">
        <v>2025</v>
      </c>
      <c r="B378" s="83" t="s">
        <v>474</v>
      </c>
      <c r="C378" s="266">
        <v>55646</v>
      </c>
      <c r="D378" s="124">
        <f t="shared" si="92"/>
        <v>19043.805612594115</v>
      </c>
      <c r="E378" s="125">
        <f t="shared" si="87"/>
        <v>0.77418520601283758</v>
      </c>
      <c r="F378" s="124">
        <f t="shared" si="88"/>
        <v>3332.8250199615909</v>
      </c>
      <c r="G378" s="124">
        <f t="shared" si="93"/>
        <v>9738.5147083277679</v>
      </c>
      <c r="H378" s="124">
        <f t="shared" si="89"/>
        <v>1083.1999390390415</v>
      </c>
      <c r="I378" s="123">
        <f t="shared" si="94"/>
        <v>3165.1102218720794</v>
      </c>
      <c r="J378" s="124">
        <f t="shared" si="90"/>
        <v>783.40568785226606</v>
      </c>
      <c r="K378" s="123">
        <f t="shared" si="95"/>
        <v>2289.1114199043213</v>
      </c>
      <c r="L378" s="123">
        <f t="shared" si="96"/>
        <v>12027.626128232088</v>
      </c>
      <c r="M378" s="123">
        <f t="shared" si="97"/>
        <v>67673.626128232092</v>
      </c>
      <c r="N378" s="70">
        <f t="shared" si="98"/>
        <v>23160.036320407969</v>
      </c>
      <c r="O378" s="23">
        <f t="shared" si="91"/>
        <v>0.94152176590808156</v>
      </c>
      <c r="P378" s="284">
        <v>-310.04348040386321</v>
      </c>
      <c r="Q378" s="317">
        <v>2922</v>
      </c>
      <c r="R378" s="125">
        <f t="shared" si="99"/>
        <v>1.9016178417364499E-2</v>
      </c>
      <c r="S378" s="23">
        <f t="shared" si="100"/>
        <v>3.7760633593022216E-2</v>
      </c>
      <c r="T378" s="23"/>
      <c r="U378" s="266">
        <v>54402</v>
      </c>
      <c r="V378" s="125">
        <f t="shared" si="101"/>
        <v>2.2866806367412961E-2</v>
      </c>
      <c r="W378" s="260">
        <v>64965.719016806725</v>
      </c>
      <c r="X378" s="264">
        <v>18688.423222260393</v>
      </c>
      <c r="Y378" s="264">
        <v>22317.320170665313</v>
      </c>
      <c r="Z378" s="141"/>
      <c r="AA378" s="124"/>
      <c r="AB378" s="124"/>
      <c r="AC378" s="124"/>
      <c r="AD378" s="124"/>
    </row>
    <row r="379" spans="1:30">
      <c r="A379" s="82">
        <v>2027</v>
      </c>
      <c r="B379" s="83" t="s">
        <v>475</v>
      </c>
      <c r="C379" s="266">
        <v>16596</v>
      </c>
      <c r="D379" s="124">
        <f t="shared" si="92"/>
        <v>17580.508474576272</v>
      </c>
      <c r="E379" s="125">
        <f t="shared" si="87"/>
        <v>0.71469798905105819</v>
      </c>
      <c r="F379" s="124">
        <f t="shared" si="88"/>
        <v>4210.8033027722968</v>
      </c>
      <c r="G379" s="124">
        <f t="shared" si="93"/>
        <v>3974.9983178170482</v>
      </c>
      <c r="H379" s="124">
        <f t="shared" si="89"/>
        <v>1595.3539373452863</v>
      </c>
      <c r="I379" s="123">
        <f t="shared" si="94"/>
        <v>1506.0141168539503</v>
      </c>
      <c r="J379" s="124">
        <f t="shared" si="90"/>
        <v>1295.5596861585109</v>
      </c>
      <c r="K379" s="123">
        <f t="shared" si="95"/>
        <v>1223.0083437336343</v>
      </c>
      <c r="L379" s="123">
        <f t="shared" si="96"/>
        <v>5198.0066615506821</v>
      </c>
      <c r="M379" s="123">
        <f t="shared" si="97"/>
        <v>21794.00666155068</v>
      </c>
      <c r="N379" s="70">
        <f t="shared" si="98"/>
        <v>23086.871463507079</v>
      </c>
      <c r="O379" s="23">
        <f t="shared" si="91"/>
        <v>0.93854740505999268</v>
      </c>
      <c r="P379" s="284">
        <v>-601.9980648532628</v>
      </c>
      <c r="Q379" s="317">
        <v>944</v>
      </c>
      <c r="R379" s="125">
        <f t="shared" si="99"/>
        <v>0.11186164522990193</v>
      </c>
      <c r="S379" s="23">
        <f t="shared" si="100"/>
        <v>4.1192599276398213E-2</v>
      </c>
      <c r="T379" s="23"/>
      <c r="U379" s="266">
        <v>15037</v>
      </c>
      <c r="V379" s="125">
        <f t="shared" si="101"/>
        <v>0.10367759526501297</v>
      </c>
      <c r="W379" s="260">
        <v>21086.986958084231</v>
      </c>
      <c r="X379" s="264">
        <v>15811.777076761304</v>
      </c>
      <c r="Y379" s="264">
        <v>22173.487863390361</v>
      </c>
      <c r="Z379" s="141"/>
      <c r="AA379" s="124"/>
      <c r="AB379" s="124"/>
      <c r="AC379" s="124"/>
      <c r="AD379" s="124"/>
    </row>
    <row r="380" spans="1:30">
      <c r="A380" s="82">
        <v>2028</v>
      </c>
      <c r="B380" s="83" t="s">
        <v>476</v>
      </c>
      <c r="C380" s="266">
        <v>48558</v>
      </c>
      <c r="D380" s="124">
        <f t="shared" si="92"/>
        <v>21457.357490057446</v>
      </c>
      <c r="E380" s="125">
        <f t="shared" si="87"/>
        <v>0.87230299798614541</v>
      </c>
      <c r="F380" s="124">
        <f t="shared" si="88"/>
        <v>1884.6938934835925</v>
      </c>
      <c r="G380" s="124">
        <f t="shared" si="93"/>
        <v>4265.0622809533697</v>
      </c>
      <c r="H380" s="124">
        <f t="shared" si="89"/>
        <v>238.45678192687572</v>
      </c>
      <c r="I380" s="123">
        <f t="shared" si="94"/>
        <v>539.62769750051984</v>
      </c>
      <c r="J380" s="124">
        <f t="shared" si="90"/>
        <v>-61.337469259899734</v>
      </c>
      <c r="K380" s="123">
        <f t="shared" si="95"/>
        <v>-138.80669293515308</v>
      </c>
      <c r="L380" s="123">
        <f t="shared" si="96"/>
        <v>4126.2555880182163</v>
      </c>
      <c r="M380" s="123">
        <f t="shared" si="97"/>
        <v>52684.255588018219</v>
      </c>
      <c r="N380" s="70">
        <f t="shared" si="98"/>
        <v>23280.713914281139</v>
      </c>
      <c r="O380" s="23">
        <f t="shared" si="91"/>
        <v>0.94642765550674701</v>
      </c>
      <c r="P380" s="284">
        <v>-258.40982072345105</v>
      </c>
      <c r="Q380" s="317">
        <v>2263</v>
      </c>
      <c r="R380" s="125">
        <f t="shared" si="99"/>
        <v>7.3270291683256439E-2</v>
      </c>
      <c r="S380" s="23">
        <f t="shared" si="100"/>
        <v>4.0129068866133849E-2</v>
      </c>
      <c r="T380" s="23"/>
      <c r="U380" s="266">
        <v>45323</v>
      </c>
      <c r="V380" s="125">
        <f t="shared" si="101"/>
        <v>7.137656377556649E-2</v>
      </c>
      <c r="W380" s="260">
        <v>50741.182054655052</v>
      </c>
      <c r="X380" s="264">
        <v>19992.501102779002</v>
      </c>
      <c r="Y380" s="264">
        <v>22382.524064691246</v>
      </c>
      <c r="Z380" s="141"/>
      <c r="AA380" s="124"/>
      <c r="AB380" s="124"/>
      <c r="AC380" s="124"/>
      <c r="AD380" s="124"/>
    </row>
    <row r="381" spans="1:30">
      <c r="A381" s="82">
        <v>2030</v>
      </c>
      <c r="B381" s="83" t="s">
        <v>477</v>
      </c>
      <c r="C381" s="266">
        <v>213235</v>
      </c>
      <c r="D381" s="124">
        <f t="shared" si="92"/>
        <v>20964.998525218758</v>
      </c>
      <c r="E381" s="125">
        <f t="shared" si="87"/>
        <v>0.85228719681803089</v>
      </c>
      <c r="F381" s="124">
        <f t="shared" si="88"/>
        <v>2180.1092723868051</v>
      </c>
      <c r="G381" s="124">
        <f t="shared" si="93"/>
        <v>22173.891409446194</v>
      </c>
      <c r="H381" s="124">
        <f t="shared" si="89"/>
        <v>410.78241962041648</v>
      </c>
      <c r="I381" s="123">
        <f t="shared" si="94"/>
        <v>4178.067989959256</v>
      </c>
      <c r="J381" s="124">
        <f t="shared" si="90"/>
        <v>110.98816843364102</v>
      </c>
      <c r="K381" s="123">
        <f t="shared" si="95"/>
        <v>1128.8606611385628</v>
      </c>
      <c r="L381" s="123">
        <f t="shared" si="96"/>
        <v>23302.752070584756</v>
      </c>
      <c r="M381" s="123">
        <f t="shared" si="97"/>
        <v>236537.75207058474</v>
      </c>
      <c r="N381" s="70">
        <f t="shared" si="98"/>
        <v>23256.095966039204</v>
      </c>
      <c r="O381" s="23">
        <f t="shared" si="91"/>
        <v>0.94542686544834131</v>
      </c>
      <c r="P381" s="284">
        <v>861.43626311172557</v>
      </c>
      <c r="Q381" s="317">
        <v>10171</v>
      </c>
      <c r="R381" s="125">
        <f t="shared" si="99"/>
        <v>3.1974497500958605E-2</v>
      </c>
      <c r="S381" s="23">
        <f t="shared" si="100"/>
        <v>3.8280210217394771E-2</v>
      </c>
      <c r="T381" s="23"/>
      <c r="U381" s="266">
        <v>207197</v>
      </c>
      <c r="V381" s="125">
        <f t="shared" si="101"/>
        <v>2.9141348571649205E-2</v>
      </c>
      <c r="W381" s="260">
        <v>228444.03699842386</v>
      </c>
      <c r="X381" s="264">
        <v>20315.423080694185</v>
      </c>
      <c r="Y381" s="264">
        <v>22398.670163587005</v>
      </c>
      <c r="Z381" s="141"/>
      <c r="AA381" s="124"/>
      <c r="AB381" s="124"/>
      <c r="AC381" s="124"/>
      <c r="AD381" s="124"/>
    </row>
    <row r="382" spans="1:30" ht="19.5" customHeight="1">
      <c r="A382" s="302">
        <v>5001</v>
      </c>
      <c r="B382" s="303" t="s">
        <v>347</v>
      </c>
      <c r="C382" s="266">
        <v>4789021</v>
      </c>
      <c r="D382" s="266">
        <f t="shared" si="92"/>
        <v>24749.334628761608</v>
      </c>
      <c r="E382" s="125">
        <f t="shared" si="87"/>
        <v>1.006131291089063</v>
      </c>
      <c r="F382" s="266">
        <f t="shared" si="88"/>
        <v>-90.492389738904606</v>
      </c>
      <c r="G382" s="266">
        <f t="shared" si="93"/>
        <v>-17510.367906867781</v>
      </c>
      <c r="H382" s="266">
        <f t="shared" si="89"/>
        <v>0</v>
      </c>
      <c r="I382" s="260">
        <f t="shared" si="94"/>
        <v>0</v>
      </c>
      <c r="J382" s="266">
        <f t="shared" si="90"/>
        <v>-299.79425118677545</v>
      </c>
      <c r="K382" s="260">
        <f t="shared" si="95"/>
        <v>-58010.487398892241</v>
      </c>
      <c r="L382" s="260">
        <f t="shared" si="96"/>
        <v>-75520.855305760022</v>
      </c>
      <c r="M382" s="260">
        <f t="shared" si="97"/>
        <v>4713500.1446942398</v>
      </c>
      <c r="N382" s="70">
        <f t="shared" si="98"/>
        <v>24359.047987835926</v>
      </c>
      <c r="O382" s="23">
        <f t="shared" si="91"/>
        <v>0.99026502204306488</v>
      </c>
      <c r="P382" s="284">
        <v>4546.9943546193535</v>
      </c>
      <c r="Q382" s="317">
        <v>193501</v>
      </c>
      <c r="R382" s="125">
        <f t="shared" si="99"/>
        <v>4.5610834828734632E-2</v>
      </c>
      <c r="S382" s="23">
        <f t="shared" si="100"/>
        <v>4.1491027701141277E-2</v>
      </c>
      <c r="T382" s="23"/>
      <c r="U382" s="266">
        <v>4508233</v>
      </c>
      <c r="V382" s="125">
        <f t="shared" si="101"/>
        <v>6.2283382424998888E-2</v>
      </c>
      <c r="W382" s="260">
        <v>4454691.9681064263</v>
      </c>
      <c r="X382" s="264">
        <v>23669.738113239247</v>
      </c>
      <c r="Y382" s="264">
        <v>23388.62970485985</v>
      </c>
      <c r="Z382" s="264"/>
      <c r="AA382" s="266">
        <v>4471197</v>
      </c>
      <c r="AB382" s="266">
        <v>23475.286668346773</v>
      </c>
      <c r="AC382" s="266"/>
      <c r="AD382" s="266"/>
    </row>
    <row r="383" spans="1:30">
      <c r="A383" s="302">
        <v>5004</v>
      </c>
      <c r="B383" s="303" t="s">
        <v>371</v>
      </c>
      <c r="C383" s="266">
        <v>403531</v>
      </c>
      <c r="D383" s="266">
        <f t="shared" si="92"/>
        <v>18262.626719768283</v>
      </c>
      <c r="E383" s="125">
        <f t="shared" si="87"/>
        <v>0.7424280481013279</v>
      </c>
      <c r="F383" s="266">
        <f t="shared" si="88"/>
        <v>3801.5323556570902</v>
      </c>
      <c r="G383" s="266">
        <f t="shared" si="93"/>
        <v>83998.658930599064</v>
      </c>
      <c r="H383" s="266">
        <f t="shared" si="89"/>
        <v>1356.6125515280828</v>
      </c>
      <c r="I383" s="260">
        <f t="shared" si="94"/>
        <v>29975.710938564516</v>
      </c>
      <c r="J383" s="266">
        <f t="shared" si="90"/>
        <v>1056.8183003413073</v>
      </c>
      <c r="K383" s="260">
        <f t="shared" si="95"/>
        <v>23351.457164341529</v>
      </c>
      <c r="L383" s="260">
        <f t="shared" si="96"/>
        <v>107350.11609494059</v>
      </c>
      <c r="M383" s="260">
        <f t="shared" si="97"/>
        <v>510881.11609494057</v>
      </c>
      <c r="N383" s="70">
        <f t="shared" si="98"/>
        <v>23120.977375766681</v>
      </c>
      <c r="O383" s="23">
        <f t="shared" si="91"/>
        <v>0.9399339080125062</v>
      </c>
      <c r="P383" s="284">
        <v>2309.480888773629</v>
      </c>
      <c r="Q383" s="317">
        <v>22096</v>
      </c>
      <c r="R383" s="125">
        <f t="shared" si="99"/>
        <v>2.7889395399723526E-2</v>
      </c>
      <c r="S383" s="23">
        <f t="shared" si="100"/>
        <v>3.8153339151892764E-2</v>
      </c>
      <c r="T383" s="23"/>
      <c r="U383" s="266">
        <v>390379</v>
      </c>
      <c r="V383" s="125">
        <f t="shared" si="101"/>
        <v>3.3690336826519868E-2</v>
      </c>
      <c r="W383" s="260">
        <v>489344.00703788298</v>
      </c>
      <c r="X383" s="264">
        <v>17767.112688876754</v>
      </c>
      <c r="Y383" s="264">
        <v>22271.25464399613</v>
      </c>
      <c r="Z383" s="264"/>
      <c r="AA383" s="266"/>
      <c r="AB383" s="266"/>
      <c r="AC383" s="266"/>
      <c r="AD383" s="266"/>
    </row>
    <row r="384" spans="1:30">
      <c r="A384" s="302">
        <v>5005</v>
      </c>
      <c r="B384" s="303" t="s">
        <v>372</v>
      </c>
      <c r="C384" s="266">
        <v>252894</v>
      </c>
      <c r="D384" s="266">
        <f t="shared" si="92"/>
        <v>19337.360452668603</v>
      </c>
      <c r="E384" s="125">
        <f t="shared" si="87"/>
        <v>0.78611905048501796</v>
      </c>
      <c r="F384" s="266">
        <f t="shared" si="88"/>
        <v>3156.6921159168983</v>
      </c>
      <c r="G384" s="266">
        <f t="shared" si="93"/>
        <v>41283.219491961194</v>
      </c>
      <c r="H384" s="266">
        <f t="shared" si="89"/>
        <v>980.45574501297062</v>
      </c>
      <c r="I384" s="260">
        <f t="shared" si="94"/>
        <v>12822.40023327963</v>
      </c>
      <c r="J384" s="266">
        <f t="shared" si="90"/>
        <v>680.66149382619517</v>
      </c>
      <c r="K384" s="260">
        <f t="shared" si="95"/>
        <v>8901.6910162589811</v>
      </c>
      <c r="L384" s="260">
        <f t="shared" si="96"/>
        <v>50184.910508220171</v>
      </c>
      <c r="M384" s="260">
        <f t="shared" si="97"/>
        <v>303078.9105082202</v>
      </c>
      <c r="N384" s="70">
        <f t="shared" si="98"/>
        <v>23174.714062411698</v>
      </c>
      <c r="O384" s="23">
        <f t="shared" si="91"/>
        <v>0.94211845813169071</v>
      </c>
      <c r="P384" s="284">
        <v>1798.159330348557</v>
      </c>
      <c r="Q384" s="317">
        <v>13078</v>
      </c>
      <c r="R384" s="125">
        <f t="shared" si="99"/>
        <v>2.5743548833017452E-2</v>
      </c>
      <c r="S384" s="23">
        <f t="shared" si="100"/>
        <v>3.8037800327839724E-2</v>
      </c>
      <c r="T384" s="23"/>
      <c r="U384" s="266">
        <v>246038</v>
      </c>
      <c r="V384" s="125">
        <f t="shared" si="101"/>
        <v>2.7865614254708623E-2</v>
      </c>
      <c r="W384" s="260">
        <v>291370.11497366702</v>
      </c>
      <c r="X384" s="264">
        <v>18852.041989119607</v>
      </c>
      <c r="Y384" s="264">
        <v>22325.501109008277</v>
      </c>
      <c r="Z384" s="264"/>
      <c r="AA384" s="266"/>
      <c r="AB384" s="266"/>
      <c r="AC384" s="266"/>
      <c r="AD384" s="266"/>
    </row>
    <row r="385" spans="1:30">
      <c r="A385" s="302">
        <v>5011</v>
      </c>
      <c r="B385" s="303" t="s">
        <v>348</v>
      </c>
      <c r="C385" s="266">
        <v>89085</v>
      </c>
      <c r="D385" s="266">
        <f t="shared" si="92"/>
        <v>21085.207100591717</v>
      </c>
      <c r="E385" s="125">
        <f t="shared" si="87"/>
        <v>0.85717401947222127</v>
      </c>
      <c r="F385" s="266">
        <f t="shared" si="88"/>
        <v>2107.9841271630298</v>
      </c>
      <c r="G385" s="266">
        <f t="shared" si="93"/>
        <v>8906.2329372638014</v>
      </c>
      <c r="H385" s="266">
        <f t="shared" si="89"/>
        <v>368.70941823988085</v>
      </c>
      <c r="I385" s="260">
        <f t="shared" si="94"/>
        <v>1557.7972920634966</v>
      </c>
      <c r="J385" s="266">
        <f t="shared" si="90"/>
        <v>68.915167053105392</v>
      </c>
      <c r="K385" s="260">
        <f t="shared" si="95"/>
        <v>291.16658079937031</v>
      </c>
      <c r="L385" s="260">
        <f t="shared" si="96"/>
        <v>9197.3995180631719</v>
      </c>
      <c r="M385" s="260">
        <f t="shared" si="97"/>
        <v>98282.399518063175</v>
      </c>
      <c r="N385" s="70">
        <f t="shared" si="98"/>
        <v>23262.106394807852</v>
      </c>
      <c r="O385" s="23">
        <f t="shared" si="91"/>
        <v>0.94567120658105086</v>
      </c>
      <c r="P385" s="284">
        <v>743.20574787602163</v>
      </c>
      <c r="Q385" s="317">
        <v>4225</v>
      </c>
      <c r="R385" s="125">
        <f t="shared" si="99"/>
        <v>7.1532175610869289E-2</v>
      </c>
      <c r="S385" s="23">
        <f t="shared" si="100"/>
        <v>4.0029283803415486E-2</v>
      </c>
      <c r="T385" s="23"/>
      <c r="U385" s="266">
        <v>83807</v>
      </c>
      <c r="V385" s="125">
        <f t="shared" si="101"/>
        <v>6.2978032861216837E-2</v>
      </c>
      <c r="W385" s="260">
        <v>95260.116881683221</v>
      </c>
      <c r="X385" s="264">
        <v>19677.623855365109</v>
      </c>
      <c r="Y385" s="264">
        <v>22366.780202320548</v>
      </c>
      <c r="Z385" s="264"/>
      <c r="AA385" s="266"/>
      <c r="AB385" s="266"/>
      <c r="AC385" s="266"/>
      <c r="AD385" s="266"/>
    </row>
    <row r="386" spans="1:30">
      <c r="A386" s="302">
        <v>5012</v>
      </c>
      <c r="B386" s="303" t="s">
        <v>349</v>
      </c>
      <c r="C386" s="266">
        <v>21014</v>
      </c>
      <c r="D386" s="266">
        <f t="shared" si="92"/>
        <v>21290.78014184397</v>
      </c>
      <c r="E386" s="125">
        <f t="shared" si="87"/>
        <v>0.86553115199762953</v>
      </c>
      <c r="F386" s="266">
        <f t="shared" si="88"/>
        <v>1984.6403024116778</v>
      </c>
      <c r="G386" s="266">
        <f t="shared" si="93"/>
        <v>1958.839978480326</v>
      </c>
      <c r="H386" s="266">
        <f t="shared" si="89"/>
        <v>296.75885380159212</v>
      </c>
      <c r="I386" s="260">
        <f t="shared" si="94"/>
        <v>292.90098870217145</v>
      </c>
      <c r="J386" s="266">
        <f t="shared" si="90"/>
        <v>-3.0353973851833302</v>
      </c>
      <c r="K386" s="260">
        <f t="shared" si="95"/>
        <v>-2.9959372191759472</v>
      </c>
      <c r="L386" s="260">
        <f t="shared" si="96"/>
        <v>1955.8440412611501</v>
      </c>
      <c r="M386" s="260">
        <f t="shared" si="97"/>
        <v>22969.844041261149</v>
      </c>
      <c r="N386" s="70">
        <f t="shared" si="98"/>
        <v>23272.385046870462</v>
      </c>
      <c r="O386" s="23">
        <f t="shared" si="91"/>
        <v>0.94608906320732111</v>
      </c>
      <c r="P386" s="284">
        <v>61.191165243464866</v>
      </c>
      <c r="Q386" s="317">
        <v>987</v>
      </c>
      <c r="R386" s="125">
        <f t="shared" si="99"/>
        <v>0.10756720343755773</v>
      </c>
      <c r="S386" s="23">
        <f t="shared" si="100"/>
        <v>4.1547317340474968E-2</v>
      </c>
      <c r="T386" s="23"/>
      <c r="U386" s="266">
        <v>18877</v>
      </c>
      <c r="V386" s="125">
        <f t="shared" si="101"/>
        <v>0.11320654765058007</v>
      </c>
      <c r="W386" s="260">
        <v>21941.856827380354</v>
      </c>
      <c r="X386" s="264">
        <v>19223.014256619146</v>
      </c>
      <c r="Y386" s="264">
        <v>22344.049722383254</v>
      </c>
      <c r="Z386" s="264"/>
      <c r="AA386" s="266"/>
      <c r="AB386" s="266"/>
      <c r="AC386" s="266"/>
      <c r="AD386" s="266"/>
    </row>
    <row r="387" spans="1:30">
      <c r="A387" s="302">
        <v>5013</v>
      </c>
      <c r="B387" s="303" t="s">
        <v>350</v>
      </c>
      <c r="C387" s="266">
        <v>89991</v>
      </c>
      <c r="D387" s="266">
        <f t="shared" si="92"/>
        <v>19361.230636833046</v>
      </c>
      <c r="E387" s="125">
        <f t="shared" si="87"/>
        <v>0.78708944179339657</v>
      </c>
      <c r="F387" s="266">
        <f t="shared" si="88"/>
        <v>3142.3700054182323</v>
      </c>
      <c r="G387" s="266">
        <f t="shared" si="93"/>
        <v>14605.735785183944</v>
      </c>
      <c r="H387" s="266">
        <f t="shared" si="89"/>
        <v>972.10118055541545</v>
      </c>
      <c r="I387" s="260">
        <f t="shared" si="94"/>
        <v>4518.3262872215719</v>
      </c>
      <c r="J387" s="266">
        <f t="shared" si="90"/>
        <v>672.30692936864</v>
      </c>
      <c r="K387" s="260">
        <f t="shared" si="95"/>
        <v>3124.8826077054387</v>
      </c>
      <c r="L387" s="260">
        <f t="shared" si="96"/>
        <v>17730.618392889384</v>
      </c>
      <c r="M387" s="260">
        <f t="shared" si="97"/>
        <v>107721.61839288939</v>
      </c>
      <c r="N387" s="70">
        <f t="shared" si="98"/>
        <v>23175.907571619919</v>
      </c>
      <c r="O387" s="23">
        <f t="shared" si="91"/>
        <v>0.94216697769710955</v>
      </c>
      <c r="P387" s="284">
        <v>432.85910440893713</v>
      </c>
      <c r="Q387" s="317">
        <v>4648</v>
      </c>
      <c r="R387" s="125">
        <f t="shared" si="99"/>
        <v>4.3967056732887748E-2</v>
      </c>
      <c r="S387" s="23">
        <f t="shared" si="100"/>
        <v>3.8803671650688397E-2</v>
      </c>
      <c r="T387" s="23"/>
      <c r="U387" s="266">
        <v>86405</v>
      </c>
      <c r="V387" s="125">
        <f t="shared" si="101"/>
        <v>4.1502227880330998E-2</v>
      </c>
      <c r="W387" s="260">
        <v>103943.17648550414</v>
      </c>
      <c r="X387" s="264">
        <v>18545.825284395793</v>
      </c>
      <c r="Y387" s="264">
        <v>22310.190273772085</v>
      </c>
      <c r="Z387" s="264"/>
      <c r="AA387" s="266"/>
      <c r="AB387" s="266"/>
      <c r="AC387" s="266"/>
      <c r="AD387" s="266"/>
    </row>
    <row r="388" spans="1:30">
      <c r="A388" s="302">
        <v>5014</v>
      </c>
      <c r="B388" s="303" t="s">
        <v>351</v>
      </c>
      <c r="C388" s="266">
        <v>190205</v>
      </c>
      <c r="D388" s="266">
        <f t="shared" si="92"/>
        <v>38332.325675130996</v>
      </c>
      <c r="E388" s="125">
        <f t="shared" si="87"/>
        <v>1.5583187548462913</v>
      </c>
      <c r="F388" s="266">
        <f t="shared" si="88"/>
        <v>-8240.2870175605367</v>
      </c>
      <c r="G388" s="266">
        <f t="shared" si="93"/>
        <v>-40888.304181135383</v>
      </c>
      <c r="H388" s="266">
        <f t="shared" si="89"/>
        <v>0</v>
      </c>
      <c r="I388" s="260">
        <f t="shared" si="94"/>
        <v>0</v>
      </c>
      <c r="J388" s="266">
        <f t="shared" si="90"/>
        <v>-299.79425118677545</v>
      </c>
      <c r="K388" s="260">
        <f t="shared" si="95"/>
        <v>-1487.5790743887796</v>
      </c>
      <c r="L388" s="260">
        <f t="shared" si="96"/>
        <v>-42375.883255524161</v>
      </c>
      <c r="M388" s="260">
        <f t="shared" si="97"/>
        <v>147829.11674447585</v>
      </c>
      <c r="N388" s="70">
        <f t="shared" si="98"/>
        <v>29792.244406383685</v>
      </c>
      <c r="O388" s="23">
        <f t="shared" si="91"/>
        <v>1.2111400075459564</v>
      </c>
      <c r="P388" s="284">
        <v>-9537.7409843482892</v>
      </c>
      <c r="Q388" s="317">
        <v>4962</v>
      </c>
      <c r="R388" s="125">
        <f t="shared" si="99"/>
        <v>1.671739252758345E-2</v>
      </c>
      <c r="S388" s="23">
        <f t="shared" si="100"/>
        <v>2.7263769025319805E-2</v>
      </c>
      <c r="T388" s="23"/>
      <c r="U388" s="266">
        <v>186135</v>
      </c>
      <c r="V388" s="125">
        <f t="shared" si="101"/>
        <v>2.1865850055067557E-2</v>
      </c>
      <c r="W388" s="260">
        <v>143180.66602686825</v>
      </c>
      <c r="X388" s="264">
        <v>37702.04577678752</v>
      </c>
      <c r="Y388" s="264">
        <v>29001.55277027917</v>
      </c>
      <c r="Z388" s="264"/>
      <c r="AA388" s="266"/>
      <c r="AB388" s="266"/>
      <c r="AC388" s="266"/>
      <c r="AD388" s="266"/>
    </row>
    <row r="389" spans="1:30">
      <c r="A389" s="302">
        <v>5015</v>
      </c>
      <c r="B389" s="303" t="s">
        <v>352</v>
      </c>
      <c r="C389" s="266">
        <v>111052</v>
      </c>
      <c r="D389" s="266">
        <f t="shared" si="92"/>
        <v>20753.504017940573</v>
      </c>
      <c r="E389" s="125">
        <f t="shared" si="87"/>
        <v>0.8436893397500369</v>
      </c>
      <c r="F389" s="266">
        <f t="shared" si="88"/>
        <v>2307.0059767537159</v>
      </c>
      <c r="G389" s="266">
        <f t="shared" si="93"/>
        <v>12344.788981609134</v>
      </c>
      <c r="H389" s="266">
        <f t="shared" si="89"/>
        <v>484.80549716778108</v>
      </c>
      <c r="I389" s="260">
        <f t="shared" si="94"/>
        <v>2594.1942153447962</v>
      </c>
      <c r="J389" s="266">
        <f t="shared" si="90"/>
        <v>185.01124598100563</v>
      </c>
      <c r="K389" s="260">
        <f t="shared" si="95"/>
        <v>989.99517724436112</v>
      </c>
      <c r="L389" s="260">
        <f t="shared" si="96"/>
        <v>13334.784158853496</v>
      </c>
      <c r="M389" s="260">
        <f t="shared" si="97"/>
        <v>124386.78415885349</v>
      </c>
      <c r="N389" s="70">
        <f t="shared" si="98"/>
        <v>23245.521240675294</v>
      </c>
      <c r="O389" s="23">
        <f t="shared" si="91"/>
        <v>0.94499697259494153</v>
      </c>
      <c r="P389" s="284">
        <v>503.27023831586848</v>
      </c>
      <c r="Q389" s="317">
        <v>5351</v>
      </c>
      <c r="R389" s="125">
        <f t="shared" si="99"/>
        <v>7.5103682922021256E-2</v>
      </c>
      <c r="S389" s="23">
        <f t="shared" si="100"/>
        <v>4.0157179414694016E-2</v>
      </c>
      <c r="T389" s="23"/>
      <c r="U389" s="266">
        <v>102136</v>
      </c>
      <c r="V389" s="125">
        <f t="shared" si="101"/>
        <v>8.7295370878044953E-2</v>
      </c>
      <c r="W389" s="260">
        <v>118243.71865954119</v>
      </c>
      <c r="X389" s="264">
        <v>19303.723303723305</v>
      </c>
      <c r="Y389" s="264">
        <v>22348.085174738459</v>
      </c>
      <c r="Z389" s="264"/>
      <c r="AA389" s="266"/>
      <c r="AB389" s="266"/>
      <c r="AC389" s="266"/>
      <c r="AD389" s="266"/>
    </row>
    <row r="390" spans="1:30">
      <c r="A390" s="302">
        <v>5016</v>
      </c>
      <c r="B390" s="303" t="s">
        <v>353</v>
      </c>
      <c r="C390" s="266">
        <v>29894</v>
      </c>
      <c r="D390" s="266">
        <f t="shared" si="92"/>
        <v>17751.781472684084</v>
      </c>
      <c r="E390" s="125">
        <f t="shared" si="87"/>
        <v>0.72166072664783576</v>
      </c>
      <c r="F390" s="266">
        <f t="shared" si="88"/>
        <v>4108.0395039076093</v>
      </c>
      <c r="G390" s="266">
        <f t="shared" si="93"/>
        <v>6917.9385245804142</v>
      </c>
      <c r="H390" s="266">
        <f t="shared" si="89"/>
        <v>1535.4083880075523</v>
      </c>
      <c r="I390" s="260">
        <f t="shared" si="94"/>
        <v>2585.6277254047181</v>
      </c>
      <c r="J390" s="266">
        <f t="shared" si="90"/>
        <v>1235.6141368207768</v>
      </c>
      <c r="K390" s="260">
        <f t="shared" si="95"/>
        <v>2080.7742064061881</v>
      </c>
      <c r="L390" s="260">
        <f t="shared" si="96"/>
        <v>8998.7127309866028</v>
      </c>
      <c r="M390" s="260">
        <f t="shared" si="97"/>
        <v>38892.712730986605</v>
      </c>
      <c r="N390" s="70">
        <f t="shared" si="98"/>
        <v>23095.435113412474</v>
      </c>
      <c r="O390" s="23">
        <f t="shared" si="91"/>
        <v>0.93889554193983171</v>
      </c>
      <c r="P390" s="284">
        <v>264.36891820668097</v>
      </c>
      <c r="Q390" s="317">
        <v>1684</v>
      </c>
      <c r="R390" s="125">
        <f t="shared" si="99"/>
        <v>3.3703097020810271E-2</v>
      </c>
      <c r="S390" s="23">
        <f t="shared" si="100"/>
        <v>3.839148948336242E-2</v>
      </c>
      <c r="T390" s="23"/>
      <c r="U390" s="266">
        <v>29383</v>
      </c>
      <c r="V390" s="125">
        <f t="shared" si="101"/>
        <v>1.7391008406221285E-2</v>
      </c>
      <c r="W390" s="260">
        <v>38055.290205343976</v>
      </c>
      <c r="X390" s="264">
        <v>17172.998246639392</v>
      </c>
      <c r="Y390" s="264">
        <v>22241.548921884263</v>
      </c>
      <c r="Z390" s="264"/>
      <c r="AA390" s="266"/>
      <c r="AB390" s="266"/>
      <c r="AC390" s="266"/>
      <c r="AD390" s="266"/>
    </row>
    <row r="391" spans="1:30">
      <c r="A391" s="302">
        <v>5017</v>
      </c>
      <c r="B391" s="303" t="s">
        <v>354</v>
      </c>
      <c r="C391" s="266">
        <v>87918</v>
      </c>
      <c r="D391" s="266">
        <f t="shared" si="92"/>
        <v>18075.246710526317</v>
      </c>
      <c r="E391" s="125">
        <f t="shared" ref="E391:E428" si="102">D391/D$430</f>
        <v>0.7348105143998841</v>
      </c>
      <c r="F391" s="266">
        <f t="shared" ref="F391:F428" si="103">($D$430-D391)*0.6</f>
        <v>3913.9603612022697</v>
      </c>
      <c r="G391" s="266">
        <f t="shared" si="93"/>
        <v>19037.503196887839</v>
      </c>
      <c r="H391" s="266">
        <f t="shared" ref="H391:H428" si="104">IF(D391&lt;D$430*0.9,(D$430*0.9-D391)*0.35,0)</f>
        <v>1422.1955547627708</v>
      </c>
      <c r="I391" s="260">
        <f t="shared" si="94"/>
        <v>6917.5591783661175</v>
      </c>
      <c r="J391" s="266">
        <f t="shared" ref="J391:J428" si="105">H391+I$432</f>
        <v>1122.4013035759954</v>
      </c>
      <c r="K391" s="260">
        <f t="shared" si="95"/>
        <v>5459.3599405936411</v>
      </c>
      <c r="L391" s="260">
        <f t="shared" si="96"/>
        <v>24496.863137481479</v>
      </c>
      <c r="M391" s="260">
        <f t="shared" si="97"/>
        <v>112414.86313748147</v>
      </c>
      <c r="N391" s="70">
        <f t="shared" si="98"/>
        <v>23111.608375304579</v>
      </c>
      <c r="O391" s="23">
        <f t="shared" ref="O391:O428" si="106">N391/N$430</f>
        <v>0.93955303132743384</v>
      </c>
      <c r="P391" s="284">
        <v>442.21081838318059</v>
      </c>
      <c r="Q391" s="317">
        <v>4864</v>
      </c>
      <c r="R391" s="125">
        <f t="shared" si="99"/>
        <v>6.3003422708742152E-2</v>
      </c>
      <c r="S391" s="23">
        <f t="shared" si="100"/>
        <v>3.9513720947669098E-2</v>
      </c>
      <c r="T391" s="23"/>
      <c r="U391" s="266">
        <v>81993</v>
      </c>
      <c r="V391" s="125">
        <f t="shared" si="101"/>
        <v>7.2262266291024849E-2</v>
      </c>
      <c r="W391" s="260">
        <v>107207.98902406116</v>
      </c>
      <c r="X391" s="264">
        <v>17003.940273745335</v>
      </c>
      <c r="Y391" s="264">
        <v>22233.096023239559</v>
      </c>
      <c r="Z391" s="264"/>
      <c r="AA391" s="266"/>
      <c r="AB391" s="266"/>
      <c r="AC391" s="266"/>
      <c r="AD391" s="266"/>
    </row>
    <row r="392" spans="1:30">
      <c r="A392" s="302">
        <v>5018</v>
      </c>
      <c r="B392" s="303" t="s">
        <v>355</v>
      </c>
      <c r="C392" s="266">
        <v>64914</v>
      </c>
      <c r="D392" s="266">
        <f t="shared" si="92"/>
        <v>19808.971620384498</v>
      </c>
      <c r="E392" s="125">
        <f t="shared" si="102"/>
        <v>0.80529139431500463</v>
      </c>
      <c r="F392" s="266">
        <f t="shared" si="103"/>
        <v>2873.7254152873611</v>
      </c>
      <c r="G392" s="266">
        <f t="shared" si="93"/>
        <v>9417.198185896681</v>
      </c>
      <c r="H392" s="266">
        <f t="shared" si="104"/>
        <v>815.39183631240735</v>
      </c>
      <c r="I392" s="260">
        <f t="shared" si="94"/>
        <v>2672.0390475957588</v>
      </c>
      <c r="J392" s="266">
        <f t="shared" si="105"/>
        <v>515.59758512563189</v>
      </c>
      <c r="K392" s="260">
        <f t="shared" si="95"/>
        <v>1689.6132864566957</v>
      </c>
      <c r="L392" s="260">
        <f t="shared" si="96"/>
        <v>11106.811472353376</v>
      </c>
      <c r="M392" s="260">
        <f t="shared" si="97"/>
        <v>76020.81147235338</v>
      </c>
      <c r="N392" s="70">
        <f t="shared" si="98"/>
        <v>23198.294620797493</v>
      </c>
      <c r="O392" s="23">
        <f t="shared" si="106"/>
        <v>0.94307707532319007</v>
      </c>
      <c r="P392" s="284">
        <v>374.78155876679739</v>
      </c>
      <c r="Q392" s="317">
        <v>3277</v>
      </c>
      <c r="R392" s="125">
        <f t="shared" si="99"/>
        <v>5.4999826942964604E-2</v>
      </c>
      <c r="S392" s="23">
        <f t="shared" si="100"/>
        <v>3.9270356938430194E-2</v>
      </c>
      <c r="T392" s="23"/>
      <c r="U392" s="266">
        <v>61267</v>
      </c>
      <c r="V392" s="125">
        <f t="shared" si="101"/>
        <v>5.9526335547684724E-2</v>
      </c>
      <c r="W392" s="260">
        <v>72835.749468169131</v>
      </c>
      <c r="X392" s="264">
        <v>18776.279497395037</v>
      </c>
      <c r="Y392" s="264">
        <v>22321.712984422047</v>
      </c>
      <c r="Z392" s="264"/>
      <c r="AA392" s="266"/>
      <c r="AB392" s="266"/>
      <c r="AC392" s="266"/>
      <c r="AD392" s="266"/>
    </row>
    <row r="393" spans="1:30">
      <c r="A393" s="302">
        <v>5019</v>
      </c>
      <c r="B393" s="303" t="s">
        <v>356</v>
      </c>
      <c r="C393" s="266">
        <v>16553</v>
      </c>
      <c r="D393" s="266">
        <f t="shared" si="92"/>
        <v>17369.359916054564</v>
      </c>
      <c r="E393" s="125">
        <f t="shared" si="102"/>
        <v>0.70611419579020185</v>
      </c>
      <c r="F393" s="266">
        <f t="shared" si="103"/>
        <v>4337.492437885322</v>
      </c>
      <c r="G393" s="266">
        <f t="shared" si="93"/>
        <v>4133.6302933047118</v>
      </c>
      <c r="H393" s="266">
        <f t="shared" si="104"/>
        <v>1669.2559328278844</v>
      </c>
      <c r="I393" s="260">
        <f t="shared" si="94"/>
        <v>1590.800903984974</v>
      </c>
      <c r="J393" s="266">
        <f t="shared" si="105"/>
        <v>1369.461681641109</v>
      </c>
      <c r="K393" s="260">
        <f t="shared" si="95"/>
        <v>1305.0969826039768</v>
      </c>
      <c r="L393" s="260">
        <f t="shared" si="96"/>
        <v>5438.7272759086882</v>
      </c>
      <c r="M393" s="260">
        <f t="shared" si="97"/>
        <v>21991.727275908688</v>
      </c>
      <c r="N393" s="70">
        <f t="shared" si="98"/>
        <v>23076.314035580996</v>
      </c>
      <c r="O393" s="23">
        <f t="shared" si="106"/>
        <v>0.93811821539694995</v>
      </c>
      <c r="P393" s="284">
        <v>91.852006562330644</v>
      </c>
      <c r="Q393" s="317">
        <v>953</v>
      </c>
      <c r="R393" s="125">
        <f t="shared" si="99"/>
        <v>2.0975553753988803E-2</v>
      </c>
      <c r="S393" s="23">
        <f t="shared" si="100"/>
        <v>3.7906242359141543E-2</v>
      </c>
      <c r="T393" s="23"/>
      <c r="U393" s="266">
        <v>16315</v>
      </c>
      <c r="V393" s="125">
        <f t="shared" si="101"/>
        <v>1.4587802635611401E-2</v>
      </c>
      <c r="W393" s="260">
        <v>21321.95015016065</v>
      </c>
      <c r="X393" s="264">
        <v>17012.513034410844</v>
      </c>
      <c r="Y393" s="264">
        <v>22233.524661272837</v>
      </c>
      <c r="Z393" s="264"/>
      <c r="AA393" s="266"/>
      <c r="AB393" s="266"/>
      <c r="AC393" s="266"/>
      <c r="AD393" s="266"/>
    </row>
    <row r="394" spans="1:30">
      <c r="A394" s="302">
        <v>5020</v>
      </c>
      <c r="B394" s="303" t="s">
        <v>357</v>
      </c>
      <c r="C394" s="266">
        <v>16630</v>
      </c>
      <c r="D394" s="266">
        <f t="shared" si="92"/>
        <v>17197.51809720786</v>
      </c>
      <c r="E394" s="125">
        <f t="shared" si="102"/>
        <v>0.69912833400228935</v>
      </c>
      <c r="F394" s="266">
        <f t="shared" si="103"/>
        <v>4440.5975291933437</v>
      </c>
      <c r="G394" s="266">
        <f t="shared" si="93"/>
        <v>4294.0578107299634</v>
      </c>
      <c r="H394" s="266">
        <f t="shared" si="104"/>
        <v>1729.4005694242308</v>
      </c>
      <c r="I394" s="260">
        <f t="shared" si="94"/>
        <v>1672.3303506332313</v>
      </c>
      <c r="J394" s="266">
        <f t="shared" si="105"/>
        <v>1429.6063182374553</v>
      </c>
      <c r="K394" s="260">
        <f t="shared" si="95"/>
        <v>1382.4293097356192</v>
      </c>
      <c r="L394" s="260">
        <f t="shared" si="96"/>
        <v>5676.4871204655828</v>
      </c>
      <c r="M394" s="260">
        <f t="shared" si="97"/>
        <v>22306.487120465583</v>
      </c>
      <c r="N394" s="70">
        <f t="shared" si="98"/>
        <v>23067.721944638659</v>
      </c>
      <c r="O394" s="23">
        <f t="shared" si="106"/>
        <v>0.93776892230755426</v>
      </c>
      <c r="P394" s="284">
        <v>22.729895431031764</v>
      </c>
      <c r="Q394" s="317">
        <v>967</v>
      </c>
      <c r="R394" s="125">
        <f t="shared" si="99"/>
        <v>-4.027545226423479E-2</v>
      </c>
      <c r="S394" s="23">
        <f t="shared" si="100"/>
        <v>3.5408534566523771E-2</v>
      </c>
      <c r="T394" s="23"/>
      <c r="U394" s="266">
        <v>17525</v>
      </c>
      <c r="V394" s="125">
        <f t="shared" si="101"/>
        <v>-5.1069900142653356E-2</v>
      </c>
      <c r="W394" s="260">
        <v>21788.725231342141</v>
      </c>
      <c r="X394" s="264">
        <v>17919.222903885482</v>
      </c>
      <c r="Y394" s="264">
        <v>22278.860154746566</v>
      </c>
      <c r="Z394" s="264"/>
      <c r="AA394" s="266"/>
      <c r="AB394" s="266"/>
      <c r="AC394" s="266"/>
      <c r="AD394" s="266"/>
    </row>
    <row r="395" spans="1:30">
      <c r="A395" s="302">
        <v>5021</v>
      </c>
      <c r="B395" s="303" t="s">
        <v>358</v>
      </c>
      <c r="C395" s="266">
        <v>138451</v>
      </c>
      <c r="D395" s="266">
        <f t="shared" si="92"/>
        <v>19863.845050215208</v>
      </c>
      <c r="E395" s="125">
        <f t="shared" si="102"/>
        <v>0.80752215629831459</v>
      </c>
      <c r="F395" s="266">
        <f t="shared" si="103"/>
        <v>2840.8013573889352</v>
      </c>
      <c r="G395" s="266">
        <f t="shared" si="93"/>
        <v>19800.385461000878</v>
      </c>
      <c r="H395" s="266">
        <f t="shared" si="104"/>
        <v>796.18613587165885</v>
      </c>
      <c r="I395" s="260">
        <f t="shared" si="94"/>
        <v>5549.4173670254622</v>
      </c>
      <c r="J395" s="266">
        <f t="shared" si="105"/>
        <v>496.39188468488339</v>
      </c>
      <c r="K395" s="260">
        <f t="shared" si="95"/>
        <v>3459.8514362536371</v>
      </c>
      <c r="L395" s="260">
        <f t="shared" si="96"/>
        <v>23260.236897254515</v>
      </c>
      <c r="M395" s="260">
        <f t="shared" si="97"/>
        <v>161711.23689725451</v>
      </c>
      <c r="N395" s="70">
        <f t="shared" si="98"/>
        <v>23201.038292289024</v>
      </c>
      <c r="O395" s="23">
        <f t="shared" si="106"/>
        <v>0.94318861342235538</v>
      </c>
      <c r="P395" s="284">
        <v>1021.9275296321575</v>
      </c>
      <c r="Q395" s="317">
        <v>6970</v>
      </c>
      <c r="R395" s="125">
        <f t="shared" si="99"/>
        <v>4.9441917908479377E-2</v>
      </c>
      <c r="S395" s="23">
        <f t="shared" si="100"/>
        <v>3.9040135793714417E-2</v>
      </c>
      <c r="T395" s="23"/>
      <c r="U395" s="266">
        <v>131985</v>
      </c>
      <c r="V395" s="125">
        <f t="shared" si="101"/>
        <v>4.899041557752775E-2</v>
      </c>
      <c r="W395" s="260">
        <v>155702.20479360817</v>
      </c>
      <c r="X395" s="264">
        <v>18928.008030976624</v>
      </c>
      <c r="Y395" s="264">
        <v>22329.299411101128</v>
      </c>
      <c r="Z395" s="264"/>
      <c r="AA395" s="266"/>
      <c r="AB395" s="266"/>
      <c r="AC395" s="266"/>
      <c r="AD395" s="266"/>
    </row>
    <row r="396" spans="1:30">
      <c r="A396" s="302">
        <v>5022</v>
      </c>
      <c r="B396" s="303" t="s">
        <v>359</v>
      </c>
      <c r="C396" s="266">
        <v>48860</v>
      </c>
      <c r="D396" s="266">
        <f t="shared" si="92"/>
        <v>19228.650137741046</v>
      </c>
      <c r="E396" s="125">
        <f t="shared" si="102"/>
        <v>0.78169966502866495</v>
      </c>
      <c r="F396" s="266">
        <f t="shared" si="103"/>
        <v>3221.9183048734326</v>
      </c>
      <c r="G396" s="266">
        <f t="shared" si="93"/>
        <v>8186.8944126833921</v>
      </c>
      <c r="H396" s="266">
        <f t="shared" si="104"/>
        <v>1018.5043552376156</v>
      </c>
      <c r="I396" s="260">
        <f t="shared" si="94"/>
        <v>2588.0195666587815</v>
      </c>
      <c r="J396" s="266">
        <f t="shared" si="105"/>
        <v>718.71010405084019</v>
      </c>
      <c r="K396" s="260">
        <f t="shared" si="95"/>
        <v>1826.2423743931849</v>
      </c>
      <c r="L396" s="260">
        <f t="shared" si="96"/>
        <v>10013.136787076577</v>
      </c>
      <c r="M396" s="260">
        <f t="shared" si="97"/>
        <v>58873.136787076575</v>
      </c>
      <c r="N396" s="70">
        <f t="shared" si="98"/>
        <v>23169.278546665319</v>
      </c>
      <c r="O396" s="23">
        <f t="shared" si="106"/>
        <v>0.94189748885887303</v>
      </c>
      <c r="P396" s="284">
        <v>-268.81317033065898</v>
      </c>
      <c r="Q396" s="317">
        <v>2541</v>
      </c>
      <c r="R396" s="125">
        <f t="shared" si="99"/>
        <v>3.1100359838587447E-2</v>
      </c>
      <c r="S396" s="23">
        <f t="shared" si="100"/>
        <v>3.8267233854072658E-2</v>
      </c>
      <c r="T396" s="23"/>
      <c r="U396" s="266">
        <v>47666</v>
      </c>
      <c r="V396" s="125">
        <f t="shared" si="101"/>
        <v>2.5049301388830613E-2</v>
      </c>
      <c r="W396" s="260">
        <v>57037.989868415665</v>
      </c>
      <c r="X396" s="264">
        <v>18648.669796557122</v>
      </c>
      <c r="Y396" s="264">
        <v>22315.332499380151</v>
      </c>
      <c r="Z396" s="264"/>
      <c r="AA396" s="266"/>
      <c r="AB396" s="266"/>
      <c r="AC396" s="266"/>
      <c r="AD396" s="266"/>
    </row>
    <row r="397" spans="1:30">
      <c r="A397" s="302">
        <v>5023</v>
      </c>
      <c r="B397" s="303" t="s">
        <v>360</v>
      </c>
      <c r="C397" s="266">
        <v>71313</v>
      </c>
      <c r="D397" s="266">
        <f t="shared" si="92"/>
        <v>18145.801526717558</v>
      </c>
      <c r="E397" s="125">
        <f t="shared" si="102"/>
        <v>0.73767876962257406</v>
      </c>
      <c r="F397" s="266">
        <f t="shared" si="103"/>
        <v>3871.6274714875253</v>
      </c>
      <c r="G397" s="266">
        <f t="shared" si="93"/>
        <v>15215.495962945975</v>
      </c>
      <c r="H397" s="266">
        <f t="shared" si="104"/>
        <v>1397.5013690958365</v>
      </c>
      <c r="I397" s="260">
        <f t="shared" si="94"/>
        <v>5492.1803805466379</v>
      </c>
      <c r="J397" s="266">
        <f t="shared" si="105"/>
        <v>1097.707117909061</v>
      </c>
      <c r="K397" s="260">
        <f t="shared" si="95"/>
        <v>4313.9889733826103</v>
      </c>
      <c r="L397" s="260">
        <f t="shared" si="96"/>
        <v>19529.484936328587</v>
      </c>
      <c r="M397" s="260">
        <f t="shared" si="97"/>
        <v>90842.48493632859</v>
      </c>
      <c r="N397" s="70">
        <f t="shared" si="98"/>
        <v>23115.136116114147</v>
      </c>
      <c r="O397" s="23">
        <f t="shared" si="106"/>
        <v>0.93969644408856856</v>
      </c>
      <c r="P397" s="284">
        <v>607.91451814266111</v>
      </c>
      <c r="Q397" s="317">
        <v>3930</v>
      </c>
      <c r="R397" s="125">
        <f t="shared" si="99"/>
        <v>-1.7925978955547685E-2</v>
      </c>
      <c r="S397" s="23">
        <f t="shared" si="100"/>
        <v>3.62395282032845E-2</v>
      </c>
      <c r="T397" s="23"/>
      <c r="U397" s="266">
        <v>73169</v>
      </c>
      <c r="V397" s="125">
        <f t="shared" si="101"/>
        <v>-2.5365933660429964E-2</v>
      </c>
      <c r="W397" s="260">
        <v>88334.730077827087</v>
      </c>
      <c r="X397" s="264">
        <v>18477.020202020201</v>
      </c>
      <c r="Y397" s="264">
        <v>22306.750019653304</v>
      </c>
      <c r="Z397" s="264"/>
      <c r="AA397" s="266"/>
      <c r="AB397" s="266"/>
      <c r="AC397" s="266"/>
      <c r="AD397" s="266"/>
    </row>
    <row r="398" spans="1:30">
      <c r="A398" s="302">
        <v>5024</v>
      </c>
      <c r="B398" s="303" t="s">
        <v>361</v>
      </c>
      <c r="C398" s="266">
        <v>230041</v>
      </c>
      <c r="D398" s="266">
        <f t="shared" si="92"/>
        <v>19277.717254671919</v>
      </c>
      <c r="E398" s="125">
        <f t="shared" si="102"/>
        <v>0.78369438377356038</v>
      </c>
      <c r="F398" s="266">
        <f t="shared" si="103"/>
        <v>3192.4780347149085</v>
      </c>
      <c r="G398" s="266">
        <f t="shared" si="93"/>
        <v>38095.840388253004</v>
      </c>
      <c r="H398" s="266">
        <f t="shared" si="104"/>
        <v>1001.3308643118099</v>
      </c>
      <c r="I398" s="260">
        <f t="shared" si="94"/>
        <v>11948.881203832827</v>
      </c>
      <c r="J398" s="266">
        <f t="shared" si="105"/>
        <v>701.53661312503448</v>
      </c>
      <c r="K398" s="260">
        <f t="shared" si="95"/>
        <v>8371.4364044210361</v>
      </c>
      <c r="L398" s="260">
        <f t="shared" si="96"/>
        <v>46467.276792674042</v>
      </c>
      <c r="M398" s="260">
        <f t="shared" si="97"/>
        <v>276508.27679267403</v>
      </c>
      <c r="N398" s="70">
        <f t="shared" si="98"/>
        <v>23171.73190251186</v>
      </c>
      <c r="O398" s="23">
        <f t="shared" si="106"/>
        <v>0.94199722479611769</v>
      </c>
      <c r="P398" s="284">
        <v>2099.7391335868524</v>
      </c>
      <c r="Q398" s="317">
        <v>11933</v>
      </c>
      <c r="R398" s="125">
        <f t="shared" si="99"/>
        <v>2.0506781860005745E-2</v>
      </c>
      <c r="S398" s="23">
        <f t="shared" si="100"/>
        <v>3.7815214995957025E-2</v>
      </c>
      <c r="T398" s="23"/>
      <c r="U398" s="266">
        <v>224625</v>
      </c>
      <c r="V398" s="125">
        <f t="shared" si="101"/>
        <v>2.4111296605453535E-2</v>
      </c>
      <c r="W398" s="260">
        <v>265495.30212258635</v>
      </c>
      <c r="X398" s="264">
        <v>18890.337229837693</v>
      </c>
      <c r="Y398" s="264">
        <v>22327.415871044181</v>
      </c>
      <c r="Z398" s="264"/>
      <c r="AA398" s="266"/>
      <c r="AB398" s="266"/>
      <c r="AC398" s="266"/>
      <c r="AD398" s="266"/>
    </row>
    <row r="399" spans="1:30">
      <c r="A399" s="302">
        <v>5025</v>
      </c>
      <c r="B399" s="303" t="s">
        <v>362</v>
      </c>
      <c r="C399" s="266">
        <v>118087</v>
      </c>
      <c r="D399" s="266">
        <f t="shared" si="92"/>
        <v>20852.37506621932</v>
      </c>
      <c r="E399" s="125">
        <f t="shared" si="102"/>
        <v>0.84770873085481513</v>
      </c>
      <c r="F399" s="266">
        <f t="shared" si="103"/>
        <v>2247.6833477864679</v>
      </c>
      <c r="G399" s="266">
        <f t="shared" si="93"/>
        <v>12728.630798514769</v>
      </c>
      <c r="H399" s="266">
        <f t="shared" si="104"/>
        <v>450.20063027021985</v>
      </c>
      <c r="I399" s="260">
        <f t="shared" si="94"/>
        <v>2549.4861692202553</v>
      </c>
      <c r="J399" s="266">
        <f t="shared" si="105"/>
        <v>150.40637908344439</v>
      </c>
      <c r="K399" s="260">
        <f t="shared" si="95"/>
        <v>851.75132474954557</v>
      </c>
      <c r="L399" s="260">
        <f t="shared" si="96"/>
        <v>13580.382123264315</v>
      </c>
      <c r="M399" s="260">
        <f t="shared" si="97"/>
        <v>131667.38212326431</v>
      </c>
      <c r="N399" s="70">
        <f t="shared" si="98"/>
        <v>23250.464793089232</v>
      </c>
      <c r="O399" s="23">
        <f t="shared" si="106"/>
        <v>0.94519794215018049</v>
      </c>
      <c r="P399" s="284">
        <v>2206.4060473897935</v>
      </c>
      <c r="Q399" s="317">
        <v>5663</v>
      </c>
      <c r="R399" s="125">
        <f t="shared" si="99"/>
        <v>5.3314872683224886E-2</v>
      </c>
      <c r="S399" s="23">
        <f t="shared" si="100"/>
        <v>3.9231687178023257E-2</v>
      </c>
      <c r="T399" s="23"/>
      <c r="U399" s="266">
        <v>111318</v>
      </c>
      <c r="V399" s="125">
        <f t="shared" si="101"/>
        <v>6.0807775921234659E-2</v>
      </c>
      <c r="W399" s="260">
        <v>125801.94113071254</v>
      </c>
      <c r="X399" s="264">
        <v>19796.905566423618</v>
      </c>
      <c r="Y399" s="264">
        <v>22372.744287873473</v>
      </c>
      <c r="Z399" s="264"/>
      <c r="AA399" s="266"/>
      <c r="AB399" s="266"/>
      <c r="AC399" s="266"/>
      <c r="AD399" s="266"/>
    </row>
    <row r="400" spans="1:30">
      <c r="A400" s="302">
        <v>5026</v>
      </c>
      <c r="B400" s="303" t="s">
        <v>363</v>
      </c>
      <c r="C400" s="266">
        <v>34160</v>
      </c>
      <c r="D400" s="266">
        <f t="shared" si="92"/>
        <v>16844.181459566076</v>
      </c>
      <c r="E400" s="125">
        <f t="shared" si="102"/>
        <v>0.68476418834940134</v>
      </c>
      <c r="F400" s="266">
        <f t="shared" si="103"/>
        <v>4652.5995117784141</v>
      </c>
      <c r="G400" s="266">
        <f t="shared" si="93"/>
        <v>9435.4718098866233</v>
      </c>
      <c r="H400" s="266">
        <f t="shared" si="104"/>
        <v>1853.0683925988549</v>
      </c>
      <c r="I400" s="260">
        <f t="shared" si="94"/>
        <v>3758.0227001904777</v>
      </c>
      <c r="J400" s="266">
        <f t="shared" si="105"/>
        <v>1553.2741414120794</v>
      </c>
      <c r="K400" s="260">
        <f t="shared" si="95"/>
        <v>3150.0399587836969</v>
      </c>
      <c r="L400" s="260">
        <f t="shared" si="96"/>
        <v>12585.51176867032</v>
      </c>
      <c r="M400" s="260">
        <f t="shared" si="97"/>
        <v>46745.511768670316</v>
      </c>
      <c r="N400" s="70">
        <f t="shared" si="98"/>
        <v>23050.055112756563</v>
      </c>
      <c r="O400" s="23">
        <f t="shared" si="106"/>
        <v>0.93705071502490955</v>
      </c>
      <c r="P400" s="284">
        <v>355.33275898048487</v>
      </c>
      <c r="Q400" s="317">
        <v>2028</v>
      </c>
      <c r="R400" s="125">
        <f t="shared" si="99"/>
        <v>2.6698700100461419E-2</v>
      </c>
      <c r="S400" s="23">
        <f t="shared" si="100"/>
        <v>3.8140804978450654E-2</v>
      </c>
      <c r="T400" s="23"/>
      <c r="U400" s="266">
        <v>33567</v>
      </c>
      <c r="V400" s="125">
        <f t="shared" si="101"/>
        <v>1.7666160216879674E-2</v>
      </c>
      <c r="W400" s="260">
        <v>45427.761373543995</v>
      </c>
      <c r="X400" s="264">
        <v>16406.158357771263</v>
      </c>
      <c r="Y400" s="264">
        <v>22203.206927440857</v>
      </c>
      <c r="Z400" s="264"/>
      <c r="AA400" s="266"/>
      <c r="AB400" s="266"/>
      <c r="AC400" s="266"/>
      <c r="AD400" s="266"/>
    </row>
    <row r="401" spans="1:30">
      <c r="A401" s="302">
        <v>5027</v>
      </c>
      <c r="B401" s="303" t="s">
        <v>364</v>
      </c>
      <c r="C401" s="266">
        <v>110738</v>
      </c>
      <c r="D401" s="266">
        <f t="shared" si="92"/>
        <v>17789.236947791163</v>
      </c>
      <c r="E401" s="125">
        <f t="shared" si="102"/>
        <v>0.72318339891733774</v>
      </c>
      <c r="F401" s="266">
        <f t="shared" si="103"/>
        <v>4085.5662188433616</v>
      </c>
      <c r="G401" s="266">
        <f t="shared" si="93"/>
        <v>25432.649712299924</v>
      </c>
      <c r="H401" s="266">
        <f t="shared" si="104"/>
        <v>1522.2989717200744</v>
      </c>
      <c r="I401" s="260">
        <f t="shared" si="94"/>
        <v>9476.3110989574634</v>
      </c>
      <c r="J401" s="266">
        <f t="shared" si="105"/>
        <v>1222.504720533299</v>
      </c>
      <c r="K401" s="260">
        <f t="shared" si="95"/>
        <v>7610.0918853197863</v>
      </c>
      <c r="L401" s="260">
        <f t="shared" si="96"/>
        <v>33042.741597619708</v>
      </c>
      <c r="M401" s="260">
        <f t="shared" si="97"/>
        <v>143780.74159761972</v>
      </c>
      <c r="N401" s="70">
        <f t="shared" si="98"/>
        <v>23097.307887167826</v>
      </c>
      <c r="O401" s="23">
        <f t="shared" si="106"/>
        <v>0.93897167555330674</v>
      </c>
      <c r="P401" s="284">
        <v>149.98272911911045</v>
      </c>
      <c r="Q401" s="317">
        <v>6225</v>
      </c>
      <c r="R401" s="125">
        <f t="shared" si="99"/>
        <v>3.8383338165372052E-2</v>
      </c>
      <c r="S401" s="23">
        <f t="shared" si="100"/>
        <v>3.8572190878940878E-2</v>
      </c>
      <c r="T401" s="23"/>
      <c r="U401" s="266">
        <v>108255</v>
      </c>
      <c r="V401" s="125">
        <f t="shared" si="101"/>
        <v>2.2936584915246409E-2</v>
      </c>
      <c r="W401" s="260">
        <v>140531.28884136095</v>
      </c>
      <c r="X401" s="264">
        <v>17131.666402911855</v>
      </c>
      <c r="Y401" s="264">
        <v>22239.482329697887</v>
      </c>
      <c r="Z401" s="264"/>
      <c r="AA401" s="266"/>
      <c r="AB401" s="266"/>
      <c r="AC401" s="266"/>
      <c r="AD401" s="266"/>
    </row>
    <row r="402" spans="1:30">
      <c r="A402" s="302">
        <v>5028</v>
      </c>
      <c r="B402" s="303" t="s">
        <v>365</v>
      </c>
      <c r="C402" s="266">
        <v>321089</v>
      </c>
      <c r="D402" s="266">
        <f t="shared" ref="D402:D428" si="107">C402*1000/Q402</f>
        <v>19549.987822698491</v>
      </c>
      <c r="E402" s="125">
        <f t="shared" si="102"/>
        <v>0.79476296166638893</v>
      </c>
      <c r="F402" s="266">
        <f t="shared" si="103"/>
        <v>3029.1156938989652</v>
      </c>
      <c r="G402" s="266">
        <f t="shared" ref="G402:G428" si="108">F402*Q402/1000</f>
        <v>49750.196156596605</v>
      </c>
      <c r="H402" s="266">
        <f t="shared" si="104"/>
        <v>906.03616550250979</v>
      </c>
      <c r="I402" s="260">
        <f t="shared" ref="I402:I428" si="109">H402*Q402/1000</f>
        <v>14880.737982213221</v>
      </c>
      <c r="J402" s="266">
        <f t="shared" si="105"/>
        <v>606.24191431573433</v>
      </c>
      <c r="K402" s="260">
        <f t="shared" ref="K402:K428" si="110">J402*Q402/1000</f>
        <v>9956.9172007216221</v>
      </c>
      <c r="L402" s="260">
        <f t="shared" ref="L402:L428" si="111">K402+G402</f>
        <v>59707.113357318231</v>
      </c>
      <c r="M402" s="260">
        <f t="shared" ref="M402:M428" si="112">L402+C402</f>
        <v>380796.11335731822</v>
      </c>
      <c r="N402" s="70">
        <f t="shared" ref="N402:N428" si="113">M402*1000/Q402</f>
        <v>23185.345430913188</v>
      </c>
      <c r="O402" s="23">
        <f t="shared" si="106"/>
        <v>0.94255065369075908</v>
      </c>
      <c r="P402" s="284">
        <v>2119.5747699682106</v>
      </c>
      <c r="Q402" s="317">
        <v>16424</v>
      </c>
      <c r="R402" s="125">
        <f t="shared" ref="R402:R428" si="114">(D402-X402)/X402</f>
        <v>3.4977575883294205E-2</v>
      </c>
      <c r="S402" s="23">
        <f t="shared" ref="S402:S428" si="115">(N402-Y402)/Y402</f>
        <v>3.8427381235674525E-2</v>
      </c>
      <c r="T402" s="23"/>
      <c r="U402" s="266">
        <v>306252</v>
      </c>
      <c r="V402" s="125">
        <f t="shared" ref="V402:V428" si="116">(C402-U402)/U402</f>
        <v>4.8447030550004572E-2</v>
      </c>
      <c r="W402" s="260">
        <v>361993.54164187133</v>
      </c>
      <c r="X402" s="264">
        <v>18889.286375131069</v>
      </c>
      <c r="Y402" s="264">
        <v>22327.363328308846</v>
      </c>
      <c r="Z402" s="264"/>
      <c r="AA402" s="266"/>
      <c r="AB402" s="266"/>
      <c r="AC402" s="266"/>
      <c r="AD402" s="266"/>
    </row>
    <row r="403" spans="1:30">
      <c r="A403" s="302">
        <v>5029</v>
      </c>
      <c r="B403" s="303" t="s">
        <v>366</v>
      </c>
      <c r="C403" s="266">
        <v>154784</v>
      </c>
      <c r="D403" s="266">
        <f t="shared" si="107"/>
        <v>19010.562515352492</v>
      </c>
      <c r="E403" s="125">
        <f t="shared" si="102"/>
        <v>0.77283377896038497</v>
      </c>
      <c r="F403" s="266">
        <f t="shared" si="103"/>
        <v>3352.7708783065646</v>
      </c>
      <c r="G403" s="266">
        <f t="shared" si="108"/>
        <v>27298.260491172048</v>
      </c>
      <c r="H403" s="266">
        <f t="shared" si="104"/>
        <v>1094.8350230736094</v>
      </c>
      <c r="I403" s="260">
        <f t="shared" si="109"/>
        <v>8914.1467578653283</v>
      </c>
      <c r="J403" s="266">
        <f t="shared" si="105"/>
        <v>795.04077188683391</v>
      </c>
      <c r="K403" s="260">
        <f t="shared" si="110"/>
        <v>6473.2219647026013</v>
      </c>
      <c r="L403" s="260">
        <f t="shared" si="111"/>
        <v>33771.482455874648</v>
      </c>
      <c r="M403" s="260">
        <f t="shared" si="112"/>
        <v>188555.48245587465</v>
      </c>
      <c r="N403" s="70">
        <f t="shared" si="113"/>
        <v>23158.374165545891</v>
      </c>
      <c r="O403" s="23">
        <f t="shared" si="106"/>
        <v>0.94145419455545898</v>
      </c>
      <c r="P403" s="284">
        <v>1337.9479406406135</v>
      </c>
      <c r="Q403" s="317">
        <v>8142</v>
      </c>
      <c r="R403" s="125">
        <f t="shared" si="114"/>
        <v>3.4701056732841261E-2</v>
      </c>
      <c r="S403" s="23">
        <f t="shared" si="115"/>
        <v>3.8419983994232736E-2</v>
      </c>
      <c r="T403" s="23"/>
      <c r="U403" s="266">
        <v>146984</v>
      </c>
      <c r="V403" s="125">
        <f t="shared" si="116"/>
        <v>5.3067000489849234E-2</v>
      </c>
      <c r="W403" s="260">
        <v>178412.39207641836</v>
      </c>
      <c r="X403" s="264">
        <v>18373</v>
      </c>
      <c r="Y403" s="264">
        <v>22301.549009552295</v>
      </c>
      <c r="Z403" s="264"/>
      <c r="AA403" s="266"/>
      <c r="AB403" s="266"/>
      <c r="AC403" s="266"/>
      <c r="AD403" s="266"/>
    </row>
    <row r="404" spans="1:30">
      <c r="A404" s="302">
        <v>5030</v>
      </c>
      <c r="B404" s="303" t="s">
        <v>367</v>
      </c>
      <c r="C404" s="266">
        <v>124471</v>
      </c>
      <c r="D404" s="266">
        <f t="shared" si="107"/>
        <v>20425.172300623562</v>
      </c>
      <c r="E404" s="125">
        <f t="shared" si="102"/>
        <v>0.83034171567832737</v>
      </c>
      <c r="F404" s="266">
        <f t="shared" si="103"/>
        <v>2504.0050071439223</v>
      </c>
      <c r="G404" s="266">
        <f t="shared" si="108"/>
        <v>15259.406513535061</v>
      </c>
      <c r="H404" s="266">
        <f t="shared" si="104"/>
        <v>599.72159822873482</v>
      </c>
      <c r="I404" s="260">
        <f t="shared" si="109"/>
        <v>3654.7034196059099</v>
      </c>
      <c r="J404" s="266">
        <f t="shared" si="105"/>
        <v>299.92734704195937</v>
      </c>
      <c r="K404" s="260">
        <f t="shared" si="110"/>
        <v>1827.7572528737003</v>
      </c>
      <c r="L404" s="260">
        <f t="shared" si="111"/>
        <v>17087.163766408761</v>
      </c>
      <c r="M404" s="260">
        <f t="shared" si="112"/>
        <v>141558.16376640875</v>
      </c>
      <c r="N404" s="70">
        <f t="shared" si="113"/>
        <v>23229.104654809442</v>
      </c>
      <c r="O404" s="23">
        <f t="shared" si="106"/>
        <v>0.94432959139135597</v>
      </c>
      <c r="P404" s="284">
        <v>-1193.3460881522988</v>
      </c>
      <c r="Q404" s="317">
        <v>6094</v>
      </c>
      <c r="R404" s="125">
        <f t="shared" si="114"/>
        <v>2.8671853512691012E-2</v>
      </c>
      <c r="S404" s="23">
        <f t="shared" si="115"/>
        <v>3.8140149660993779E-2</v>
      </c>
      <c r="T404" s="23"/>
      <c r="U404" s="266">
        <v>120128</v>
      </c>
      <c r="V404" s="125">
        <f t="shared" si="116"/>
        <v>3.6153103356419816E-2</v>
      </c>
      <c r="W404" s="260">
        <v>135372.93900779137</v>
      </c>
      <c r="X404" s="264">
        <v>19855.867768595042</v>
      </c>
      <c r="Y404" s="264">
        <v>22375.692397982046</v>
      </c>
      <c r="Z404" s="264"/>
      <c r="AA404" s="266"/>
      <c r="AB404" s="266"/>
      <c r="AC404" s="266"/>
      <c r="AD404" s="266"/>
    </row>
    <row r="405" spans="1:30">
      <c r="A405" s="302">
        <v>5031</v>
      </c>
      <c r="B405" s="303" t="s">
        <v>368</v>
      </c>
      <c r="C405" s="266">
        <v>310723</v>
      </c>
      <c r="D405" s="266">
        <f t="shared" si="107"/>
        <v>22261.283851554665</v>
      </c>
      <c r="E405" s="125">
        <f t="shared" si="102"/>
        <v>0.90498490560776468</v>
      </c>
      <c r="F405" s="266">
        <f t="shared" si="103"/>
        <v>1402.3380765852612</v>
      </c>
      <c r="G405" s="266">
        <f t="shared" si="108"/>
        <v>19573.834872977073</v>
      </c>
      <c r="H405" s="266">
        <f t="shared" si="104"/>
        <v>0</v>
      </c>
      <c r="I405" s="260">
        <f t="shared" si="109"/>
        <v>0</v>
      </c>
      <c r="J405" s="266">
        <f t="shared" si="105"/>
        <v>-299.79425118677545</v>
      </c>
      <c r="K405" s="260">
        <f t="shared" si="110"/>
        <v>-4184.5281580650117</v>
      </c>
      <c r="L405" s="260">
        <f t="shared" si="111"/>
        <v>15389.306714912062</v>
      </c>
      <c r="M405" s="260">
        <f t="shared" si="112"/>
        <v>326112.30671491206</v>
      </c>
      <c r="N405" s="70">
        <f t="shared" si="113"/>
        <v>23363.827676953148</v>
      </c>
      <c r="O405" s="23">
        <f t="shared" si="106"/>
        <v>0.94980646785054546</v>
      </c>
      <c r="P405" s="284">
        <v>800.88684813913278</v>
      </c>
      <c r="Q405" s="317">
        <v>13958</v>
      </c>
      <c r="R405" s="125">
        <f t="shared" si="114"/>
        <v>6.5118448246742081E-2</v>
      </c>
      <c r="S405" s="23">
        <f t="shared" si="115"/>
        <v>4.1729882559062938E-2</v>
      </c>
      <c r="T405" s="23"/>
      <c r="U405" s="266">
        <v>288842</v>
      </c>
      <c r="V405" s="125">
        <f t="shared" si="116"/>
        <v>7.575421856932163E-2</v>
      </c>
      <c r="W405" s="260">
        <v>309953.7643120127</v>
      </c>
      <c r="X405" s="264">
        <v>20900.289435600578</v>
      </c>
      <c r="Y405" s="264">
        <v>22427.913481332325</v>
      </c>
      <c r="Z405" s="264"/>
      <c r="AA405" s="266"/>
      <c r="AB405" s="266"/>
      <c r="AC405" s="266"/>
      <c r="AD405" s="266"/>
    </row>
    <row r="406" spans="1:30">
      <c r="A406" s="302">
        <v>5032</v>
      </c>
      <c r="B406" s="303" t="s">
        <v>369</v>
      </c>
      <c r="C406" s="266">
        <v>78661</v>
      </c>
      <c r="D406" s="266">
        <f t="shared" si="107"/>
        <v>19218.421695577817</v>
      </c>
      <c r="E406" s="125">
        <f t="shared" si="102"/>
        <v>0.78128384957851715</v>
      </c>
      <c r="F406" s="266">
        <f t="shared" si="103"/>
        <v>3228.0553701713693</v>
      </c>
      <c r="G406" s="266">
        <f t="shared" si="108"/>
        <v>13212.430630111416</v>
      </c>
      <c r="H406" s="266">
        <f t="shared" si="104"/>
        <v>1022.0843099947456</v>
      </c>
      <c r="I406" s="260">
        <f t="shared" si="109"/>
        <v>4183.3910808084938</v>
      </c>
      <c r="J406" s="266">
        <f t="shared" si="105"/>
        <v>722.29005880797013</v>
      </c>
      <c r="K406" s="260">
        <f t="shared" si="110"/>
        <v>2956.3332107010219</v>
      </c>
      <c r="L406" s="260">
        <f t="shared" si="111"/>
        <v>16168.763840812437</v>
      </c>
      <c r="M406" s="260">
        <f t="shared" si="112"/>
        <v>94829.763840812433</v>
      </c>
      <c r="N406" s="70">
        <f t="shared" si="113"/>
        <v>23168.767124557155</v>
      </c>
      <c r="O406" s="23">
        <f t="shared" si="106"/>
        <v>0.94187669808636554</v>
      </c>
      <c r="P406" s="284">
        <v>480.62136711397034</v>
      </c>
      <c r="Q406" s="317">
        <v>4093</v>
      </c>
      <c r="R406" s="125">
        <f t="shared" si="114"/>
        <v>3.2230099196281586E-2</v>
      </c>
      <c r="S406" s="23">
        <f t="shared" si="115"/>
        <v>3.8314852732714733E-2</v>
      </c>
      <c r="T406" s="23"/>
      <c r="U406" s="266">
        <v>76298</v>
      </c>
      <c r="V406" s="125">
        <f t="shared" si="116"/>
        <v>3.0970667645285589E-2</v>
      </c>
      <c r="W406" s="260">
        <v>91442.020141145302</v>
      </c>
      <c r="X406" s="264">
        <v>18618.350414836506</v>
      </c>
      <c r="Y406" s="264">
        <v>22313.81653029412</v>
      </c>
      <c r="Z406" s="264"/>
      <c r="AA406" s="266"/>
      <c r="AB406" s="266"/>
      <c r="AC406" s="266"/>
      <c r="AD406" s="266"/>
    </row>
    <row r="407" spans="1:30">
      <c r="A407" s="302">
        <v>5033</v>
      </c>
      <c r="B407" s="303" t="s">
        <v>370</v>
      </c>
      <c r="C407" s="266">
        <v>30608</v>
      </c>
      <c r="D407" s="266">
        <f t="shared" si="107"/>
        <v>36700.239808153477</v>
      </c>
      <c r="E407" s="125">
        <f t="shared" si="102"/>
        <v>1.49196979293917</v>
      </c>
      <c r="F407" s="266">
        <f t="shared" si="103"/>
        <v>-7261.0354973740259</v>
      </c>
      <c r="G407" s="266">
        <f t="shared" si="108"/>
        <v>-6055.703604809938</v>
      </c>
      <c r="H407" s="266">
        <f t="shared" si="104"/>
        <v>0</v>
      </c>
      <c r="I407" s="260">
        <f t="shared" si="109"/>
        <v>0</v>
      </c>
      <c r="J407" s="266">
        <f t="shared" si="105"/>
        <v>-299.79425118677545</v>
      </c>
      <c r="K407" s="260">
        <f t="shared" si="110"/>
        <v>-250.02840548977073</v>
      </c>
      <c r="L407" s="260">
        <f t="shared" si="111"/>
        <v>-6305.7320102997091</v>
      </c>
      <c r="M407" s="260">
        <f t="shared" si="112"/>
        <v>24302.267989700289</v>
      </c>
      <c r="N407" s="70">
        <f t="shared" si="113"/>
        <v>29139.410059592672</v>
      </c>
      <c r="O407" s="23">
        <f t="shared" si="106"/>
        <v>1.1846004227831075</v>
      </c>
      <c r="P407" s="284">
        <v>395.08537264278857</v>
      </c>
      <c r="Q407" s="317">
        <v>834</v>
      </c>
      <c r="R407" s="125">
        <f t="shared" si="114"/>
        <v>9.2367216608018207E-2</v>
      </c>
      <c r="S407" s="23">
        <f t="shared" si="115"/>
        <v>6.505534713121805E-2</v>
      </c>
      <c r="T407" s="23"/>
      <c r="U407" s="266">
        <v>28927</v>
      </c>
      <c r="V407" s="125">
        <f t="shared" si="116"/>
        <v>5.8111798665606527E-2</v>
      </c>
      <c r="W407" s="260">
        <v>23556.552369684734</v>
      </c>
      <c r="X407" s="264">
        <v>33596.980255516843</v>
      </c>
      <c r="Y407" s="264">
        <v>27359.526561770886</v>
      </c>
      <c r="Z407" s="264"/>
      <c r="AA407" s="266"/>
      <c r="AB407" s="266"/>
      <c r="AC407" s="266"/>
      <c r="AD407" s="266"/>
    </row>
    <row r="408" spans="1:30">
      <c r="A408" s="302">
        <v>5034</v>
      </c>
      <c r="B408" s="303" t="s">
        <v>373</v>
      </c>
      <c r="C408" s="266">
        <v>44777</v>
      </c>
      <c r="D408" s="266">
        <f t="shared" si="107"/>
        <v>18135.682462535438</v>
      </c>
      <c r="E408" s="125">
        <f t="shared" si="102"/>
        <v>0.73726740070042374</v>
      </c>
      <c r="F408" s="266">
        <f t="shared" si="103"/>
        <v>3877.6989099967968</v>
      </c>
      <c r="G408" s="266">
        <f t="shared" si="108"/>
        <v>9574.0386087820916</v>
      </c>
      <c r="H408" s="266">
        <f t="shared" si="104"/>
        <v>1401.0430415595783</v>
      </c>
      <c r="I408" s="260">
        <f t="shared" si="109"/>
        <v>3459.1752696105991</v>
      </c>
      <c r="J408" s="266">
        <f t="shared" si="105"/>
        <v>1101.2487903728029</v>
      </c>
      <c r="K408" s="260">
        <f t="shared" si="110"/>
        <v>2718.9832634304503</v>
      </c>
      <c r="L408" s="260">
        <f t="shared" si="111"/>
        <v>12293.021872212543</v>
      </c>
      <c r="M408" s="260">
        <f t="shared" si="112"/>
        <v>57070.021872212543</v>
      </c>
      <c r="N408" s="70">
        <f t="shared" si="113"/>
        <v>23114.630162905039</v>
      </c>
      <c r="O408" s="23">
        <f t="shared" si="106"/>
        <v>0.93967587564246102</v>
      </c>
      <c r="P408" s="284">
        <v>951.98625834459017</v>
      </c>
      <c r="Q408" s="317">
        <v>2469</v>
      </c>
      <c r="R408" s="125">
        <f t="shared" si="114"/>
        <v>1.9621413078950035E-2</v>
      </c>
      <c r="S408" s="23">
        <f t="shared" si="115"/>
        <v>3.7822746253751663E-2</v>
      </c>
      <c r="T408" s="23"/>
      <c r="U408" s="266">
        <v>44609</v>
      </c>
      <c r="V408" s="125">
        <f t="shared" si="116"/>
        <v>3.7660561770046404E-3</v>
      </c>
      <c r="W408" s="260">
        <v>55858.760715957156</v>
      </c>
      <c r="X408" s="264">
        <v>17786.682615629983</v>
      </c>
      <c r="Y408" s="264">
        <v>22272.233140333796</v>
      </c>
      <c r="Z408" s="264"/>
      <c r="AA408" s="266"/>
      <c r="AB408" s="266"/>
      <c r="AC408" s="266"/>
      <c r="AD408" s="266"/>
    </row>
    <row r="409" spans="1:30">
      <c r="A409" s="302">
        <v>5035</v>
      </c>
      <c r="B409" s="303" t="s">
        <v>374</v>
      </c>
      <c r="C409" s="266">
        <v>469393</v>
      </c>
      <c r="D409" s="266">
        <f t="shared" si="107"/>
        <v>19587.422800867967</v>
      </c>
      <c r="E409" s="125">
        <f t="shared" si="102"/>
        <v>0.79628480067671026</v>
      </c>
      <c r="F409" s="266">
        <f t="shared" si="103"/>
        <v>3006.6547069972794</v>
      </c>
      <c r="G409" s="266">
        <f t="shared" si="108"/>
        <v>72051.473398482805</v>
      </c>
      <c r="H409" s="266">
        <f t="shared" si="104"/>
        <v>892.93392314319317</v>
      </c>
      <c r="I409" s="260">
        <f t="shared" si="109"/>
        <v>21398.268534203482</v>
      </c>
      <c r="J409" s="266">
        <f t="shared" si="105"/>
        <v>593.13967195641771</v>
      </c>
      <c r="K409" s="260">
        <f t="shared" si="110"/>
        <v>14213.999098763594</v>
      </c>
      <c r="L409" s="260">
        <f t="shared" si="111"/>
        <v>86265.472497246403</v>
      </c>
      <c r="M409" s="260">
        <f t="shared" si="112"/>
        <v>555658.47249724646</v>
      </c>
      <c r="N409" s="70">
        <f t="shared" si="113"/>
        <v>23187.21717982167</v>
      </c>
      <c r="O409" s="23">
        <f t="shared" si="106"/>
        <v>0.94262674564127547</v>
      </c>
      <c r="P409" s="284">
        <v>904.57348925466067</v>
      </c>
      <c r="Q409" s="317">
        <v>23964</v>
      </c>
      <c r="R409" s="125">
        <f t="shared" si="114"/>
        <v>2.8533975685419998E-2</v>
      </c>
      <c r="S409" s="23">
        <f t="shared" si="115"/>
        <v>3.8151479486701341E-2</v>
      </c>
      <c r="T409" s="23"/>
      <c r="U409" s="266">
        <v>449915</v>
      </c>
      <c r="V409" s="125">
        <f t="shared" si="116"/>
        <v>4.3292621939699724E-2</v>
      </c>
      <c r="W409" s="260">
        <v>527666.739100673</v>
      </c>
      <c r="X409" s="264">
        <v>19044.021164021164</v>
      </c>
      <c r="Y409" s="264">
        <v>22335.100067753356</v>
      </c>
      <c r="Z409" s="264"/>
      <c r="AA409" s="266"/>
      <c r="AB409" s="266"/>
      <c r="AC409" s="266"/>
      <c r="AD409" s="266"/>
    </row>
    <row r="410" spans="1:30">
      <c r="A410" s="302">
        <v>5036</v>
      </c>
      <c r="B410" s="303" t="s">
        <v>375</v>
      </c>
      <c r="C410" s="266">
        <v>45821</v>
      </c>
      <c r="D410" s="266">
        <f t="shared" si="107"/>
        <v>17515.672782874619</v>
      </c>
      <c r="E410" s="125">
        <f t="shared" si="102"/>
        <v>0.71206223260835255</v>
      </c>
      <c r="F410" s="266">
        <f t="shared" si="103"/>
        <v>4249.7047177932882</v>
      </c>
      <c r="G410" s="266">
        <f t="shared" si="108"/>
        <v>11117.227541747243</v>
      </c>
      <c r="H410" s="266">
        <f t="shared" si="104"/>
        <v>1618.046429440865</v>
      </c>
      <c r="I410" s="260">
        <f t="shared" si="109"/>
        <v>4232.8094594173035</v>
      </c>
      <c r="J410" s="266">
        <f t="shared" si="105"/>
        <v>1318.2521782540896</v>
      </c>
      <c r="K410" s="260">
        <f t="shared" si="110"/>
        <v>3448.5476983126982</v>
      </c>
      <c r="L410" s="260">
        <f t="shared" si="111"/>
        <v>14565.775240059942</v>
      </c>
      <c r="M410" s="260">
        <f t="shared" si="112"/>
        <v>60386.775240059942</v>
      </c>
      <c r="N410" s="70">
        <f t="shared" si="113"/>
        <v>23083.629678921996</v>
      </c>
      <c r="O410" s="23">
        <f t="shared" si="106"/>
        <v>0.93841561723785738</v>
      </c>
      <c r="P410" s="284">
        <v>-277.29590853404625</v>
      </c>
      <c r="Q410" s="317">
        <v>2616</v>
      </c>
      <c r="R410" s="125">
        <f t="shared" si="114"/>
        <v>6.1189113544350242E-2</v>
      </c>
      <c r="S410" s="23">
        <f t="shared" si="115"/>
        <v>3.9419949472034005E-2</v>
      </c>
      <c r="T410" s="23"/>
      <c r="U410" s="266">
        <v>43410</v>
      </c>
      <c r="V410" s="125">
        <f t="shared" si="116"/>
        <v>5.5540198111034327E-2</v>
      </c>
      <c r="W410" s="260">
        <v>58407.524395122527</v>
      </c>
      <c r="X410" s="264">
        <v>16505.703422053233</v>
      </c>
      <c r="Y410" s="264">
        <v>22208.184180654953</v>
      </c>
      <c r="Z410" s="264"/>
      <c r="AA410" s="266"/>
      <c r="AB410" s="266"/>
      <c r="AC410" s="266"/>
      <c r="AD410" s="266"/>
    </row>
    <row r="411" spans="1:30">
      <c r="A411" s="302">
        <v>5037</v>
      </c>
      <c r="B411" s="303" t="s">
        <v>376</v>
      </c>
      <c r="C411" s="73">
        <v>385121</v>
      </c>
      <c r="D411" s="266">
        <f t="shared" si="107"/>
        <v>19145.960725826499</v>
      </c>
      <c r="E411" s="125">
        <f t="shared" si="102"/>
        <v>0.77833810375774926</v>
      </c>
      <c r="F411" s="266">
        <f t="shared" si="103"/>
        <v>3271.5319520221606</v>
      </c>
      <c r="G411" s="266">
        <f t="shared" si="108"/>
        <v>65806.865214925754</v>
      </c>
      <c r="H411" s="266">
        <f t="shared" si="104"/>
        <v>1047.4456494077072</v>
      </c>
      <c r="I411" s="260">
        <f t="shared" si="109"/>
        <v>21069.369237836028</v>
      </c>
      <c r="J411" s="266">
        <f t="shared" si="105"/>
        <v>747.6513982209317</v>
      </c>
      <c r="K411" s="260">
        <f t="shared" si="110"/>
        <v>15039.00787521404</v>
      </c>
      <c r="L411" s="260">
        <f t="shared" si="111"/>
        <v>80845.873090139794</v>
      </c>
      <c r="M411" s="260">
        <f t="shared" si="112"/>
        <v>465966.87309013982</v>
      </c>
      <c r="N411" s="70">
        <f t="shared" si="113"/>
        <v>23165.144076069591</v>
      </c>
      <c r="O411" s="23">
        <f t="shared" si="106"/>
        <v>0.94172941079532724</v>
      </c>
      <c r="P411" s="284">
        <v>947.70961385233386</v>
      </c>
      <c r="Q411" s="317">
        <v>20115</v>
      </c>
      <c r="R411" s="125">
        <f t="shared" si="114"/>
        <v>3.7852662157942397E-2</v>
      </c>
      <c r="S411" s="23">
        <f t="shared" si="115"/>
        <v>3.8549688888888475E-2</v>
      </c>
      <c r="T411" s="23"/>
      <c r="U411" s="73">
        <v>366961</v>
      </c>
      <c r="V411" s="125">
        <f t="shared" si="116"/>
        <v>4.9487547723055039E-2</v>
      </c>
      <c r="W411" s="312">
        <v>443696.67709801422</v>
      </c>
      <c r="X411" s="157">
        <v>18447.667403981501</v>
      </c>
      <c r="Y411" s="157">
        <v>22305.28237975137</v>
      </c>
      <c r="Z411" s="264"/>
      <c r="AA411" s="266"/>
      <c r="AB411" s="266"/>
      <c r="AC411" s="266"/>
      <c r="AD411" s="266"/>
    </row>
    <row r="412" spans="1:30">
      <c r="A412" s="302">
        <v>5038</v>
      </c>
      <c r="B412" s="303" t="s">
        <v>377</v>
      </c>
      <c r="C412" s="266">
        <v>266626</v>
      </c>
      <c r="D412" s="266">
        <f t="shared" si="107"/>
        <v>17842.869571036605</v>
      </c>
      <c r="E412" s="125">
        <f t="shared" si="102"/>
        <v>0.72536371856147552</v>
      </c>
      <c r="F412" s="266">
        <f t="shared" si="103"/>
        <v>4053.3866448960971</v>
      </c>
      <c r="G412" s="266">
        <f t="shared" si="108"/>
        <v>60569.756634682381</v>
      </c>
      <c r="H412" s="266">
        <f t="shared" si="104"/>
        <v>1503.5275535841702</v>
      </c>
      <c r="I412" s="260">
        <f t="shared" si="109"/>
        <v>22467.212233208254</v>
      </c>
      <c r="J412" s="266">
        <f t="shared" si="105"/>
        <v>1203.7333023973947</v>
      </c>
      <c r="K412" s="260">
        <f t="shared" si="110"/>
        <v>17987.386737724271</v>
      </c>
      <c r="L412" s="260">
        <f t="shared" si="111"/>
        <v>78557.143372406659</v>
      </c>
      <c r="M412" s="260">
        <f t="shared" si="112"/>
        <v>345183.14337240666</v>
      </c>
      <c r="N412" s="70">
        <f t="shared" si="113"/>
        <v>23099.989518330098</v>
      </c>
      <c r="O412" s="23">
        <f t="shared" si="106"/>
        <v>0.93908069153551355</v>
      </c>
      <c r="P412" s="284">
        <v>1157.8852403577475</v>
      </c>
      <c r="Q412" s="317">
        <v>14943</v>
      </c>
      <c r="R412" s="125">
        <f t="shared" si="114"/>
        <v>4.0320285300465504E-2</v>
      </c>
      <c r="S412" s="23">
        <f t="shared" si="115"/>
        <v>3.8646868935460432E-2</v>
      </c>
      <c r="T412" s="23"/>
      <c r="U412" s="266">
        <v>254680</v>
      </c>
      <c r="V412" s="125">
        <f t="shared" si="116"/>
        <v>4.6905921155960421E-2</v>
      </c>
      <c r="W412" s="260">
        <v>330248.66739284201</v>
      </c>
      <c r="X412" s="264">
        <v>17151.323321435786</v>
      </c>
      <c r="Y412" s="264">
        <v>22240.465175624082</v>
      </c>
      <c r="Z412" s="264"/>
      <c r="AA412" s="266"/>
      <c r="AB412" s="266"/>
      <c r="AC412" s="266"/>
      <c r="AD412" s="266"/>
    </row>
    <row r="413" spans="1:30">
      <c r="A413" s="302">
        <v>5039</v>
      </c>
      <c r="B413" s="303" t="s">
        <v>378</v>
      </c>
      <c r="C413" s="266">
        <v>39679</v>
      </c>
      <c r="D413" s="266">
        <f t="shared" si="107"/>
        <v>16044.884755357865</v>
      </c>
      <c r="E413" s="125">
        <f t="shared" si="102"/>
        <v>0.6522704895477508</v>
      </c>
      <c r="F413" s="266">
        <f t="shared" si="103"/>
        <v>5132.1775343033405</v>
      </c>
      <c r="G413" s="266">
        <f t="shared" si="108"/>
        <v>12691.875042332162</v>
      </c>
      <c r="H413" s="266">
        <f t="shared" si="104"/>
        <v>2132.8222390717287</v>
      </c>
      <c r="I413" s="260">
        <f t="shared" si="109"/>
        <v>5274.4693972243849</v>
      </c>
      <c r="J413" s="266">
        <f t="shared" si="105"/>
        <v>1833.0279878849533</v>
      </c>
      <c r="K413" s="260">
        <f t="shared" si="110"/>
        <v>4533.0782140394895</v>
      </c>
      <c r="L413" s="260">
        <f t="shared" si="111"/>
        <v>17224.953256371649</v>
      </c>
      <c r="M413" s="260">
        <f t="shared" si="112"/>
        <v>56903.953256371649</v>
      </c>
      <c r="N413" s="70">
        <f t="shared" si="113"/>
        <v>23010.090277546158</v>
      </c>
      <c r="O413" s="23">
        <f t="shared" si="106"/>
        <v>0.93542603008482728</v>
      </c>
      <c r="P413" s="284">
        <v>831.80851230707776</v>
      </c>
      <c r="Q413" s="317">
        <v>2473</v>
      </c>
      <c r="R413" s="125">
        <f t="shared" si="114"/>
        <v>7.3786193712746959E-2</v>
      </c>
      <c r="S413" s="23">
        <f t="shared" si="115"/>
        <v>3.9768338152626578E-2</v>
      </c>
      <c r="T413" s="23"/>
      <c r="U413" s="266">
        <v>37580</v>
      </c>
      <c r="V413" s="125">
        <f t="shared" si="116"/>
        <v>5.5854177754124532E-2</v>
      </c>
      <c r="W413" s="260">
        <v>55656.991009024023</v>
      </c>
      <c r="X413" s="264">
        <v>14942.345924453281</v>
      </c>
      <c r="Y413" s="264">
        <v>22130.01630577496</v>
      </c>
      <c r="Z413" s="264"/>
      <c r="AA413" s="266"/>
      <c r="AB413" s="266"/>
      <c r="AC413" s="266"/>
      <c r="AD413" s="266"/>
    </row>
    <row r="414" spans="1:30">
      <c r="A414" s="302">
        <v>5040</v>
      </c>
      <c r="B414" s="303" t="s">
        <v>379</v>
      </c>
      <c r="C414" s="266">
        <v>25375</v>
      </c>
      <c r="D414" s="266">
        <f t="shared" si="107"/>
        <v>16009.463722397477</v>
      </c>
      <c r="E414" s="125">
        <f t="shared" si="102"/>
        <v>0.6508305231745648</v>
      </c>
      <c r="F414" s="266">
        <f t="shared" si="103"/>
        <v>5153.4301540795741</v>
      </c>
      <c r="G414" s="266">
        <f t="shared" si="108"/>
        <v>8168.1867942161252</v>
      </c>
      <c r="H414" s="266">
        <f t="shared" si="104"/>
        <v>2145.2196006078648</v>
      </c>
      <c r="I414" s="260">
        <f t="shared" si="109"/>
        <v>3400.1730669634658</v>
      </c>
      <c r="J414" s="266">
        <f t="shared" si="105"/>
        <v>1845.4253494210893</v>
      </c>
      <c r="K414" s="260">
        <f t="shared" si="110"/>
        <v>2924.9991788324269</v>
      </c>
      <c r="L414" s="260">
        <f t="shared" si="111"/>
        <v>11093.185973048552</v>
      </c>
      <c r="M414" s="260">
        <f t="shared" si="112"/>
        <v>36468.185973048552</v>
      </c>
      <c r="N414" s="70">
        <f t="shared" si="113"/>
        <v>23008.31922589814</v>
      </c>
      <c r="O414" s="23">
        <f t="shared" si="106"/>
        <v>0.93535403176616794</v>
      </c>
      <c r="P414" s="284">
        <v>63.868132635147049</v>
      </c>
      <c r="Q414" s="317">
        <v>1585</v>
      </c>
      <c r="R414" s="125">
        <f t="shared" si="114"/>
        <v>2.0000628315769382E-2</v>
      </c>
      <c r="S414" s="23">
        <f t="shared" si="115"/>
        <v>3.7922020344519691E-2</v>
      </c>
      <c r="T414" s="23"/>
      <c r="U414" s="266">
        <v>25003</v>
      </c>
      <c r="V414" s="125">
        <f t="shared" si="116"/>
        <v>1.487821461424629E-2</v>
      </c>
      <c r="W414" s="260">
        <v>35313.108122216807</v>
      </c>
      <c r="X414" s="264">
        <v>15695.543000627746</v>
      </c>
      <c r="Y414" s="264">
        <v>22167.676159583683</v>
      </c>
      <c r="Z414" s="264"/>
      <c r="AA414" s="266"/>
      <c r="AB414" s="266"/>
      <c r="AC414" s="266"/>
      <c r="AD414" s="266"/>
    </row>
    <row r="415" spans="1:30">
      <c r="A415" s="302">
        <v>5041</v>
      </c>
      <c r="B415" s="303" t="s">
        <v>380</v>
      </c>
      <c r="C415" s="266">
        <v>33920</v>
      </c>
      <c r="D415" s="266">
        <f t="shared" si="107"/>
        <v>16198.662846227317</v>
      </c>
      <c r="E415" s="125">
        <f t="shared" si="102"/>
        <v>0.65852200909074032</v>
      </c>
      <c r="F415" s="266">
        <f t="shared" si="103"/>
        <v>5039.9106797816703</v>
      </c>
      <c r="G415" s="266">
        <f t="shared" si="108"/>
        <v>10553.572963462819</v>
      </c>
      <c r="H415" s="266">
        <f t="shared" si="104"/>
        <v>2078.9999072674209</v>
      </c>
      <c r="I415" s="260">
        <f t="shared" si="109"/>
        <v>4353.4258058179794</v>
      </c>
      <c r="J415" s="266">
        <f t="shared" si="105"/>
        <v>1779.2056560806454</v>
      </c>
      <c r="K415" s="260">
        <f t="shared" si="110"/>
        <v>3725.6566438328719</v>
      </c>
      <c r="L415" s="260">
        <f t="shared" si="111"/>
        <v>14279.229607295691</v>
      </c>
      <c r="M415" s="260">
        <f t="shared" si="112"/>
        <v>48199.229607295689</v>
      </c>
      <c r="N415" s="70">
        <f t="shared" si="113"/>
        <v>23017.779182089635</v>
      </c>
      <c r="O415" s="23">
        <f t="shared" si="106"/>
        <v>0.9357386060619769</v>
      </c>
      <c r="P415" s="284">
        <v>1553.9499493615094</v>
      </c>
      <c r="Q415" s="317">
        <v>2094</v>
      </c>
      <c r="R415" s="125">
        <f t="shared" si="114"/>
        <v>4.0426997233437692E-2</v>
      </c>
      <c r="S415" s="23">
        <f t="shared" si="115"/>
        <v>3.8644644226706625E-2</v>
      </c>
      <c r="T415" s="23"/>
      <c r="U415" s="266">
        <v>33614</v>
      </c>
      <c r="V415" s="125">
        <f t="shared" si="116"/>
        <v>9.1033497947283874E-3</v>
      </c>
      <c r="W415" s="260">
        <v>47846.378961623399</v>
      </c>
      <c r="X415" s="264">
        <v>15569.245020842984</v>
      </c>
      <c r="Y415" s="264">
        <v>22161.361260594444</v>
      </c>
      <c r="Z415" s="264"/>
      <c r="AA415" s="266"/>
      <c r="AB415" s="266"/>
      <c r="AC415" s="266"/>
      <c r="AD415" s="266"/>
    </row>
    <row r="416" spans="1:30">
      <c r="A416" s="302">
        <v>5042</v>
      </c>
      <c r="B416" s="303" t="s">
        <v>381</v>
      </c>
      <c r="C416" s="266">
        <v>25100</v>
      </c>
      <c r="D416" s="266">
        <f t="shared" si="107"/>
        <v>18201.595358955765</v>
      </c>
      <c r="E416" s="125">
        <f t="shared" si="102"/>
        <v>0.73994694859815735</v>
      </c>
      <c r="F416" s="266">
        <f t="shared" si="103"/>
        <v>3838.1511721446009</v>
      </c>
      <c r="G416" s="266">
        <f t="shared" si="108"/>
        <v>5292.8104663874046</v>
      </c>
      <c r="H416" s="266">
        <f t="shared" si="104"/>
        <v>1377.973527812464</v>
      </c>
      <c r="I416" s="260">
        <f t="shared" si="109"/>
        <v>1900.2254948533878</v>
      </c>
      <c r="J416" s="266">
        <f t="shared" si="105"/>
        <v>1078.1792766256885</v>
      </c>
      <c r="K416" s="260">
        <f t="shared" si="110"/>
        <v>1486.8092224668246</v>
      </c>
      <c r="L416" s="260">
        <f t="shared" si="111"/>
        <v>6779.619688854229</v>
      </c>
      <c r="M416" s="260">
        <f t="shared" si="112"/>
        <v>31879.619688854229</v>
      </c>
      <c r="N416" s="70">
        <f t="shared" si="113"/>
        <v>23117.925807726053</v>
      </c>
      <c r="O416" s="23">
        <f t="shared" si="106"/>
        <v>0.93980985303734754</v>
      </c>
      <c r="P416" s="284">
        <v>482.72205356710856</v>
      </c>
      <c r="Q416" s="317">
        <v>1379</v>
      </c>
      <c r="R416" s="125">
        <f t="shared" si="114"/>
        <v>2.5098972290052177E-2</v>
      </c>
      <c r="S416" s="23">
        <f t="shared" si="115"/>
        <v>3.8042359451733371E-2</v>
      </c>
      <c r="T416" s="23"/>
      <c r="U416" s="266">
        <v>24663</v>
      </c>
      <c r="V416" s="125">
        <f t="shared" si="116"/>
        <v>1.771885009933909E-2</v>
      </c>
      <c r="W416" s="260">
        <v>30933.996724268138</v>
      </c>
      <c r="X416" s="264">
        <v>17755.939524838013</v>
      </c>
      <c r="Y416" s="264">
        <v>22270.695985794195</v>
      </c>
      <c r="Z416" s="264"/>
      <c r="AA416" s="266"/>
      <c r="AB416" s="266"/>
      <c r="AC416" s="266"/>
      <c r="AD416" s="266"/>
    </row>
    <row r="417" spans="1:30">
      <c r="A417" s="302">
        <v>5043</v>
      </c>
      <c r="B417" s="303" t="s">
        <v>382</v>
      </c>
      <c r="C417" s="266">
        <v>10119</v>
      </c>
      <c r="D417" s="266">
        <f t="shared" si="107"/>
        <v>21348.101265822785</v>
      </c>
      <c r="E417" s="125">
        <f t="shared" si="102"/>
        <v>0.86786141975393749</v>
      </c>
      <c r="F417" s="266">
        <f t="shared" si="103"/>
        <v>1950.2476280243891</v>
      </c>
      <c r="G417" s="266">
        <f t="shared" si="108"/>
        <v>924.41737568356041</v>
      </c>
      <c r="H417" s="266">
        <f t="shared" si="104"/>
        <v>276.69646040900716</v>
      </c>
      <c r="I417" s="260">
        <f t="shared" si="109"/>
        <v>131.1541222338694</v>
      </c>
      <c r="J417" s="266">
        <f t="shared" si="105"/>
        <v>-23.097790777768296</v>
      </c>
      <c r="K417" s="260">
        <f t="shared" si="110"/>
        <v>-10.948352828662173</v>
      </c>
      <c r="L417" s="260">
        <f t="shared" si="111"/>
        <v>913.46902285489818</v>
      </c>
      <c r="M417" s="260">
        <f t="shared" si="112"/>
        <v>11032.469022854899</v>
      </c>
      <c r="N417" s="70">
        <f t="shared" si="113"/>
        <v>23275.251103069404</v>
      </c>
      <c r="O417" s="23">
        <f t="shared" si="106"/>
        <v>0.9462055765951366</v>
      </c>
      <c r="P417" s="284">
        <v>-368.21290544538829</v>
      </c>
      <c r="Q417" s="317">
        <v>474</v>
      </c>
      <c r="R417" s="125">
        <f t="shared" si="114"/>
        <v>-8.9380673608832603E-2</v>
      </c>
      <c r="S417" s="23">
        <f t="shared" si="115"/>
        <v>-9.8214208838209968E-4</v>
      </c>
      <c r="T417" s="23"/>
      <c r="U417" s="266">
        <v>10995</v>
      </c>
      <c r="V417" s="125">
        <f t="shared" si="116"/>
        <v>-7.9672578444747608E-2</v>
      </c>
      <c r="W417" s="260">
        <v>10926.824461535587</v>
      </c>
      <c r="X417" s="264">
        <v>23443.496801705758</v>
      </c>
      <c r="Y417" s="264">
        <v>23298.133180246456</v>
      </c>
      <c r="Z417" s="264"/>
      <c r="AA417" s="266"/>
      <c r="AB417" s="266"/>
      <c r="AC417" s="266"/>
      <c r="AD417" s="266"/>
    </row>
    <row r="418" spans="1:30">
      <c r="A418" s="302">
        <v>5044</v>
      </c>
      <c r="B418" s="303" t="s">
        <v>383</v>
      </c>
      <c r="C418" s="266">
        <v>21225</v>
      </c>
      <c r="D418" s="266">
        <f t="shared" si="107"/>
        <v>23531.042128603105</v>
      </c>
      <c r="E418" s="125">
        <f t="shared" si="102"/>
        <v>0.95660421391729455</v>
      </c>
      <c r="F418" s="266">
        <f t="shared" si="103"/>
        <v>640.48311035619702</v>
      </c>
      <c r="G418" s="266">
        <f t="shared" si="108"/>
        <v>577.71576554128967</v>
      </c>
      <c r="H418" s="266">
        <f t="shared" si="104"/>
        <v>0</v>
      </c>
      <c r="I418" s="260">
        <f t="shared" si="109"/>
        <v>0</v>
      </c>
      <c r="J418" s="266">
        <f t="shared" si="105"/>
        <v>-299.79425118677545</v>
      </c>
      <c r="K418" s="260">
        <f t="shared" si="110"/>
        <v>-270.41441457047142</v>
      </c>
      <c r="L418" s="260">
        <f t="shared" si="111"/>
        <v>307.30135097081825</v>
      </c>
      <c r="M418" s="260">
        <f t="shared" si="112"/>
        <v>21532.301350970818</v>
      </c>
      <c r="N418" s="70">
        <f t="shared" si="113"/>
        <v>23871.730987772527</v>
      </c>
      <c r="O418" s="23">
        <f t="shared" si="106"/>
        <v>0.97045419117435761</v>
      </c>
      <c r="P418" s="284">
        <v>1896.314395831889</v>
      </c>
      <c r="Q418" s="317">
        <v>902</v>
      </c>
      <c r="R418" s="125">
        <f t="shared" si="114"/>
        <v>-0.1311737843019051</v>
      </c>
      <c r="S418" s="23">
        <f t="shared" si="115"/>
        <v>-3.5650070389475291E-2</v>
      </c>
      <c r="T418" s="23"/>
      <c r="U418" s="266">
        <v>23617</v>
      </c>
      <c r="V418" s="125">
        <f t="shared" si="116"/>
        <v>-0.10128297412880552</v>
      </c>
      <c r="W418" s="260">
        <v>21585.680448739942</v>
      </c>
      <c r="X418" s="264">
        <v>27083.715596330276</v>
      </c>
      <c r="Y418" s="264">
        <v>24754.220698096266</v>
      </c>
      <c r="Z418" s="264"/>
      <c r="AA418" s="266"/>
      <c r="AB418" s="266"/>
      <c r="AC418" s="266"/>
      <c r="AD418" s="266"/>
    </row>
    <row r="419" spans="1:30">
      <c r="A419" s="302">
        <v>5045</v>
      </c>
      <c r="B419" s="303" t="s">
        <v>384</v>
      </c>
      <c r="C419" s="266">
        <v>49584</v>
      </c>
      <c r="D419" s="266">
        <f t="shared" si="107"/>
        <v>20660</v>
      </c>
      <c r="E419" s="125">
        <f t="shared" si="102"/>
        <v>0.83988813379021143</v>
      </c>
      <c r="F419" s="266">
        <f t="shared" si="103"/>
        <v>2363.1083875180598</v>
      </c>
      <c r="G419" s="266">
        <f t="shared" si="108"/>
        <v>5671.4601300433433</v>
      </c>
      <c r="H419" s="266">
        <f t="shared" si="104"/>
        <v>517.5319034469818</v>
      </c>
      <c r="I419" s="260">
        <f t="shared" si="109"/>
        <v>1242.0765682727565</v>
      </c>
      <c r="J419" s="266">
        <f t="shared" si="105"/>
        <v>217.73765226020635</v>
      </c>
      <c r="K419" s="260">
        <f t="shared" si="110"/>
        <v>522.57036542449521</v>
      </c>
      <c r="L419" s="260">
        <f t="shared" si="111"/>
        <v>6194.0304954678386</v>
      </c>
      <c r="M419" s="260">
        <f t="shared" si="112"/>
        <v>55778.030495467836</v>
      </c>
      <c r="N419" s="70">
        <f t="shared" si="113"/>
        <v>23240.846039778266</v>
      </c>
      <c r="O419" s="23">
        <f t="shared" si="106"/>
        <v>0.94480691229695035</v>
      </c>
      <c r="P419" s="284">
        <v>1778.6523774917014</v>
      </c>
      <c r="Q419" s="317">
        <v>2400</v>
      </c>
      <c r="R419" s="125">
        <f t="shared" si="114"/>
        <v>7.0738429864918739E-2</v>
      </c>
      <c r="S419" s="23">
        <f t="shared" si="115"/>
        <v>3.9968055548557105E-2</v>
      </c>
      <c r="T419" s="23"/>
      <c r="U419" s="266">
        <v>47601</v>
      </c>
      <c r="V419" s="125">
        <f t="shared" si="116"/>
        <v>4.1658788680910067E-2</v>
      </c>
      <c r="W419" s="260">
        <v>55131.661856565508</v>
      </c>
      <c r="X419" s="264">
        <v>19295.09525739765</v>
      </c>
      <c r="Y419" s="264">
        <v>22347.653772422174</v>
      </c>
      <c r="Z419" s="264"/>
      <c r="AA419" s="266"/>
      <c r="AB419" s="266"/>
      <c r="AC419" s="266"/>
      <c r="AD419" s="266"/>
    </row>
    <row r="420" spans="1:30">
      <c r="A420" s="302">
        <v>5046</v>
      </c>
      <c r="B420" s="303" t="s">
        <v>385</v>
      </c>
      <c r="C420" s="266">
        <v>21871</v>
      </c>
      <c r="D420" s="266">
        <f t="shared" si="107"/>
        <v>17248.422712933752</v>
      </c>
      <c r="E420" s="125">
        <f t="shared" si="102"/>
        <v>0.70119775233255688</v>
      </c>
      <c r="F420" s="266">
        <f t="shared" si="103"/>
        <v>4410.0547597578088</v>
      </c>
      <c r="G420" s="266">
        <f t="shared" si="108"/>
        <v>5591.9494353729015</v>
      </c>
      <c r="H420" s="266">
        <f t="shared" si="104"/>
        <v>1711.5839539201684</v>
      </c>
      <c r="I420" s="260">
        <f t="shared" si="109"/>
        <v>2170.2884535707735</v>
      </c>
      <c r="J420" s="266">
        <f t="shared" si="105"/>
        <v>1411.7897027333929</v>
      </c>
      <c r="K420" s="260">
        <f t="shared" si="110"/>
        <v>1790.1493430659423</v>
      </c>
      <c r="L420" s="260">
        <f t="shared" si="111"/>
        <v>7382.0987784388435</v>
      </c>
      <c r="M420" s="260">
        <f t="shared" si="112"/>
        <v>29253.098778438842</v>
      </c>
      <c r="N420" s="70">
        <f t="shared" si="113"/>
        <v>23070.267175424953</v>
      </c>
      <c r="O420" s="23">
        <f t="shared" si="106"/>
        <v>0.93787239322406757</v>
      </c>
      <c r="P420" s="284">
        <v>49.004506108119131</v>
      </c>
      <c r="Q420" s="317">
        <v>1268</v>
      </c>
      <c r="R420" s="125">
        <f t="shared" si="114"/>
        <v>1.2586796207712686E-2</v>
      </c>
      <c r="S420" s="23">
        <f t="shared" si="115"/>
        <v>3.7584090473835617E-2</v>
      </c>
      <c r="T420" s="23"/>
      <c r="U420" s="266">
        <v>21531</v>
      </c>
      <c r="V420" s="125">
        <f t="shared" si="116"/>
        <v>1.5791184803306858E-2</v>
      </c>
      <c r="W420" s="260">
        <v>28104.534348074099</v>
      </c>
      <c r="X420" s="264">
        <v>17034.018987341773</v>
      </c>
      <c r="Y420" s="264">
        <v>22234.599958919385</v>
      </c>
      <c r="Z420" s="264"/>
      <c r="AA420" s="266"/>
      <c r="AB420" s="266"/>
      <c r="AC420" s="266"/>
      <c r="AD420" s="266"/>
    </row>
    <row r="421" spans="1:30">
      <c r="A421" s="302">
        <v>5047</v>
      </c>
      <c r="B421" s="303" t="s">
        <v>386</v>
      </c>
      <c r="C421" s="266">
        <v>73354</v>
      </c>
      <c r="D421" s="266">
        <f t="shared" si="107"/>
        <v>19077.763328998699</v>
      </c>
      <c r="E421" s="125">
        <f t="shared" si="102"/>
        <v>0.77556568437967321</v>
      </c>
      <c r="F421" s="266">
        <f t="shared" si="103"/>
        <v>3312.4503901188405</v>
      </c>
      <c r="G421" s="266">
        <f t="shared" si="108"/>
        <v>12736.371750006942</v>
      </c>
      <c r="H421" s="266">
        <f t="shared" si="104"/>
        <v>1071.3147382974371</v>
      </c>
      <c r="I421" s="260">
        <f t="shared" si="109"/>
        <v>4119.205168753645</v>
      </c>
      <c r="J421" s="266">
        <f t="shared" si="105"/>
        <v>771.52048711066163</v>
      </c>
      <c r="K421" s="260">
        <f t="shared" si="110"/>
        <v>2966.4962729404942</v>
      </c>
      <c r="L421" s="260">
        <f t="shared" si="111"/>
        <v>15702.868022947436</v>
      </c>
      <c r="M421" s="260">
        <f t="shared" si="112"/>
        <v>89056.868022947441</v>
      </c>
      <c r="N421" s="70">
        <f t="shared" si="113"/>
        <v>23161.734206228204</v>
      </c>
      <c r="O421" s="23">
        <f t="shared" si="106"/>
        <v>0.94159078982642352</v>
      </c>
      <c r="P421" s="284">
        <v>406.69162143984431</v>
      </c>
      <c r="Q421" s="317">
        <v>3845</v>
      </c>
      <c r="R421" s="125">
        <f t="shared" si="114"/>
        <v>2.3708269519507611E-2</v>
      </c>
      <c r="S421" s="23">
        <f t="shared" si="115"/>
        <v>3.7958766100069811E-2</v>
      </c>
      <c r="T421" s="23"/>
      <c r="U421" s="266">
        <v>71562</v>
      </c>
      <c r="V421" s="125">
        <f t="shared" si="116"/>
        <v>2.504122299544451E-2</v>
      </c>
      <c r="W421" s="260">
        <v>85688.432196680806</v>
      </c>
      <c r="X421" s="264">
        <v>18635.9375</v>
      </c>
      <c r="Y421" s="264">
        <v>22314.695884552293</v>
      </c>
      <c r="Z421" s="264"/>
      <c r="AA421" s="266"/>
      <c r="AB421" s="266"/>
      <c r="AC421" s="266"/>
      <c r="AD421" s="266"/>
    </row>
    <row r="422" spans="1:30">
      <c r="A422" s="302">
        <v>5048</v>
      </c>
      <c r="B422" s="303" t="s">
        <v>387</v>
      </c>
      <c r="C422" s="266">
        <v>9991</v>
      </c>
      <c r="D422" s="266">
        <f t="shared" si="107"/>
        <v>16166.666666666666</v>
      </c>
      <c r="E422" s="125">
        <f t="shared" si="102"/>
        <v>0.65722127281099152</v>
      </c>
      <c r="F422" s="266">
        <f t="shared" si="103"/>
        <v>5059.1083875180602</v>
      </c>
      <c r="G422" s="266">
        <f t="shared" si="108"/>
        <v>3126.528983486161</v>
      </c>
      <c r="H422" s="266">
        <f t="shared" si="104"/>
        <v>2090.1985701136487</v>
      </c>
      <c r="I422" s="260">
        <f t="shared" si="109"/>
        <v>1291.742716330235</v>
      </c>
      <c r="J422" s="266">
        <f t="shared" si="105"/>
        <v>1790.4043189268732</v>
      </c>
      <c r="K422" s="260">
        <f t="shared" si="110"/>
        <v>1106.4698690968078</v>
      </c>
      <c r="L422" s="260">
        <f t="shared" si="111"/>
        <v>4232.9988525829685</v>
      </c>
      <c r="M422" s="260">
        <f t="shared" si="112"/>
        <v>14223.998852582969</v>
      </c>
      <c r="N422" s="70">
        <f t="shared" si="113"/>
        <v>23016.179373111601</v>
      </c>
      <c r="O422" s="23">
        <f t="shared" si="106"/>
        <v>0.93567356924798939</v>
      </c>
      <c r="P422" s="284">
        <v>0.28823720411401155</v>
      </c>
      <c r="Q422" s="317">
        <v>618</v>
      </c>
      <c r="R422" s="125">
        <f t="shared" si="114"/>
        <v>5.8120548896994979E-2</v>
      </c>
      <c r="S422" s="23">
        <f t="shared" si="115"/>
        <v>3.9253796543667126E-2</v>
      </c>
      <c r="T422" s="23"/>
      <c r="U422" s="266">
        <v>9595</v>
      </c>
      <c r="V422" s="125">
        <f t="shared" si="116"/>
        <v>4.127149557060969E-2</v>
      </c>
      <c r="W422" s="260">
        <v>13908.210577998841</v>
      </c>
      <c r="X422" s="264">
        <v>15278.662420382165</v>
      </c>
      <c r="Y422" s="264">
        <v>22146.832130571402</v>
      </c>
      <c r="Z422" s="264"/>
      <c r="AA422" s="266"/>
      <c r="AB422" s="266"/>
      <c r="AC422" s="266"/>
      <c r="AD422" s="266"/>
    </row>
    <row r="423" spans="1:30">
      <c r="A423" s="302">
        <v>5049</v>
      </c>
      <c r="B423" s="303" t="s">
        <v>388</v>
      </c>
      <c r="C423" s="266">
        <v>23129</v>
      </c>
      <c r="D423" s="266">
        <f t="shared" si="107"/>
        <v>20931.221719457015</v>
      </c>
      <c r="E423" s="125">
        <f t="shared" si="102"/>
        <v>0.85091407298663568</v>
      </c>
      <c r="F423" s="266">
        <f t="shared" si="103"/>
        <v>2200.3753558438511</v>
      </c>
      <c r="G423" s="266">
        <f t="shared" si="108"/>
        <v>2431.4147682074554</v>
      </c>
      <c r="H423" s="266">
        <f t="shared" si="104"/>
        <v>422.60430163702654</v>
      </c>
      <c r="I423" s="260">
        <f t="shared" si="109"/>
        <v>466.97775330891432</v>
      </c>
      <c r="J423" s="266">
        <f t="shared" si="105"/>
        <v>122.81005045025108</v>
      </c>
      <c r="K423" s="260">
        <f t="shared" si="110"/>
        <v>135.70510574752745</v>
      </c>
      <c r="L423" s="260">
        <f t="shared" si="111"/>
        <v>2567.1198739549827</v>
      </c>
      <c r="M423" s="260">
        <f t="shared" si="112"/>
        <v>25696.119873954984</v>
      </c>
      <c r="N423" s="70">
        <f t="shared" si="113"/>
        <v>23254.407125751117</v>
      </c>
      <c r="O423" s="23">
        <f t="shared" si="106"/>
        <v>0.9453582092567715</v>
      </c>
      <c r="P423" s="284">
        <v>-113.45234286319646</v>
      </c>
      <c r="Q423" s="317">
        <v>1105</v>
      </c>
      <c r="R423" s="125">
        <f t="shared" si="114"/>
        <v>6.4630502762862668E-2</v>
      </c>
      <c r="S423" s="23">
        <f t="shared" si="115"/>
        <v>3.9724738967216955E-2</v>
      </c>
      <c r="T423" s="23"/>
      <c r="U423" s="266">
        <v>21430</v>
      </c>
      <c r="V423" s="125">
        <f t="shared" si="116"/>
        <v>7.9281381241250587E-2</v>
      </c>
      <c r="W423" s="260">
        <v>24378.859920412004</v>
      </c>
      <c r="X423" s="264">
        <v>19660.550458715596</v>
      </c>
      <c r="Y423" s="264">
        <v>22365.926532488076</v>
      </c>
      <c r="Z423" s="264"/>
      <c r="AA423" s="266"/>
      <c r="AB423" s="266"/>
      <c r="AC423" s="266"/>
      <c r="AD423" s="266"/>
    </row>
    <row r="424" spans="1:30">
      <c r="A424" s="302">
        <v>5050</v>
      </c>
      <c r="B424" s="303" t="s">
        <v>389</v>
      </c>
      <c r="C424" s="266">
        <v>98407</v>
      </c>
      <c r="D424" s="266">
        <f t="shared" si="107"/>
        <v>21907.168299198576</v>
      </c>
      <c r="E424" s="125">
        <f t="shared" si="102"/>
        <v>0.89058909484230264</v>
      </c>
      <c r="F424" s="266">
        <f t="shared" si="103"/>
        <v>1614.8074079989142</v>
      </c>
      <c r="G424" s="266">
        <f t="shared" si="108"/>
        <v>7253.7148767311228</v>
      </c>
      <c r="H424" s="266">
        <f t="shared" si="104"/>
        <v>81.022998727480072</v>
      </c>
      <c r="I424" s="260">
        <f t="shared" si="109"/>
        <v>363.95531028384045</v>
      </c>
      <c r="J424" s="266">
        <f t="shared" si="105"/>
        <v>-218.7712524592954</v>
      </c>
      <c r="K424" s="260">
        <f t="shared" si="110"/>
        <v>-982.72046604715501</v>
      </c>
      <c r="L424" s="260">
        <f t="shared" si="111"/>
        <v>6270.9944106839675</v>
      </c>
      <c r="M424" s="260">
        <f t="shared" si="112"/>
        <v>104677.99441068397</v>
      </c>
      <c r="N424" s="70">
        <f t="shared" si="113"/>
        <v>23303.204454738196</v>
      </c>
      <c r="O424" s="23">
        <f t="shared" si="106"/>
        <v>0.94734196034955487</v>
      </c>
      <c r="P424" s="284">
        <v>588.291199871971</v>
      </c>
      <c r="Q424" s="317">
        <v>4492</v>
      </c>
      <c r="R424" s="125">
        <f t="shared" si="114"/>
        <v>6.8359250117109513E-2</v>
      </c>
      <c r="S424" s="23">
        <f t="shared" si="115"/>
        <v>3.9942298013598963E-2</v>
      </c>
      <c r="T424" s="23"/>
      <c r="U424" s="266">
        <v>90593</v>
      </c>
      <c r="V424" s="125">
        <f t="shared" si="116"/>
        <v>8.6253904827083769E-2</v>
      </c>
      <c r="W424" s="260">
        <v>98999.297824202033</v>
      </c>
      <c r="X424" s="264">
        <v>20505.432322317793</v>
      </c>
      <c r="Y424" s="264">
        <v>22408.170625668183</v>
      </c>
      <c r="Z424" s="264"/>
      <c r="AA424" s="266"/>
      <c r="AB424" s="266"/>
      <c r="AC424" s="266"/>
      <c r="AD424" s="266"/>
    </row>
    <row r="425" spans="1:30">
      <c r="A425" s="302">
        <v>5051</v>
      </c>
      <c r="B425" s="303" t="s">
        <v>390</v>
      </c>
      <c r="C425" s="266">
        <v>97990</v>
      </c>
      <c r="D425" s="266">
        <f t="shared" si="107"/>
        <v>19149.892515145591</v>
      </c>
      <c r="E425" s="125">
        <f t="shared" si="102"/>
        <v>0.77849794224727831</v>
      </c>
      <c r="F425" s="266">
        <f t="shared" si="103"/>
        <v>3269.1728784307052</v>
      </c>
      <c r="G425" s="266">
        <f t="shared" si="108"/>
        <v>16728.35761892992</v>
      </c>
      <c r="H425" s="266">
        <f t="shared" si="104"/>
        <v>1046.0695231460247</v>
      </c>
      <c r="I425" s="260">
        <f t="shared" si="109"/>
        <v>5352.7377499382083</v>
      </c>
      <c r="J425" s="266">
        <f t="shared" si="105"/>
        <v>746.27527195924927</v>
      </c>
      <c r="K425" s="260">
        <f t="shared" si="110"/>
        <v>3818.6905666154785</v>
      </c>
      <c r="L425" s="260">
        <f t="shared" si="111"/>
        <v>20547.048185545398</v>
      </c>
      <c r="M425" s="260">
        <f t="shared" si="112"/>
        <v>118537.0481855454</v>
      </c>
      <c r="N425" s="70">
        <f t="shared" si="113"/>
        <v>23165.340665535547</v>
      </c>
      <c r="O425" s="23">
        <f t="shared" si="106"/>
        <v>0.94173740271980366</v>
      </c>
      <c r="P425" s="284">
        <v>-184.13161848954769</v>
      </c>
      <c r="Q425" s="317">
        <v>5117</v>
      </c>
      <c r="R425" s="125">
        <f t="shared" si="114"/>
        <v>7.9275464737761661E-2</v>
      </c>
      <c r="S425" s="23">
        <f t="shared" si="115"/>
        <v>4.0200936056814206E-2</v>
      </c>
      <c r="T425" s="23"/>
      <c r="U425" s="266">
        <v>91165</v>
      </c>
      <c r="V425" s="125">
        <f t="shared" si="116"/>
        <v>7.4864257116217844E-2</v>
      </c>
      <c r="W425" s="260">
        <v>114423.58511107968</v>
      </c>
      <c r="X425" s="264">
        <v>17743.285325029196</v>
      </c>
      <c r="Y425" s="264">
        <v>22270.063275803754</v>
      </c>
      <c r="Z425" s="264"/>
      <c r="AA425" s="266"/>
      <c r="AB425" s="266"/>
      <c r="AC425" s="266"/>
      <c r="AD425" s="266"/>
    </row>
    <row r="426" spans="1:30">
      <c r="A426" s="302">
        <v>5052</v>
      </c>
      <c r="B426" s="303" t="s">
        <v>391</v>
      </c>
      <c r="C426" s="266">
        <v>10827</v>
      </c>
      <c r="D426" s="266">
        <f t="shared" si="107"/>
        <v>18603.092783505155</v>
      </c>
      <c r="E426" s="125">
        <f t="shared" si="102"/>
        <v>0.75626896808636468</v>
      </c>
      <c r="F426" s="266">
        <f t="shared" si="103"/>
        <v>3597.2527174149668</v>
      </c>
      <c r="G426" s="266">
        <f t="shared" si="108"/>
        <v>2093.6010815355107</v>
      </c>
      <c r="H426" s="266">
        <f t="shared" si="104"/>
        <v>1237.4494292201773</v>
      </c>
      <c r="I426" s="260">
        <f t="shared" si="109"/>
        <v>720.19556780614323</v>
      </c>
      <c r="J426" s="266">
        <f t="shared" si="105"/>
        <v>937.65517803340185</v>
      </c>
      <c r="K426" s="260">
        <f t="shared" si="110"/>
        <v>545.71531361543998</v>
      </c>
      <c r="L426" s="260">
        <f t="shared" si="111"/>
        <v>2639.3163951509505</v>
      </c>
      <c r="M426" s="260">
        <f t="shared" si="112"/>
        <v>13466.31639515095</v>
      </c>
      <c r="N426" s="70">
        <f t="shared" si="113"/>
        <v>23138.000678953522</v>
      </c>
      <c r="O426" s="23">
        <f t="shared" si="106"/>
        <v>0.94062595401175786</v>
      </c>
      <c r="P426" s="284">
        <v>-19.162048458261779</v>
      </c>
      <c r="Q426" s="317">
        <v>582</v>
      </c>
      <c r="R426" s="125">
        <f t="shared" si="114"/>
        <v>5.3652040109301843E-2</v>
      </c>
      <c r="S426" s="23">
        <f t="shared" si="115"/>
        <v>3.9177342780746957E-2</v>
      </c>
      <c r="T426" s="23"/>
      <c r="U426" s="266">
        <v>10311</v>
      </c>
      <c r="V426" s="125">
        <f t="shared" si="116"/>
        <v>5.0043642711667155E-2</v>
      </c>
      <c r="W426" s="260">
        <v>13003.163021578541</v>
      </c>
      <c r="X426" s="264">
        <v>17655.821917808218</v>
      </c>
      <c r="Y426" s="264">
        <v>22265.690105442707</v>
      </c>
      <c r="Z426" s="264"/>
      <c r="AA426" s="266"/>
      <c r="AB426" s="266"/>
      <c r="AC426" s="266"/>
      <c r="AD426" s="266"/>
    </row>
    <row r="427" spans="1:30">
      <c r="A427" s="302">
        <v>5053</v>
      </c>
      <c r="B427" s="303" t="s">
        <v>392</v>
      </c>
      <c r="C427" s="266">
        <v>125888</v>
      </c>
      <c r="D427" s="266">
        <f t="shared" si="107"/>
        <v>18553.868828297716</v>
      </c>
      <c r="E427" s="125">
        <f t="shared" si="102"/>
        <v>0.75426787341661883</v>
      </c>
      <c r="F427" s="266">
        <f t="shared" si="103"/>
        <v>3626.7870905394302</v>
      </c>
      <c r="G427" s="266">
        <f t="shared" si="108"/>
        <v>24607.750409310036</v>
      </c>
      <c r="H427" s="266">
        <f t="shared" si="104"/>
        <v>1254.677813542781</v>
      </c>
      <c r="I427" s="260">
        <f t="shared" si="109"/>
        <v>8512.9889648877706</v>
      </c>
      <c r="J427" s="266">
        <f t="shared" si="105"/>
        <v>954.88356235600554</v>
      </c>
      <c r="K427" s="260">
        <f t="shared" si="110"/>
        <v>6478.8849705854982</v>
      </c>
      <c r="L427" s="260">
        <f t="shared" si="111"/>
        <v>31086.635379895535</v>
      </c>
      <c r="M427" s="260">
        <f t="shared" si="112"/>
        <v>156974.63537989554</v>
      </c>
      <c r="N427" s="70">
        <f t="shared" si="113"/>
        <v>23135.539481193151</v>
      </c>
      <c r="O427" s="23">
        <f t="shared" si="106"/>
        <v>0.94052589927827068</v>
      </c>
      <c r="P427" s="284">
        <v>1204.0982838671734</v>
      </c>
      <c r="Q427" s="317">
        <v>6785</v>
      </c>
      <c r="R427" s="125">
        <f t="shared" si="114"/>
        <v>2.925687740597548E-2</v>
      </c>
      <c r="S427" s="23">
        <f t="shared" si="115"/>
        <v>3.8202676388667395E-2</v>
      </c>
      <c r="T427" s="23"/>
      <c r="U427" s="266">
        <v>122580</v>
      </c>
      <c r="V427" s="125">
        <f t="shared" si="116"/>
        <v>2.6986457823462227E-2</v>
      </c>
      <c r="W427" s="260">
        <v>151532.71326495562</v>
      </c>
      <c r="X427" s="264">
        <v>18026.470588235294</v>
      </c>
      <c r="Y427" s="264">
        <v>22284.222538964059</v>
      </c>
      <c r="Z427" s="264"/>
      <c r="AA427" s="266"/>
      <c r="AB427" s="266"/>
      <c r="AC427" s="266"/>
      <c r="AD427" s="266"/>
    </row>
    <row r="428" spans="1:30">
      <c r="A428" s="304">
        <v>5054</v>
      </c>
      <c r="B428" s="305" t="s">
        <v>518</v>
      </c>
      <c r="C428" s="266">
        <v>177234</v>
      </c>
      <c r="D428" s="266">
        <f t="shared" si="107"/>
        <v>17565.312190287412</v>
      </c>
      <c r="E428" s="125">
        <f t="shared" si="102"/>
        <v>0.71408021659936816</v>
      </c>
      <c r="F428" s="266">
        <f t="shared" si="103"/>
        <v>4219.921073345613</v>
      </c>
      <c r="G428" s="266">
        <f t="shared" si="108"/>
        <v>42579.003630057239</v>
      </c>
      <c r="H428" s="266">
        <f t="shared" si="104"/>
        <v>1600.6726368463876</v>
      </c>
      <c r="I428" s="260">
        <f t="shared" si="109"/>
        <v>16150.786905780051</v>
      </c>
      <c r="J428" s="266">
        <f t="shared" si="105"/>
        <v>1300.8783856596121</v>
      </c>
      <c r="K428" s="260">
        <f t="shared" si="110"/>
        <v>13125.862911305487</v>
      </c>
      <c r="L428" s="260">
        <f t="shared" si="111"/>
        <v>55704.866541362724</v>
      </c>
      <c r="M428" s="260">
        <f t="shared" si="112"/>
        <v>232938.86654136272</v>
      </c>
      <c r="N428" s="70">
        <f t="shared" si="113"/>
        <v>23086.111649292638</v>
      </c>
      <c r="O428" s="23">
        <f t="shared" si="106"/>
        <v>0.93851651643740819</v>
      </c>
      <c r="P428" s="284">
        <v>1092.9356203713905</v>
      </c>
      <c r="Q428" s="317">
        <v>10090</v>
      </c>
      <c r="R428" s="125">
        <f t="shared" si="114"/>
        <v>3.8730331828380871E-2</v>
      </c>
      <c r="S428" s="23">
        <f t="shared" si="115"/>
        <v>3.8585483735633822E-2</v>
      </c>
      <c r="T428" s="23"/>
      <c r="U428" s="310">
        <v>170930</v>
      </c>
      <c r="V428" s="125">
        <f t="shared" si="116"/>
        <v>3.6880594395366527E-2</v>
      </c>
      <c r="W428" s="313">
        <v>224684.84318855457</v>
      </c>
      <c r="X428" s="315">
        <v>16910.368025326476</v>
      </c>
      <c r="Y428" s="315">
        <v>22228.417410818616</v>
      </c>
      <c r="Z428" s="264"/>
      <c r="AA428" s="266"/>
      <c r="AB428" s="266"/>
      <c r="AC428" s="266"/>
      <c r="AD428" s="266"/>
    </row>
    <row r="429" spans="1:30">
      <c r="A429" s="82"/>
      <c r="C429" s="124"/>
      <c r="D429" s="124"/>
      <c r="E429" s="125"/>
      <c r="F429" s="125"/>
      <c r="G429" s="125"/>
      <c r="H429" s="126"/>
      <c r="I429" s="123"/>
      <c r="J429" s="127"/>
      <c r="K429" s="127"/>
      <c r="L429" s="128"/>
      <c r="M429" s="123"/>
      <c r="N429" s="70"/>
      <c r="O429" s="23"/>
      <c r="P429" s="23"/>
      <c r="Q429" s="173"/>
      <c r="R429" s="125"/>
      <c r="S429" s="23"/>
      <c r="T429" s="23"/>
      <c r="U429" s="123"/>
      <c r="V429" s="125"/>
      <c r="W429" s="124"/>
      <c r="X429" s="141"/>
      <c r="Y429" s="141"/>
      <c r="Z429" s="123"/>
    </row>
    <row r="430" spans="1:30">
      <c r="A430" s="90" t="s">
        <v>52</v>
      </c>
      <c r="B430" s="91"/>
      <c r="C430" s="129">
        <f>SUM(C7:C428)</f>
        <v>130264358</v>
      </c>
      <c r="D430" s="129">
        <f>C430*1000/Q430</f>
        <v>24598.513979196767</v>
      </c>
      <c r="E430" s="130">
        <f>D430/D$430</f>
        <v>1</v>
      </c>
      <c r="F430" s="130"/>
      <c r="G430" s="129">
        <f>SUM(G7:G428)</f>
        <v>1.5279510989785194E-10</v>
      </c>
      <c r="H430" s="131"/>
      <c r="I430" s="129">
        <f>SUM(I7:I428)</f>
        <v>1587596.1326754605</v>
      </c>
      <c r="J430" s="132"/>
      <c r="K430" s="129">
        <f>SUM(K7:K428)</f>
        <v>-1.0531948646530509E-9</v>
      </c>
      <c r="L430" s="129">
        <f>SUM(L7:L428)</f>
        <v>-2.0299921743571758E-9</v>
      </c>
      <c r="M430" s="131">
        <f>K430+C430</f>
        <v>130264358</v>
      </c>
      <c r="N430" s="132">
        <f>M430*1000/Q430</f>
        <v>24598.513979196767</v>
      </c>
      <c r="O430" s="130">
        <f>N430/N$430</f>
        <v>1</v>
      </c>
      <c r="P430" s="129">
        <f>SUM(P7:P428)</f>
        <v>-9.3496055342257023E-10</v>
      </c>
      <c r="Q430" s="174">
        <f>SUM(Q7:Q429)</f>
        <v>5295619</v>
      </c>
      <c r="R430" s="130">
        <f>(D430-X430)/X430</f>
        <v>3.8375909769946627E-2</v>
      </c>
      <c r="S430" s="130">
        <f>(N430-Y430)/Y430</f>
        <v>3.8375909769946627E-2</v>
      </c>
      <c r="T430" s="130"/>
      <c r="U430" s="131">
        <f>SUM(U7:U428)</f>
        <v>124566434</v>
      </c>
      <c r="V430" s="130">
        <f>(C430-U430)/U430</f>
        <v>4.5742049579744731E-2</v>
      </c>
      <c r="W430" s="129">
        <f>SUM(W7:W428)</f>
        <v>124566433.99999999</v>
      </c>
      <c r="X430" s="146">
        <v>23689.411269803626</v>
      </c>
      <c r="Y430" s="146">
        <v>23689.411269803626</v>
      </c>
      <c r="Z430" s="153"/>
      <c r="AA430" s="124"/>
      <c r="AC430" s="124"/>
    </row>
    <row r="431" spans="1:30">
      <c r="C431" s="126"/>
      <c r="D431" s="126"/>
      <c r="E431" s="126"/>
      <c r="F431" s="126"/>
      <c r="G431" s="126"/>
      <c r="H431" s="126"/>
      <c r="I431" s="126"/>
      <c r="J431" s="127"/>
      <c r="K431" s="127"/>
      <c r="L431" s="128"/>
      <c r="M431" s="127"/>
      <c r="N431" s="127"/>
      <c r="O431" s="127"/>
      <c r="P431" s="127"/>
      <c r="Q431" s="126"/>
      <c r="R431" s="126"/>
      <c r="S431" s="127"/>
      <c r="T431" s="127"/>
      <c r="U431" s="133"/>
      <c r="V431" s="133"/>
      <c r="W431" s="134"/>
    </row>
    <row r="432" spans="1:30">
      <c r="A432" s="321" t="s">
        <v>528</v>
      </c>
      <c r="B432" s="148" t="s">
        <v>527</v>
      </c>
      <c r="C432" s="150"/>
      <c r="D432" s="150"/>
      <c r="E432" s="150"/>
      <c r="F432" s="150"/>
      <c r="G432" s="150"/>
      <c r="H432" s="150"/>
      <c r="I432" s="151">
        <f>-I430*1000/Q430</f>
        <v>-299.79425118677545</v>
      </c>
      <c r="J432" s="150"/>
      <c r="K432" s="150"/>
      <c r="L432" s="150"/>
      <c r="M432" s="150"/>
      <c r="N432" s="74"/>
      <c r="O432" s="192"/>
      <c r="P432" s="192"/>
      <c r="Q432" s="74"/>
      <c r="R432" s="74"/>
      <c r="S432" s="135"/>
      <c r="T432" s="135"/>
      <c r="W432" s="136"/>
      <c r="X432" s="259"/>
    </row>
    <row r="433" spans="1:24" ht="12.75">
      <c r="A433" s="322"/>
      <c r="B433" s="148" t="s">
        <v>53</v>
      </c>
      <c r="C433" s="150"/>
      <c r="D433" s="150"/>
      <c r="E433" s="150"/>
      <c r="F433" s="150"/>
      <c r="G433" s="150"/>
      <c r="H433" s="150"/>
      <c r="I433" s="151"/>
      <c r="J433" s="150"/>
      <c r="K433" s="150"/>
      <c r="L433" s="150"/>
      <c r="M433" s="150"/>
      <c r="N433" s="74"/>
      <c r="O433" s="192"/>
      <c r="P433" s="192"/>
      <c r="Q433" s="74"/>
      <c r="R433" s="74"/>
      <c r="S433" s="135"/>
      <c r="T433" s="135"/>
      <c r="X433" s="259"/>
    </row>
    <row r="434" spans="1:24" ht="12.75">
      <c r="A434" s="322"/>
      <c r="B434" s="149" t="s">
        <v>526</v>
      </c>
      <c r="C434" s="149"/>
      <c r="D434" s="149"/>
      <c r="E434" s="149"/>
      <c r="F434" s="152"/>
      <c r="G434" s="152"/>
      <c r="H434" s="152"/>
      <c r="I434" s="323">
        <f>I430/C430</f>
        <v>1.2187494392560247E-2</v>
      </c>
      <c r="J434" s="256"/>
      <c r="K434" s="256"/>
      <c r="L434" s="257"/>
      <c r="M434" s="256"/>
      <c r="N434" s="193"/>
      <c r="O434" s="193"/>
      <c r="P434" s="193"/>
      <c r="Q434" s="62"/>
      <c r="R434" s="62"/>
    </row>
    <row r="435" spans="1:24" ht="12.75">
      <c r="A435" s="322" t="s">
        <v>529</v>
      </c>
      <c r="B435" s="149" t="s">
        <v>533</v>
      </c>
      <c r="C435" s="149"/>
      <c r="D435" s="149"/>
      <c r="E435" s="149"/>
      <c r="F435" s="152"/>
      <c r="G435" s="152"/>
      <c r="H435" s="152"/>
      <c r="I435" s="152"/>
      <c r="J435" s="256"/>
      <c r="K435" s="256"/>
      <c r="L435" s="257"/>
      <c r="M435" s="256"/>
      <c r="N435" s="193"/>
      <c r="O435" s="193"/>
      <c r="P435" s="193"/>
      <c r="Q435" s="62"/>
      <c r="R435" s="62"/>
    </row>
    <row r="436" spans="1:24" ht="12.75">
      <c r="A436" s="149"/>
      <c r="B436" s="149"/>
      <c r="C436" s="149"/>
      <c r="D436" s="149"/>
      <c r="E436" s="149"/>
      <c r="F436" s="152"/>
      <c r="G436" s="152"/>
      <c r="H436" s="152"/>
      <c r="I436" s="152"/>
      <c r="J436" s="256"/>
      <c r="K436" s="256"/>
      <c r="L436" s="257"/>
      <c r="M436" s="256"/>
      <c r="N436" s="193"/>
      <c r="O436" s="193"/>
      <c r="P436" s="193"/>
      <c r="Q436" s="62"/>
      <c r="R436" s="62"/>
    </row>
    <row r="437" spans="1:24" ht="19.5" customHeight="1">
      <c r="B437" s="83" t="s">
        <v>535</v>
      </c>
      <c r="I437" s="138"/>
    </row>
    <row r="438" spans="1:24">
      <c r="B438" s="83" t="s">
        <v>534</v>
      </c>
      <c r="I438" s="126"/>
    </row>
  </sheetData>
  <sheetProtection sheet="1" objects="1" scenarios="1"/>
  <mergeCells count="11">
    <mergeCell ref="U1:V1"/>
    <mergeCell ref="C1:E1"/>
    <mergeCell ref="F1:G1"/>
    <mergeCell ref="H1:K1"/>
    <mergeCell ref="M1:O1"/>
    <mergeCell ref="R1:S1"/>
    <mergeCell ref="C2:E2"/>
    <mergeCell ref="F2:G2"/>
    <mergeCell ref="M2:O2"/>
    <mergeCell ref="U2:V2"/>
    <mergeCell ref="F3:G3"/>
  </mergeCells>
  <printOptions gridLines="1"/>
  <pageMargins left="0.15748031496062992" right="0.15748031496062992" top="0.78740157480314965" bottom="0.43307086614173229" header="0.27559055118110237" footer="0.19685039370078741"/>
  <pageSetup paperSize="9" scale="95" orientation="landscape" horizontalDpi="4294967292" verticalDpi="4294967292" r:id="rId1"/>
  <headerFooter alignWithMargins="0">
    <oddHeader>&amp;LForeløpig beregning&amp;CInntektsutjevnende tilskudd januar-mars</oddHeader>
    <oddFooter>&amp;LKS&amp;C&amp;P&amp;R&amp;F</oddFooter>
  </headerFooter>
  <ignoredErrors>
    <ignoredError sqref="V4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L30" sqref="L30"/>
    </sheetView>
  </sheetViews>
  <sheetFormatPr baseColWidth="10" defaultRowHeight="12.75"/>
  <cols>
    <col min="1" max="1" width="8.28515625" customWidth="1"/>
    <col min="2" max="2" width="13.7109375" customWidth="1"/>
    <col min="20" max="20" width="12.7109375" customWidth="1"/>
    <col min="22" max="22" width="14.42578125" customWidth="1"/>
  </cols>
  <sheetData>
    <row r="1" spans="1:24" ht="36" customHeight="1">
      <c r="A1" s="286" t="s">
        <v>18</v>
      </c>
      <c r="B1" s="287" t="s">
        <v>19</v>
      </c>
      <c r="C1" s="343" t="s">
        <v>512</v>
      </c>
      <c r="D1" s="343"/>
      <c r="E1" s="343"/>
      <c r="F1" s="288"/>
      <c r="G1" s="344" t="s">
        <v>501</v>
      </c>
      <c r="H1" s="344"/>
      <c r="I1" s="344" t="s">
        <v>524</v>
      </c>
      <c r="J1" s="344"/>
      <c r="K1" s="344"/>
      <c r="L1" s="33"/>
      <c r="M1" s="34" t="s">
        <v>500</v>
      </c>
      <c r="N1" s="289" t="s">
        <v>21</v>
      </c>
      <c r="O1" s="296"/>
      <c r="P1" s="338" t="s">
        <v>497</v>
      </c>
      <c r="Q1" s="338"/>
    </row>
    <row r="2" spans="1:24">
      <c r="A2" s="290"/>
      <c r="B2" s="291"/>
      <c r="C2" s="345" t="s">
        <v>536</v>
      </c>
      <c r="D2" s="345"/>
      <c r="E2" s="345"/>
      <c r="F2" s="177" t="s">
        <v>488</v>
      </c>
      <c r="G2" s="346" t="str">
        <f>C2</f>
        <v>Januar-oktober</v>
      </c>
      <c r="H2" s="346"/>
      <c r="I2" s="346" t="str">
        <f>C2</f>
        <v>Januar-oktober</v>
      </c>
      <c r="J2" s="347"/>
      <c r="K2" s="347"/>
      <c r="L2" s="177" t="s">
        <v>488</v>
      </c>
      <c r="M2" s="34" t="s">
        <v>23</v>
      </c>
      <c r="N2" s="292" t="s">
        <v>24</v>
      </c>
      <c r="O2" s="296"/>
      <c r="P2" s="339" t="str">
        <f>C2</f>
        <v>Januar-oktober</v>
      </c>
      <c r="Q2" s="339"/>
      <c r="S2" s="339" t="str">
        <f>C2</f>
        <v>Januar-oktober</v>
      </c>
      <c r="T2" s="339"/>
      <c r="U2" s="339" t="str">
        <f>C2</f>
        <v>Januar-oktober</v>
      </c>
      <c r="V2" s="339"/>
    </row>
    <row r="3" spans="1:24" ht="18.75" customHeight="1">
      <c r="A3" s="45"/>
      <c r="B3" s="293"/>
      <c r="C3" s="340"/>
      <c r="D3" s="341"/>
      <c r="E3" s="273" t="s">
        <v>25</v>
      </c>
      <c r="F3" s="177" t="s">
        <v>489</v>
      </c>
      <c r="G3" s="46"/>
      <c r="H3" s="46"/>
      <c r="I3" s="342"/>
      <c r="J3" s="342"/>
      <c r="K3" s="190" t="s">
        <v>28</v>
      </c>
      <c r="L3" s="177" t="s">
        <v>489</v>
      </c>
      <c r="M3" s="49" t="s">
        <v>531</v>
      </c>
      <c r="N3" s="294" t="s">
        <v>510</v>
      </c>
      <c r="O3" s="296"/>
      <c r="P3" s="177" t="s">
        <v>498</v>
      </c>
      <c r="Q3" s="177" t="s">
        <v>499</v>
      </c>
      <c r="S3" s="177" t="s">
        <v>522</v>
      </c>
      <c r="T3" s="177"/>
      <c r="U3" s="316" t="s">
        <v>523</v>
      </c>
      <c r="V3" s="177"/>
    </row>
    <row r="4" spans="1:24">
      <c r="A4" s="290"/>
      <c r="B4" s="45"/>
      <c r="C4" s="190" t="s">
        <v>29</v>
      </c>
      <c r="D4" s="190" t="s">
        <v>14</v>
      </c>
      <c r="E4" s="190" t="s">
        <v>30</v>
      </c>
      <c r="F4" s="295" t="s">
        <v>490</v>
      </c>
      <c r="G4" s="190" t="s">
        <v>14</v>
      </c>
      <c r="H4" s="190" t="s">
        <v>29</v>
      </c>
      <c r="I4" s="190" t="s">
        <v>29</v>
      </c>
      <c r="J4" s="190" t="s">
        <v>14</v>
      </c>
      <c r="K4" s="190" t="s">
        <v>32</v>
      </c>
      <c r="L4" s="295" t="s">
        <v>490</v>
      </c>
      <c r="M4" s="34" t="s">
        <v>509</v>
      </c>
      <c r="N4" s="231"/>
      <c r="O4" s="296"/>
      <c r="P4" s="297" t="s">
        <v>492</v>
      </c>
      <c r="Q4" s="297" t="s">
        <v>492</v>
      </c>
      <c r="S4" s="297" t="s">
        <v>492</v>
      </c>
      <c r="T4" s="297" t="s">
        <v>493</v>
      </c>
      <c r="U4" s="297" t="s">
        <v>492</v>
      </c>
      <c r="V4" s="297" t="s">
        <v>493</v>
      </c>
    </row>
    <row r="5" spans="1:24">
      <c r="A5" s="55"/>
      <c r="B5" s="55"/>
      <c r="C5" s="56">
        <v>1</v>
      </c>
      <c r="D5" s="56">
        <v>2</v>
      </c>
      <c r="E5" s="56">
        <v>3</v>
      </c>
      <c r="F5" s="178"/>
      <c r="G5" s="56"/>
      <c r="H5" s="56"/>
      <c r="I5" s="56"/>
      <c r="J5" s="56"/>
      <c r="K5" s="56"/>
      <c r="L5" s="178"/>
      <c r="M5" s="56"/>
      <c r="N5" s="232"/>
      <c r="P5" s="56"/>
      <c r="Q5" s="56"/>
      <c r="S5" s="56"/>
      <c r="T5" s="56"/>
      <c r="U5" s="56"/>
      <c r="V5" s="56"/>
    </row>
    <row r="6" spans="1:24">
      <c r="A6" s="59"/>
      <c r="B6" s="60"/>
      <c r="C6" s="61"/>
      <c r="D6" s="61"/>
      <c r="E6" s="61"/>
      <c r="F6" s="179"/>
      <c r="G6" s="61"/>
      <c r="H6" s="61"/>
      <c r="I6" s="61"/>
      <c r="J6" s="61"/>
      <c r="K6" s="61"/>
      <c r="L6" s="179"/>
      <c r="M6" s="180"/>
      <c r="N6" s="233"/>
      <c r="S6" s="10"/>
      <c r="T6" s="10"/>
      <c r="U6" s="10"/>
      <c r="V6" s="10"/>
    </row>
    <row r="7" spans="1:24">
      <c r="A7" s="65">
        <v>1</v>
      </c>
      <c r="B7" s="66" t="s">
        <v>33</v>
      </c>
      <c r="C7" s="326">
        <v>1290721</v>
      </c>
      <c r="D7" s="67">
        <f t="shared" ref="D7:D23" si="0">C7*1000/N7</f>
        <v>4369.1050030465103</v>
      </c>
      <c r="E7" s="68">
        <f t="shared" ref="E7:E23" si="1">D7/D$26</f>
        <v>0.85432571145063829</v>
      </c>
      <c r="F7" s="181">
        <f>(D7-T7)/T7</f>
        <v>3.5165822949941646E-2</v>
      </c>
      <c r="G7" s="182">
        <f t="shared" ref="G7:G23" si="2">($D$26-D7)*0.875</f>
        <v>651.86845319930706</v>
      </c>
      <c r="H7" s="67">
        <f t="shared" ref="H7:H23" si="3">(G7*N7)/1000</f>
        <v>192574.9784441393</v>
      </c>
      <c r="I7" s="67">
        <f t="shared" ref="I7:I23" si="4">H7+C7</f>
        <v>1483295.9784441392</v>
      </c>
      <c r="J7" s="69">
        <f t="shared" ref="J7:J23" si="5">I7*1000/N7</f>
        <v>5020.973456245817</v>
      </c>
      <c r="K7" s="68">
        <f t="shared" ref="K7:K23" si="6">J7/J$26</f>
        <v>0.98179071393132988</v>
      </c>
      <c r="L7" s="181">
        <f t="shared" ref="L7:L23" si="7">(J7-V7)/V7</f>
        <v>3.2717147170002937E-2</v>
      </c>
      <c r="M7" s="267">
        <v>3031.4888697146089</v>
      </c>
      <c r="N7" s="318">
        <v>295420</v>
      </c>
      <c r="P7" s="68">
        <f>(C7-S7)/S7</f>
        <v>4.4096948086406171E-2</v>
      </c>
      <c r="Q7" s="68">
        <f>(I7-U7)/U7</f>
        <v>4.16271458073844E-2</v>
      </c>
      <c r="S7" s="268">
        <v>1236208</v>
      </c>
      <c r="T7" s="268">
        <v>4220.6812726831986</v>
      </c>
      <c r="U7" s="269">
        <v>1424018.1665910878</v>
      </c>
      <c r="V7" s="268">
        <v>4861.905769653381</v>
      </c>
      <c r="X7" s="16"/>
    </row>
    <row r="8" spans="1:24">
      <c r="A8" s="65">
        <v>2</v>
      </c>
      <c r="B8" s="66" t="s">
        <v>34</v>
      </c>
      <c r="C8" s="326">
        <v>3694316</v>
      </c>
      <c r="D8" s="67">
        <f t="shared" si="0"/>
        <v>6016.5465306029382</v>
      </c>
      <c r="E8" s="68">
        <f t="shared" si="1"/>
        <v>1.1764630036698862</v>
      </c>
      <c r="F8" s="181">
        <f t="shared" ref="F8:F26" si="8">(D8-T8)/T8</f>
        <v>3.56233445094419E-2</v>
      </c>
      <c r="G8" s="182">
        <f t="shared" si="2"/>
        <v>-789.64288341256736</v>
      </c>
      <c r="H8" s="67">
        <f t="shared" si="3"/>
        <v>-484861.2611302851</v>
      </c>
      <c r="I8" s="67">
        <f t="shared" si="4"/>
        <v>3209454.738869715</v>
      </c>
      <c r="J8" s="69">
        <f t="shared" si="5"/>
        <v>5226.9036471903719</v>
      </c>
      <c r="K8" s="68">
        <f t="shared" si="6"/>
        <v>1.0220578754587362</v>
      </c>
      <c r="L8" s="181">
        <f t="shared" si="7"/>
        <v>3.2878907584657904E-2</v>
      </c>
      <c r="M8" s="267">
        <v>-13437.558526113629</v>
      </c>
      <c r="N8" s="318">
        <v>614026</v>
      </c>
      <c r="P8" s="68">
        <f t="shared" ref="P8:P26" si="9">(C8-S8)/S8</f>
        <v>5.2172947170853828E-2</v>
      </c>
      <c r="Q8" s="68">
        <f t="shared" ref="Q8:Q26" si="10">(I8-U8)/U8</f>
        <v>4.9384653238717345E-2</v>
      </c>
      <c r="S8" s="268">
        <v>3511130</v>
      </c>
      <c r="T8" s="268">
        <v>5809.5895216159688</v>
      </c>
      <c r="U8" s="269">
        <v>3058415.92876775</v>
      </c>
      <c r="V8" s="268">
        <v>5060.5193007699781</v>
      </c>
      <c r="X8" s="16"/>
    </row>
    <row r="9" spans="1:24">
      <c r="A9" s="80">
        <v>3</v>
      </c>
      <c r="B9" s="80" t="s">
        <v>35</v>
      </c>
      <c r="C9" s="326">
        <v>4437736</v>
      </c>
      <c r="D9" s="67">
        <f t="shared" si="0"/>
        <v>6589.3693696369101</v>
      </c>
      <c r="E9" s="68">
        <f t="shared" si="1"/>
        <v>1.2884715910468518</v>
      </c>
      <c r="F9" s="181">
        <f t="shared" si="8"/>
        <v>2.5418236398830014E-2</v>
      </c>
      <c r="G9" s="182">
        <f t="shared" si="2"/>
        <v>-1290.8628675672926</v>
      </c>
      <c r="H9" s="67">
        <f t="shared" si="3"/>
        <v>-869356.12455767707</v>
      </c>
      <c r="I9" s="67">
        <f t="shared" si="4"/>
        <v>3568379.8754423228</v>
      </c>
      <c r="J9" s="69">
        <f t="shared" si="5"/>
        <v>5298.5065020696165</v>
      </c>
      <c r="K9" s="68">
        <f t="shared" si="6"/>
        <v>1.0360589488808565</v>
      </c>
      <c r="L9" s="181">
        <f t="shared" si="7"/>
        <v>3.132451269291197E-2</v>
      </c>
      <c r="M9" s="267">
        <v>-39071.392455325462</v>
      </c>
      <c r="N9" s="318">
        <v>673469</v>
      </c>
      <c r="P9" s="68">
        <f t="shared" si="9"/>
        <v>3.5737641710548489E-2</v>
      </c>
      <c r="Q9" s="68">
        <f t="shared" si="10"/>
        <v>4.1703356443306652E-2</v>
      </c>
      <c r="S9" s="268">
        <v>4284614</v>
      </c>
      <c r="T9" s="268">
        <v>6426.0309947072328</v>
      </c>
      <c r="U9" s="269">
        <v>3425524.0259816973</v>
      </c>
      <c r="V9" s="268">
        <v>5137.5744849063858</v>
      </c>
      <c r="X9" s="16"/>
    </row>
    <row r="10" spans="1:24">
      <c r="A10" s="80">
        <v>4</v>
      </c>
      <c r="B10" s="80" t="s">
        <v>36</v>
      </c>
      <c r="C10" s="326">
        <v>823578</v>
      </c>
      <c r="D10" s="67">
        <f t="shared" si="0"/>
        <v>4181.3206340180541</v>
      </c>
      <c r="E10" s="68">
        <f t="shared" si="1"/>
        <v>0.8176067462260258</v>
      </c>
      <c r="F10" s="181">
        <f t="shared" si="8"/>
        <v>3.6593690452304477E-2</v>
      </c>
      <c r="G10" s="182">
        <f t="shared" si="2"/>
        <v>816.17977609920626</v>
      </c>
      <c r="H10" s="67">
        <f t="shared" si="3"/>
        <v>160759.66577915626</v>
      </c>
      <c r="I10" s="67">
        <f t="shared" si="4"/>
        <v>984337.66577915626</v>
      </c>
      <c r="J10" s="69">
        <f t="shared" si="5"/>
        <v>4997.5004101172599</v>
      </c>
      <c r="K10" s="68">
        <f t="shared" si="6"/>
        <v>0.97720084327825329</v>
      </c>
      <c r="L10" s="181">
        <f t="shared" si="7"/>
        <v>3.2854114774610414E-2</v>
      </c>
      <c r="M10" s="267">
        <v>3588.9421491848771</v>
      </c>
      <c r="N10" s="318">
        <v>196966</v>
      </c>
      <c r="P10" s="68">
        <f t="shared" si="9"/>
        <v>4.0693780690293085E-2</v>
      </c>
      <c r="Q10" s="68">
        <f t="shared" si="10"/>
        <v>3.6939413684162856E-2</v>
      </c>
      <c r="S10" s="268">
        <v>791374</v>
      </c>
      <c r="T10" s="268">
        <v>4033.7122177481015</v>
      </c>
      <c r="U10" s="269">
        <v>949272.1105873324</v>
      </c>
      <c r="V10" s="268">
        <v>4838.5346377864944</v>
      </c>
      <c r="X10" s="16"/>
    </row>
    <row r="11" spans="1:24">
      <c r="A11" s="80">
        <v>5</v>
      </c>
      <c r="B11" s="80" t="s">
        <v>37</v>
      </c>
      <c r="C11" s="326">
        <v>827719</v>
      </c>
      <c r="D11" s="67">
        <f t="shared" si="0"/>
        <v>4359.3985358403115</v>
      </c>
      <c r="E11" s="68">
        <f t="shared" si="1"/>
        <v>0.85242772902727559</v>
      </c>
      <c r="F11" s="181">
        <f t="shared" si="8"/>
        <v>4.4476039017307303E-2</v>
      </c>
      <c r="G11" s="182">
        <f t="shared" si="2"/>
        <v>660.361612004731</v>
      </c>
      <c r="H11" s="67">
        <f t="shared" si="3"/>
        <v>125382.85927133827</v>
      </c>
      <c r="I11" s="67">
        <f t="shared" si="4"/>
        <v>953101.85927133821</v>
      </c>
      <c r="J11" s="69">
        <f t="shared" si="5"/>
        <v>5019.7601478450424</v>
      </c>
      <c r="K11" s="68">
        <f t="shared" si="6"/>
        <v>0.98155346612840966</v>
      </c>
      <c r="L11" s="181">
        <f t="shared" si="7"/>
        <v>3.3714455977126738E-2</v>
      </c>
      <c r="M11" s="267">
        <v>2296.9433067927603</v>
      </c>
      <c r="N11" s="318">
        <v>189870</v>
      </c>
      <c r="P11" s="68">
        <f t="shared" si="9"/>
        <v>4.6631370907679291E-2</v>
      </c>
      <c r="Q11" s="68">
        <f t="shared" si="10"/>
        <v>3.5847580768196198E-2</v>
      </c>
      <c r="S11" s="268">
        <v>790841</v>
      </c>
      <c r="T11" s="268">
        <v>4173.7659582328388</v>
      </c>
      <c r="U11" s="269">
        <v>920117.85996981058</v>
      </c>
      <c r="V11" s="268">
        <v>4856.0413553470862</v>
      </c>
      <c r="X11" s="16"/>
    </row>
    <row r="12" spans="1:24">
      <c r="A12" s="80">
        <v>6</v>
      </c>
      <c r="B12" s="80" t="s">
        <v>38</v>
      </c>
      <c r="C12" s="326">
        <v>1409482</v>
      </c>
      <c r="D12" s="67">
        <f t="shared" si="0"/>
        <v>5002.2607171122445</v>
      </c>
      <c r="E12" s="68">
        <f t="shared" si="1"/>
        <v>0.97813166381412442</v>
      </c>
      <c r="F12" s="181">
        <f t="shared" si="8"/>
        <v>2.5645758608852487E-2</v>
      </c>
      <c r="G12" s="182">
        <f t="shared" si="2"/>
        <v>97.857203391789653</v>
      </c>
      <c r="H12" s="67">
        <f t="shared" si="3"/>
        <v>27573.126342501178</v>
      </c>
      <c r="I12" s="67">
        <f t="shared" si="4"/>
        <v>1437055.1263425013</v>
      </c>
      <c r="J12" s="69">
        <f t="shared" si="5"/>
        <v>5100.1179205040344</v>
      </c>
      <c r="K12" s="68">
        <f t="shared" si="6"/>
        <v>0.99726645797676583</v>
      </c>
      <c r="L12" s="181">
        <f t="shared" si="7"/>
        <v>3.1583858991380984E-2</v>
      </c>
      <c r="M12" s="267">
        <v>-1851.1118134160752</v>
      </c>
      <c r="N12" s="318">
        <v>281769</v>
      </c>
      <c r="P12" s="68">
        <f t="shared" si="9"/>
        <v>3.3180962545520651E-2</v>
      </c>
      <c r="Q12" s="68">
        <f t="shared" si="10"/>
        <v>3.9162688904174972E-2</v>
      </c>
      <c r="S12" s="268">
        <v>1364216</v>
      </c>
      <c r="T12" s="268">
        <v>4877.181692729002</v>
      </c>
      <c r="U12" s="269">
        <v>1382897.1552644125</v>
      </c>
      <c r="V12" s="268">
        <v>4943.9683221591067</v>
      </c>
      <c r="X12" s="16"/>
    </row>
    <row r="13" spans="1:24">
      <c r="A13" s="80">
        <v>7</v>
      </c>
      <c r="B13" s="80" t="s">
        <v>39</v>
      </c>
      <c r="C13" s="326">
        <v>1152561</v>
      </c>
      <c r="D13" s="67">
        <f t="shared" si="0"/>
        <v>4627.6811023938199</v>
      </c>
      <c r="E13" s="68">
        <f t="shared" si="1"/>
        <v>0.9048871444866915</v>
      </c>
      <c r="F13" s="181">
        <f t="shared" si="8"/>
        <v>2.4450735801124616E-2</v>
      </c>
      <c r="G13" s="182">
        <f t="shared" si="2"/>
        <v>425.61436627041121</v>
      </c>
      <c r="H13" s="67">
        <f t="shared" si="3"/>
        <v>106002.66283457607</v>
      </c>
      <c r="I13" s="67">
        <f t="shared" si="4"/>
        <v>1258563.6628345761</v>
      </c>
      <c r="J13" s="69">
        <f t="shared" si="5"/>
        <v>5053.2954686642315</v>
      </c>
      <c r="K13" s="68">
        <f t="shared" si="6"/>
        <v>0.98811089306083666</v>
      </c>
      <c r="L13" s="181">
        <f t="shared" si="7"/>
        <v>3.1500658567395791E-2</v>
      </c>
      <c r="M13" s="267">
        <v>978.28962634022173</v>
      </c>
      <c r="N13" s="318">
        <v>249058</v>
      </c>
      <c r="P13" s="68">
        <f t="shared" si="9"/>
        <v>3.2785739439932689E-2</v>
      </c>
      <c r="Q13" s="68">
        <f t="shared" si="10"/>
        <v>3.9893020876422602E-2</v>
      </c>
      <c r="S13" s="268">
        <v>1115973</v>
      </c>
      <c r="T13" s="268">
        <v>4517.2314691881738</v>
      </c>
      <c r="U13" s="269">
        <v>1210281.8631995989</v>
      </c>
      <c r="V13" s="268">
        <v>4898.974544216504</v>
      </c>
      <c r="X13" s="16"/>
    </row>
    <row r="14" spans="1:24">
      <c r="A14" s="80">
        <v>8</v>
      </c>
      <c r="B14" s="80" t="s">
        <v>40</v>
      </c>
      <c r="C14" s="326">
        <v>788390</v>
      </c>
      <c r="D14" s="67">
        <f t="shared" si="0"/>
        <v>4546.891130450831</v>
      </c>
      <c r="E14" s="68">
        <f t="shared" si="1"/>
        <v>0.88908964128863521</v>
      </c>
      <c r="F14" s="181">
        <f t="shared" si="8"/>
        <v>3.9871074652269849E-2</v>
      </c>
      <c r="G14" s="182">
        <f t="shared" si="2"/>
        <v>496.30559172052642</v>
      </c>
      <c r="H14" s="67">
        <f t="shared" si="3"/>
        <v>86054.922854013799</v>
      </c>
      <c r="I14" s="67">
        <f t="shared" si="4"/>
        <v>874444.92285401374</v>
      </c>
      <c r="J14" s="69">
        <f t="shared" si="5"/>
        <v>5043.1967221713567</v>
      </c>
      <c r="K14" s="68">
        <f t="shared" si="6"/>
        <v>0.98613620516107947</v>
      </c>
      <c r="L14" s="181">
        <f t="shared" si="7"/>
        <v>3.3253572047656423E-2</v>
      </c>
      <c r="M14" s="267">
        <v>2944.900441265665</v>
      </c>
      <c r="N14" s="318">
        <v>173391</v>
      </c>
      <c r="P14" s="68">
        <f t="shared" si="9"/>
        <v>4.0375088744434504E-2</v>
      </c>
      <c r="Q14" s="68">
        <f t="shared" si="10"/>
        <v>3.3754378708968601E-2</v>
      </c>
      <c r="S14" s="268">
        <v>757794</v>
      </c>
      <c r="T14" s="268">
        <v>4372.5527532067372</v>
      </c>
      <c r="U14" s="269">
        <v>845892.35205570527</v>
      </c>
      <c r="V14" s="268">
        <v>4880.8897047188248</v>
      </c>
      <c r="X14" s="16"/>
    </row>
    <row r="15" spans="1:24">
      <c r="A15" s="80">
        <v>9</v>
      </c>
      <c r="B15" s="80" t="s">
        <v>41</v>
      </c>
      <c r="C15" s="326">
        <v>514028</v>
      </c>
      <c r="D15" s="67">
        <f t="shared" si="0"/>
        <v>4385.0812987323197</v>
      </c>
      <c r="E15" s="68">
        <f t="shared" si="1"/>
        <v>0.85744968310355296</v>
      </c>
      <c r="F15" s="181">
        <f t="shared" si="8"/>
        <v>2.8669360609771427E-3</v>
      </c>
      <c r="G15" s="182">
        <f t="shared" si="2"/>
        <v>637.88919447422381</v>
      </c>
      <c r="H15" s="67">
        <f t="shared" si="3"/>
        <v>74774.647154657461</v>
      </c>
      <c r="I15" s="67">
        <f t="shared" si="4"/>
        <v>588802.6471546574</v>
      </c>
      <c r="J15" s="69">
        <f t="shared" si="5"/>
        <v>5022.9704932065424</v>
      </c>
      <c r="K15" s="68">
        <f t="shared" si="6"/>
        <v>0.98218121038794404</v>
      </c>
      <c r="L15" s="181">
        <f t="shared" si="7"/>
        <v>2.9109799926464088E-2</v>
      </c>
      <c r="M15" s="267">
        <v>926.53041190745716</v>
      </c>
      <c r="N15" s="318">
        <v>117222</v>
      </c>
      <c r="P15" s="68">
        <f t="shared" si="9"/>
        <v>7.5858851571473937E-3</v>
      </c>
      <c r="Q15" s="68">
        <f t="shared" si="10"/>
        <v>3.3952233738568344E-2</v>
      </c>
      <c r="S15" s="268">
        <v>510158</v>
      </c>
      <c r="T15" s="268">
        <v>4372.5454903876644</v>
      </c>
      <c r="U15" s="269">
        <v>569467.93859679822</v>
      </c>
      <c r="V15" s="268">
        <v>4880.8887968664403</v>
      </c>
      <c r="X15" s="16"/>
    </row>
    <row r="16" spans="1:24">
      <c r="A16" s="80">
        <v>10</v>
      </c>
      <c r="B16" s="80" t="s">
        <v>42</v>
      </c>
      <c r="C16" s="326">
        <v>825695</v>
      </c>
      <c r="D16" s="67">
        <f t="shared" si="0"/>
        <v>4426.5595179379407</v>
      </c>
      <c r="E16" s="68">
        <f t="shared" si="1"/>
        <v>0.86556024787776609</v>
      </c>
      <c r="F16" s="181">
        <f t="shared" si="8"/>
        <v>3.3859098658853094E-2</v>
      </c>
      <c r="G16" s="182">
        <f t="shared" si="2"/>
        <v>601.59575266930551</v>
      </c>
      <c r="H16" s="67">
        <f t="shared" si="3"/>
        <v>112216.8589369109</v>
      </c>
      <c r="I16" s="67">
        <f t="shared" si="4"/>
        <v>937911.85893691087</v>
      </c>
      <c r="J16" s="69">
        <f t="shared" si="5"/>
        <v>5028.1552706072462</v>
      </c>
      <c r="K16" s="68">
        <f t="shared" si="6"/>
        <v>0.98319503098472094</v>
      </c>
      <c r="L16" s="181">
        <f t="shared" si="7"/>
        <v>3.2577356333080842E-2</v>
      </c>
      <c r="M16" s="267">
        <v>1424.7366219133837</v>
      </c>
      <c r="N16" s="318">
        <v>186532</v>
      </c>
      <c r="P16" s="68">
        <f t="shared" si="9"/>
        <v>4.7425565355717111E-2</v>
      </c>
      <c r="Q16" s="68">
        <f t="shared" si="10"/>
        <v>4.612700379935606E-2</v>
      </c>
      <c r="S16" s="268">
        <v>788309</v>
      </c>
      <c r="T16" s="268">
        <v>4281.5887809859005</v>
      </c>
      <c r="U16" s="269">
        <v>896556.39853533451</v>
      </c>
      <c r="V16" s="268">
        <v>4869.5192081912191</v>
      </c>
      <c r="X16" s="16"/>
    </row>
    <row r="17" spans="1:24">
      <c r="A17" s="80">
        <v>11</v>
      </c>
      <c r="B17" s="80" t="s">
        <v>43</v>
      </c>
      <c r="C17" s="326">
        <v>2573233</v>
      </c>
      <c r="D17" s="67">
        <f t="shared" si="0"/>
        <v>5434.1957991747022</v>
      </c>
      <c r="E17" s="68">
        <f t="shared" si="1"/>
        <v>1.0625913520171297</v>
      </c>
      <c r="F17" s="181">
        <f t="shared" si="8"/>
        <v>2.6399070508123405E-2</v>
      </c>
      <c r="G17" s="182">
        <f t="shared" si="2"/>
        <v>-280.08599341286083</v>
      </c>
      <c r="H17" s="67">
        <f t="shared" si="3"/>
        <v>-132628.00011681835</v>
      </c>
      <c r="I17" s="67">
        <f t="shared" si="4"/>
        <v>2440604.9998831814</v>
      </c>
      <c r="J17" s="69">
        <f t="shared" si="5"/>
        <v>5154.109805761841</v>
      </c>
      <c r="K17" s="68">
        <f t="shared" si="6"/>
        <v>1.0078239190021414</v>
      </c>
      <c r="L17" s="181">
        <f t="shared" si="7"/>
        <v>3.1621655942383683E-2</v>
      </c>
      <c r="M17" s="267">
        <v>13180.622652564198</v>
      </c>
      <c r="N17" s="318">
        <v>473526</v>
      </c>
      <c r="P17" s="68">
        <f t="shared" si="9"/>
        <v>2.9665115039552287E-2</v>
      </c>
      <c r="Q17" s="68">
        <f t="shared" si="10"/>
        <v>3.4904318957877441E-2</v>
      </c>
      <c r="S17" s="268">
        <v>2499097</v>
      </c>
      <c r="T17" s="268">
        <v>5294.4278257037777</v>
      </c>
      <c r="U17" s="269">
        <v>2358290.4768827413</v>
      </c>
      <c r="V17" s="268">
        <v>4996.1240887809545</v>
      </c>
      <c r="X17" s="16"/>
    </row>
    <row r="18" spans="1:24">
      <c r="A18" s="80">
        <v>12</v>
      </c>
      <c r="B18" s="80" t="s">
        <v>44</v>
      </c>
      <c r="C18" s="326">
        <v>2637076</v>
      </c>
      <c r="D18" s="67">
        <f t="shared" si="0"/>
        <v>5046.658718296625</v>
      </c>
      <c r="E18" s="68">
        <f t="shared" si="1"/>
        <v>0.98681315668792446</v>
      </c>
      <c r="F18" s="181">
        <f t="shared" si="8"/>
        <v>3.3146267528988665E-2</v>
      </c>
      <c r="G18" s="182">
        <f t="shared" si="2"/>
        <v>59.008952355456699</v>
      </c>
      <c r="H18" s="67">
        <f t="shared" si="3"/>
        <v>30834.478954867987</v>
      </c>
      <c r="I18" s="67">
        <f t="shared" si="4"/>
        <v>2667910.4789548679</v>
      </c>
      <c r="J18" s="69">
        <f t="shared" si="5"/>
        <v>5105.6676706520811</v>
      </c>
      <c r="K18" s="68">
        <f t="shared" si="6"/>
        <v>0.99835164458599057</v>
      </c>
      <c r="L18" s="181">
        <f t="shared" si="7"/>
        <v>3.2508879258702619E-2</v>
      </c>
      <c r="M18" s="267">
        <v>229.87448629671053</v>
      </c>
      <c r="N18" s="318">
        <v>522539</v>
      </c>
      <c r="P18" s="68">
        <f t="shared" si="9"/>
        <v>3.8264679387437557E-2</v>
      </c>
      <c r="Q18" s="68">
        <f t="shared" si="10"/>
        <v>3.762413336903439E-2</v>
      </c>
      <c r="S18" s="268">
        <v>2539888</v>
      </c>
      <c r="T18" s="268">
        <v>4884.747568576995</v>
      </c>
      <c r="U18" s="269">
        <v>2571172.3476327597</v>
      </c>
      <c r="V18" s="268">
        <v>4944.9140566401065</v>
      </c>
      <c r="X18" s="16"/>
    </row>
    <row r="19" spans="1:24">
      <c r="A19" s="80">
        <v>14</v>
      </c>
      <c r="B19" s="80" t="s">
        <v>45</v>
      </c>
      <c r="C19" s="326">
        <v>524950</v>
      </c>
      <c r="D19" s="67">
        <f t="shared" si="0"/>
        <v>4762.315159212556</v>
      </c>
      <c r="E19" s="68">
        <f t="shared" si="1"/>
        <v>0.93121320813060704</v>
      </c>
      <c r="F19" s="181">
        <f t="shared" si="8"/>
        <v>3.2561306872577467E-2</v>
      </c>
      <c r="G19" s="182">
        <f t="shared" si="2"/>
        <v>307.80956655401712</v>
      </c>
      <c r="H19" s="67">
        <f t="shared" si="3"/>
        <v>33929.848521249311</v>
      </c>
      <c r="I19" s="67">
        <f t="shared" si="4"/>
        <v>558879.84852124937</v>
      </c>
      <c r="J19" s="69">
        <f t="shared" si="5"/>
        <v>5070.1247257665736</v>
      </c>
      <c r="K19" s="68">
        <f t="shared" si="6"/>
        <v>0.99140165101632616</v>
      </c>
      <c r="L19" s="181">
        <f t="shared" si="7"/>
        <v>3.243578385459954E-2</v>
      </c>
      <c r="M19" s="267">
        <v>2298.6051151195934</v>
      </c>
      <c r="N19" s="318">
        <v>110230</v>
      </c>
      <c r="P19" s="68">
        <f t="shared" si="9"/>
        <v>3.222419292043055E-2</v>
      </c>
      <c r="Q19" s="68">
        <f t="shared" si="10"/>
        <v>3.2098710883613171E-2</v>
      </c>
      <c r="S19" s="268">
        <v>508562</v>
      </c>
      <c r="T19" s="268">
        <v>4612.1379210273335</v>
      </c>
      <c r="U19" s="269">
        <v>541498.44644488918</v>
      </c>
      <c r="V19" s="268">
        <v>4910.8378506963991</v>
      </c>
      <c r="X19" s="16"/>
    </row>
    <row r="20" spans="1:24">
      <c r="A20" s="80">
        <v>15</v>
      </c>
      <c r="B20" s="80" t="s">
        <v>46</v>
      </c>
      <c r="C20" s="326">
        <v>1242679</v>
      </c>
      <c r="D20" s="67">
        <f t="shared" si="0"/>
        <v>4656.739964625116</v>
      </c>
      <c r="E20" s="68">
        <f t="shared" si="1"/>
        <v>0.91056925401081312</v>
      </c>
      <c r="F20" s="181">
        <f t="shared" si="8"/>
        <v>4.0649967177231461E-2</v>
      </c>
      <c r="G20" s="182">
        <f t="shared" si="2"/>
        <v>400.18786181802705</v>
      </c>
      <c r="H20" s="67">
        <f t="shared" si="3"/>
        <v>106792.53205331143</v>
      </c>
      <c r="I20" s="67">
        <f t="shared" si="4"/>
        <v>1349471.5320533114</v>
      </c>
      <c r="J20" s="69">
        <f t="shared" si="5"/>
        <v>5056.9278264431432</v>
      </c>
      <c r="K20" s="68">
        <f t="shared" si="6"/>
        <v>0.98882115675135185</v>
      </c>
      <c r="L20" s="181">
        <f t="shared" si="7"/>
        <v>3.3359890154098633E-2</v>
      </c>
      <c r="M20" s="267">
        <v>4559.8854404461454</v>
      </c>
      <c r="N20" s="318">
        <v>266856</v>
      </c>
      <c r="P20" s="68">
        <f t="shared" si="9"/>
        <v>4.2924535031761607E-2</v>
      </c>
      <c r="Q20" s="68">
        <f t="shared" si="10"/>
        <v>3.5618523952628114E-2</v>
      </c>
      <c r="S20" s="268">
        <v>1191533</v>
      </c>
      <c r="T20" s="268">
        <v>4474.8379488797254</v>
      </c>
      <c r="U20" s="269">
        <v>1303058.5112583789</v>
      </c>
      <c r="V20" s="268">
        <v>4893.6753541779472</v>
      </c>
      <c r="X20" s="16"/>
    </row>
    <row r="21" spans="1:24">
      <c r="A21" s="80">
        <v>18</v>
      </c>
      <c r="B21" s="80" t="s">
        <v>49</v>
      </c>
      <c r="C21" s="326">
        <v>1111415</v>
      </c>
      <c r="D21" s="67">
        <f t="shared" si="0"/>
        <v>4567.4276203587642</v>
      </c>
      <c r="E21" s="68">
        <f t="shared" si="1"/>
        <v>0.8931053038417347</v>
      </c>
      <c r="F21" s="181">
        <f t="shared" si="8"/>
        <v>4.7122985865950012E-2</v>
      </c>
      <c r="G21" s="182">
        <f t="shared" si="2"/>
        <v>478.3361630510849</v>
      </c>
      <c r="H21" s="67">
        <f t="shared" si="3"/>
        <v>116395.93023603575</v>
      </c>
      <c r="I21" s="67">
        <f t="shared" si="4"/>
        <v>1227810.9302360357</v>
      </c>
      <c r="J21" s="69">
        <f t="shared" si="5"/>
        <v>5045.7637834098496</v>
      </c>
      <c r="K21" s="68">
        <f t="shared" si="6"/>
        <v>0.98663816298021711</v>
      </c>
      <c r="L21" s="181">
        <f t="shared" si="7"/>
        <v>3.4062082522036227E-2</v>
      </c>
      <c r="M21" s="267">
        <v>7993.7761504369264</v>
      </c>
      <c r="N21" s="318">
        <v>243335</v>
      </c>
      <c r="P21" s="68">
        <f t="shared" si="9"/>
        <v>4.914509139068847E-2</v>
      </c>
      <c r="Q21" s="68">
        <f t="shared" si="10"/>
        <v>3.605896605741301E-2</v>
      </c>
      <c r="S21" s="268">
        <v>1059353</v>
      </c>
      <c r="T21" s="268">
        <v>4361.8826842785729</v>
      </c>
      <c r="U21" s="269">
        <v>1185078.2344062035</v>
      </c>
      <c r="V21" s="268">
        <v>4879.5559461028033</v>
      </c>
      <c r="X21" s="16"/>
    </row>
    <row r="22" spans="1:24">
      <c r="A22" s="80">
        <v>19</v>
      </c>
      <c r="B22" s="80" t="s">
        <v>50</v>
      </c>
      <c r="C22" s="326">
        <v>783753</v>
      </c>
      <c r="D22" s="67">
        <f t="shared" si="0"/>
        <v>4707.2534970180004</v>
      </c>
      <c r="E22" s="68">
        <f t="shared" si="1"/>
        <v>0.92044656514646783</v>
      </c>
      <c r="F22" s="181">
        <f t="shared" si="8"/>
        <v>3.5457860000405628E-2</v>
      </c>
      <c r="G22" s="182">
        <f t="shared" si="2"/>
        <v>355.98852097425322</v>
      </c>
      <c r="H22" s="67">
        <f t="shared" si="3"/>
        <v>59271.732753692188</v>
      </c>
      <c r="I22" s="67">
        <f t="shared" si="4"/>
        <v>843024.73275369219</v>
      </c>
      <c r="J22" s="69">
        <f t="shared" si="5"/>
        <v>5063.2420179922528</v>
      </c>
      <c r="K22" s="68">
        <f t="shared" si="6"/>
        <v>0.99005582064330855</v>
      </c>
      <c r="L22" s="181">
        <f t="shared" si="7"/>
        <v>3.2771311651264214E-2</v>
      </c>
      <c r="M22" s="267">
        <v>4256.8823998666558</v>
      </c>
      <c r="N22" s="318">
        <v>166499</v>
      </c>
      <c r="P22" s="68">
        <f t="shared" si="9"/>
        <v>4.0877959767481702E-2</v>
      </c>
      <c r="Q22" s="68">
        <f t="shared" si="10"/>
        <v>3.8177348692425624E-2</v>
      </c>
      <c r="S22" s="268">
        <v>752973</v>
      </c>
      <c r="T22" s="268">
        <v>4546.0599401081918</v>
      </c>
      <c r="U22" s="269">
        <v>812023.81636959594</v>
      </c>
      <c r="V22" s="268">
        <v>4902.5781030815051</v>
      </c>
      <c r="X22" s="16"/>
    </row>
    <row r="23" spans="1:24">
      <c r="A23" s="80">
        <v>20</v>
      </c>
      <c r="B23" s="80" t="s">
        <v>51</v>
      </c>
      <c r="C23" s="326">
        <v>336244</v>
      </c>
      <c r="D23" s="67">
        <f t="shared" si="0"/>
        <v>4414.562737143382</v>
      </c>
      <c r="E23" s="68">
        <f t="shared" si="1"/>
        <v>0.86321442229557432</v>
      </c>
      <c r="F23" s="181">
        <f t="shared" si="8"/>
        <v>3.7922878921123782E-2</v>
      </c>
      <c r="G23" s="182">
        <f t="shared" si="2"/>
        <v>612.0929358645443</v>
      </c>
      <c r="H23" s="67">
        <f t="shared" si="3"/>
        <v>46621.282645994746</v>
      </c>
      <c r="I23" s="67">
        <f t="shared" si="4"/>
        <v>382865.28264599474</v>
      </c>
      <c r="J23" s="69">
        <f t="shared" si="5"/>
        <v>5026.6556730079265</v>
      </c>
      <c r="K23" s="68">
        <f t="shared" si="6"/>
        <v>0.98290180278694694</v>
      </c>
      <c r="L23" s="181">
        <f t="shared" si="7"/>
        <v>3.3020433652605236E-2</v>
      </c>
      <c r="M23" s="267">
        <v>1093.800462018713</v>
      </c>
      <c r="N23" s="318">
        <v>76167</v>
      </c>
      <c r="P23" s="68">
        <f t="shared" si="9"/>
        <v>3.8168221759776709E-2</v>
      </c>
      <c r="Q23" s="68">
        <f t="shared" si="10"/>
        <v>3.3264617657723358E-2</v>
      </c>
      <c r="S23" s="268">
        <v>323882</v>
      </c>
      <c r="T23" s="268">
        <v>4253.2666220173605</v>
      </c>
      <c r="U23" s="269">
        <v>370539.43017414125</v>
      </c>
      <c r="V23" s="268">
        <v>4865.9789383201514</v>
      </c>
      <c r="X23" s="16"/>
    </row>
    <row r="24" spans="1:24">
      <c r="A24" s="308">
        <v>50</v>
      </c>
      <c r="B24" s="308" t="s">
        <v>511</v>
      </c>
      <c r="C24" s="326">
        <v>2108736</v>
      </c>
      <c r="D24" s="67">
        <f t="shared" ref="D24" si="11">C24*1000/N24</f>
        <v>4596.7598486301731</v>
      </c>
      <c r="E24" s="68">
        <f t="shared" ref="E24" si="12">D24/D$26</f>
        <v>0.89884086679316999</v>
      </c>
      <c r="F24" s="181">
        <f t="shared" ref="F24" si="13">(D24-T24)/T24</f>
        <v>3.3866546812085077E-2</v>
      </c>
      <c r="G24" s="182">
        <f t="shared" ref="G24" si="14">($D$26-D24)*0.875</f>
        <v>452.67046331360211</v>
      </c>
      <c r="H24" s="67">
        <f t="shared" ref="H24" si="15">(G24*N24)/1000</f>
        <v>207659.85902233509</v>
      </c>
      <c r="I24" s="67">
        <f t="shared" ref="I24" si="16">H24+C24</f>
        <v>2316395.8590223351</v>
      </c>
      <c r="J24" s="69">
        <f t="shared" ref="J24" si="17">I24*1000/N24</f>
        <v>5049.4303119437745</v>
      </c>
      <c r="K24" s="68">
        <f t="shared" ref="K24" si="18">J24/J$26</f>
        <v>0.9873551083491463</v>
      </c>
      <c r="L24" s="181">
        <f t="shared" ref="L24" si="19">(J24-V24)/V24</f>
        <v>3.2583595559645122E-2</v>
      </c>
      <c r="M24" s="267">
        <v>5554.7846609857224</v>
      </c>
      <c r="N24" s="318">
        <v>458744</v>
      </c>
      <c r="P24" s="68">
        <f t="shared" ref="P24" si="20">(C24-S24)/S24</f>
        <v>4.3300150354959412E-2</v>
      </c>
      <c r="Q24" s="68">
        <f t="shared" ref="Q24" si="21">(I24-U24)/U24</f>
        <v>4.2005492704321822E-2</v>
      </c>
      <c r="S24" s="268">
        <v>2021217</v>
      </c>
      <c r="T24" s="268">
        <v>4446.1829844521289</v>
      </c>
      <c r="U24" s="269">
        <v>2223016.9372817622</v>
      </c>
      <c r="V24" s="268">
        <v>4890.0934836244978</v>
      </c>
      <c r="X24" s="16"/>
    </row>
    <row r="25" spans="1:24">
      <c r="A25" s="82"/>
      <c r="B25" s="83"/>
      <c r="C25" s="187"/>
      <c r="D25" s="67"/>
      <c r="E25" s="68"/>
      <c r="F25" s="181"/>
      <c r="G25" s="84"/>
      <c r="H25" s="67"/>
      <c r="I25" s="67"/>
      <c r="J25" s="69"/>
      <c r="K25" s="68"/>
      <c r="L25" s="181"/>
      <c r="M25" s="183"/>
      <c r="N25" s="253"/>
      <c r="P25" s="27"/>
      <c r="Q25" s="27"/>
      <c r="S25" s="269"/>
      <c r="T25" s="269"/>
      <c r="U25" s="269"/>
      <c r="V25" s="268"/>
      <c r="X25" s="16"/>
    </row>
    <row r="26" spans="1:24">
      <c r="A26" s="90" t="s">
        <v>52</v>
      </c>
      <c r="B26" s="91"/>
      <c r="C26" s="92">
        <f>SUM(C7:C24)</f>
        <v>27082312</v>
      </c>
      <c r="D26" s="92">
        <f>C26*1000/N26</f>
        <v>5114.0975209885755</v>
      </c>
      <c r="E26" s="93">
        <f>D26/D$26</f>
        <v>1</v>
      </c>
      <c r="F26" s="184">
        <f t="shared" si="8"/>
        <v>3.2419087769930383E-2</v>
      </c>
      <c r="G26" s="94"/>
      <c r="H26" s="92">
        <f>SUM(H7:H24)</f>
        <v>-6.9849193096160889E-10</v>
      </c>
      <c r="I26" s="92">
        <f>SUM(I7:I25)</f>
        <v>27082311.999999993</v>
      </c>
      <c r="J26" s="95">
        <f>I26*1000/N26</f>
        <v>5114.0975209885746</v>
      </c>
      <c r="K26" s="93">
        <f>J26/J$26</f>
        <v>1</v>
      </c>
      <c r="L26" s="184">
        <f>(J26-V26)/V26</f>
        <v>3.2419087769930202E-2</v>
      </c>
      <c r="M26" s="185">
        <f>SUM(M7:M24)</f>
        <v>-1.5315890777856112E-9</v>
      </c>
      <c r="N26" s="319">
        <f>SUM(N7:N24)</f>
        <v>5295619</v>
      </c>
      <c r="P26" s="93">
        <f t="shared" si="9"/>
        <v>3.9742970451783502E-2</v>
      </c>
      <c r="Q26" s="93">
        <f t="shared" si="10"/>
        <v>3.9742970451783363E-2</v>
      </c>
      <c r="S26" s="298">
        <f>SUM(S7:S25)</f>
        <v>26047122</v>
      </c>
      <c r="T26" s="327">
        <v>4953.5092692205508</v>
      </c>
      <c r="U26" s="328">
        <f>SUM(U7:U25)</f>
        <v>26047121.999999996</v>
      </c>
      <c r="V26" s="327">
        <v>4953.5092692205508</v>
      </c>
      <c r="X26" s="258"/>
    </row>
    <row r="27" spans="1:24">
      <c r="S27" s="228"/>
      <c r="T27" s="228"/>
      <c r="U27" s="228"/>
      <c r="V27" s="228"/>
    </row>
    <row r="28" spans="1:24">
      <c r="A28" s="189" t="s">
        <v>491</v>
      </c>
      <c r="B28" s="285" t="s">
        <v>537</v>
      </c>
      <c r="C28" s="186"/>
      <c r="D28" s="186"/>
      <c r="P28" s="324"/>
    </row>
  </sheetData>
  <sheetProtection sheet="1" objects="1" scenarios="1"/>
  <mergeCells count="12">
    <mergeCell ref="P1:Q1"/>
    <mergeCell ref="P2:Q2"/>
    <mergeCell ref="S2:T2"/>
    <mergeCell ref="U2:V2"/>
    <mergeCell ref="C3:D3"/>
    <mergeCell ref="I3:J3"/>
    <mergeCell ref="C1:E1"/>
    <mergeCell ref="I1:K1"/>
    <mergeCell ref="C2:E2"/>
    <mergeCell ref="G2:H2"/>
    <mergeCell ref="I2:K2"/>
    <mergeCell ref="G1:H1"/>
  </mergeCells>
  <pageMargins left="0.7" right="0.7" top="0.75" bottom="0.75" header="0.3" footer="0.3"/>
  <ignoredErrors>
    <ignoredError sqref="F7:F26" evalError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3"/>
  <sheetViews>
    <sheetView topLeftCell="A22" workbookViewId="0">
      <selection activeCell="I32" sqref="I32"/>
    </sheetView>
  </sheetViews>
  <sheetFormatPr baseColWidth="10" defaultColWidth="9.140625" defaultRowHeight="12.75"/>
  <cols>
    <col min="1" max="1" width="4.28515625" style="83" customWidth="1"/>
    <col min="2" max="2" width="16.140625" style="83" bestFit="1" customWidth="1"/>
    <col min="3" max="3" width="11.5703125" style="61" customWidth="1"/>
    <col min="4" max="7" width="7.85546875" style="61" customWidth="1"/>
    <col min="8" max="8" width="10.140625" style="61" customWidth="1"/>
    <col min="9" max="9" width="7.85546875" style="61" customWidth="1"/>
    <col min="10" max="10" width="9.5703125" style="61" bestFit="1" customWidth="1"/>
    <col min="11" max="11" width="9.85546875" style="61" customWidth="1"/>
    <col min="12" max="12" width="9.28515625" style="61" customWidth="1"/>
    <col min="13" max="14" width="11.28515625" style="61" customWidth="1"/>
    <col min="15" max="15" width="12.7109375" style="61" bestFit="1" customWidth="1"/>
    <col min="16" max="16" width="10.140625" style="61" customWidth="1"/>
    <col min="17" max="17" width="10.7109375" style="37" customWidth="1"/>
    <col min="18" max="18" width="13.85546875" style="37" bestFit="1" customWidth="1"/>
    <col min="19" max="19" width="4.7109375" style="37" customWidth="1"/>
    <col min="20" max="20" width="9.140625" style="37" bestFit="1" customWidth="1"/>
    <col min="21" max="21" width="7.85546875" style="37" customWidth="1"/>
    <col min="22" max="22" width="11.140625" style="37" bestFit="1" customWidth="1"/>
    <col min="23" max="24" width="7.85546875" style="37" customWidth="1"/>
    <col min="25" max="25" width="11.5703125" style="37" customWidth="1"/>
    <col min="26" max="26" width="7.85546875" style="36" customWidth="1"/>
    <col min="27" max="27" width="7.85546875" style="37" customWidth="1"/>
    <col min="28" max="28" width="10.85546875" style="37" bestFit="1" customWidth="1"/>
    <col min="29" max="29" width="7.85546875" style="37" customWidth="1"/>
    <col min="30" max="30" width="8.7109375" style="37" customWidth="1"/>
    <col min="31" max="31" width="6.85546875" style="37" customWidth="1"/>
    <col min="32" max="32" width="9.42578125" style="37" customWidth="1"/>
    <col min="33" max="33" width="8.42578125" style="37" bestFit="1" customWidth="1"/>
    <col min="34" max="34" width="9.42578125" style="102" customWidth="1"/>
    <col min="35" max="35" width="7.42578125" style="102" customWidth="1"/>
    <col min="36" max="36" width="7.85546875" style="37" customWidth="1"/>
    <col min="37" max="37" width="8.7109375" style="37" customWidth="1"/>
    <col min="38" max="38" width="11.7109375" style="102" customWidth="1"/>
    <col min="39" max="39" width="11" style="37" customWidth="1"/>
    <col min="40" max="40" width="9.140625" style="41" customWidth="1"/>
    <col min="41" max="41" width="8.42578125" style="75" customWidth="1"/>
    <col min="42" max="42" width="9.140625" style="41" customWidth="1"/>
    <col min="43" max="44" width="7.85546875" style="75" customWidth="1"/>
    <col min="45" max="45" width="9.140625" style="41" customWidth="1"/>
    <col min="46" max="46" width="8.7109375" style="75" customWidth="1"/>
    <col min="47" max="48" width="5.28515625" style="75" customWidth="1"/>
    <col min="49" max="49" width="4.85546875" style="75" customWidth="1"/>
    <col min="50" max="50" width="4.85546875" style="77" customWidth="1"/>
    <col min="51" max="51" width="8.85546875" style="43" customWidth="1"/>
    <col min="52" max="52" width="8.5703125" style="43" customWidth="1"/>
    <col min="53" max="60" width="9.140625" style="43" customWidth="1"/>
    <col min="61" max="16384" width="9.140625" style="45"/>
  </cols>
  <sheetData>
    <row r="1" spans="1:54">
      <c r="A1" s="31" t="s">
        <v>18</v>
      </c>
      <c r="B1" s="32" t="s">
        <v>19</v>
      </c>
      <c r="C1" s="348" t="s">
        <v>486</v>
      </c>
      <c r="D1" s="348"/>
      <c r="E1" s="348"/>
      <c r="F1" s="348"/>
      <c r="G1" s="212" t="s">
        <v>494</v>
      </c>
      <c r="H1" s="212"/>
      <c r="I1" s="212"/>
      <c r="J1" s="212"/>
      <c r="K1" s="212" t="s">
        <v>487</v>
      </c>
      <c r="L1" s="212"/>
      <c r="M1" s="212"/>
      <c r="N1" s="212"/>
      <c r="O1" s="213" t="s">
        <v>20</v>
      </c>
      <c r="P1" s="142" t="s">
        <v>21</v>
      </c>
      <c r="Q1" s="47"/>
      <c r="R1" s="48"/>
      <c r="S1" s="48"/>
      <c r="T1" s="349"/>
      <c r="U1" s="349"/>
      <c r="V1" s="48"/>
      <c r="W1" s="48"/>
      <c r="X1" s="35"/>
      <c r="Y1" s="35"/>
      <c r="AB1" s="35"/>
      <c r="AC1" s="35"/>
      <c r="AD1" s="35"/>
      <c r="AE1" s="38"/>
      <c r="AF1" s="39"/>
      <c r="AG1" s="39"/>
      <c r="AH1" s="39"/>
      <c r="AI1" s="39"/>
      <c r="AJ1" s="35"/>
      <c r="AK1" s="35"/>
      <c r="AL1" s="38"/>
      <c r="AM1" s="39"/>
      <c r="AN1" s="39"/>
      <c r="AO1" s="39"/>
      <c r="AP1" s="39"/>
      <c r="AQ1" s="35"/>
      <c r="AR1" s="40"/>
      <c r="AT1" s="38"/>
      <c r="AU1" s="38"/>
      <c r="AV1" s="42"/>
      <c r="AW1" s="42"/>
      <c r="AX1" s="42"/>
    </row>
    <row r="2" spans="1:54">
      <c r="A2" s="44"/>
      <c r="B2" s="44"/>
      <c r="C2" s="214"/>
      <c r="D2" s="214"/>
      <c r="E2" s="215"/>
      <c r="F2" s="214"/>
      <c r="G2" s="216" t="s">
        <v>3</v>
      </c>
      <c r="H2" s="217"/>
      <c r="I2" s="217"/>
      <c r="J2" s="217"/>
      <c r="K2" s="350" t="str">
        <f>G2</f>
        <v>Januar</v>
      </c>
      <c r="L2" s="351"/>
      <c r="M2" s="351"/>
      <c r="N2" s="214"/>
      <c r="O2" s="213" t="s">
        <v>23</v>
      </c>
      <c r="P2" s="143" t="s">
        <v>24</v>
      </c>
      <c r="Q2" s="47"/>
      <c r="R2" s="48"/>
      <c r="S2" s="48"/>
      <c r="T2" s="352"/>
      <c r="U2" s="352"/>
      <c r="V2" s="43"/>
      <c r="W2" s="43"/>
      <c r="Y2" s="35"/>
      <c r="AB2" s="35"/>
      <c r="AC2" s="35"/>
      <c r="AD2" s="35"/>
      <c r="AE2" s="38"/>
      <c r="AF2" s="39"/>
      <c r="AG2" s="39"/>
      <c r="AH2" s="39"/>
      <c r="AI2" s="39"/>
      <c r="AJ2" s="35"/>
      <c r="AK2" s="35"/>
      <c r="AL2" s="38"/>
      <c r="AM2" s="39"/>
      <c r="AN2" s="39"/>
      <c r="AO2" s="39"/>
      <c r="AP2" s="39"/>
      <c r="AQ2" s="35"/>
      <c r="AR2" s="40"/>
      <c r="AT2" s="38"/>
      <c r="AU2" s="38"/>
      <c r="AV2" s="42"/>
      <c r="AW2" s="42"/>
      <c r="AX2" s="42"/>
    </row>
    <row r="3" spans="1:54" ht="15" customHeight="1">
      <c r="A3" s="44"/>
      <c r="B3" s="44"/>
      <c r="C3" s="218"/>
      <c r="D3" s="218"/>
      <c r="E3" s="214" t="s">
        <v>25</v>
      </c>
      <c r="F3" s="218"/>
      <c r="G3" s="217" t="s">
        <v>26</v>
      </c>
      <c r="H3" s="217"/>
      <c r="I3" s="217" t="s">
        <v>27</v>
      </c>
      <c r="J3" s="217"/>
      <c r="K3" s="351"/>
      <c r="L3" s="351"/>
      <c r="M3" s="219" t="s">
        <v>28</v>
      </c>
      <c r="N3" s="218"/>
      <c r="O3" s="220" t="s">
        <v>495</v>
      </c>
      <c r="P3" s="167" t="s">
        <v>485</v>
      </c>
      <c r="Q3" s="50"/>
      <c r="R3" s="50"/>
      <c r="S3" s="194"/>
      <c r="T3" s="40"/>
      <c r="U3" s="40"/>
      <c r="V3" s="191"/>
      <c r="W3" s="43"/>
      <c r="Y3" s="51"/>
      <c r="AB3" s="51"/>
      <c r="AC3" s="51"/>
      <c r="AD3" s="51"/>
      <c r="AE3" s="40"/>
      <c r="AF3" s="39"/>
      <c r="AG3" s="52"/>
      <c r="AH3" s="52"/>
      <c r="AI3" s="52"/>
      <c r="AJ3" s="51"/>
      <c r="AK3" s="51"/>
      <c r="AL3" s="40"/>
      <c r="AM3" s="39"/>
      <c r="AN3" s="52"/>
      <c r="AO3" s="52"/>
      <c r="AP3" s="52"/>
      <c r="AQ3" s="51"/>
      <c r="AR3" s="40"/>
      <c r="AT3" s="51"/>
      <c r="AU3" s="40"/>
      <c r="AV3" s="40"/>
      <c r="AW3" s="35"/>
      <c r="AX3" s="48"/>
    </row>
    <row r="4" spans="1:54">
      <c r="A4" s="44"/>
      <c r="B4" s="44"/>
      <c r="C4" s="219" t="s">
        <v>29</v>
      </c>
      <c r="D4" s="219" t="s">
        <v>14</v>
      </c>
      <c r="E4" s="218" t="s">
        <v>30</v>
      </c>
      <c r="F4" s="219"/>
      <c r="G4" s="219" t="s">
        <v>14</v>
      </c>
      <c r="H4" s="219" t="s">
        <v>29</v>
      </c>
      <c r="I4" s="219" t="s">
        <v>14</v>
      </c>
      <c r="J4" s="219" t="s">
        <v>29</v>
      </c>
      <c r="K4" s="219" t="s">
        <v>29</v>
      </c>
      <c r="L4" s="219" t="s">
        <v>14</v>
      </c>
      <c r="M4" s="219" t="s">
        <v>32</v>
      </c>
      <c r="N4" s="219"/>
      <c r="O4" s="213" t="s">
        <v>29</v>
      </c>
      <c r="P4" s="168"/>
      <c r="Q4" s="190"/>
      <c r="R4" s="190"/>
      <c r="S4" s="47"/>
      <c r="T4" s="47"/>
      <c r="U4" s="47"/>
      <c r="V4" s="47"/>
      <c r="W4" s="43"/>
      <c r="Y4" s="47"/>
      <c r="AB4" s="47"/>
      <c r="AC4" s="47"/>
      <c r="AD4" s="40"/>
      <c r="AE4" s="40"/>
      <c r="AF4" s="47"/>
      <c r="AG4" s="47"/>
      <c r="AH4" s="47"/>
      <c r="AI4" s="47"/>
      <c r="AJ4" s="47"/>
      <c r="AK4" s="40"/>
      <c r="AL4" s="40"/>
      <c r="AM4" s="47"/>
      <c r="AN4" s="47"/>
      <c r="AO4" s="47"/>
      <c r="AP4" s="47"/>
      <c r="AQ4" s="40"/>
      <c r="AR4" s="40"/>
      <c r="AT4" s="40"/>
      <c r="AU4" s="40"/>
      <c r="AV4" s="40"/>
      <c r="AW4" s="53"/>
      <c r="AX4" s="54"/>
    </row>
    <row r="5" spans="1:54">
      <c r="A5" s="55"/>
      <c r="B5" s="55"/>
      <c r="C5" s="221">
        <v>1</v>
      </c>
      <c r="D5" s="221">
        <v>2</v>
      </c>
      <c r="E5" s="221">
        <v>3</v>
      </c>
      <c r="F5" s="221"/>
      <c r="G5" s="221">
        <v>5</v>
      </c>
      <c r="H5" s="221">
        <v>6</v>
      </c>
      <c r="I5" s="221">
        <v>7</v>
      </c>
      <c r="J5" s="221">
        <v>8</v>
      </c>
      <c r="K5" s="221">
        <v>9</v>
      </c>
      <c r="L5" s="221">
        <v>10</v>
      </c>
      <c r="M5" s="221">
        <v>11</v>
      </c>
      <c r="N5" s="221"/>
      <c r="O5" s="221">
        <v>13</v>
      </c>
      <c r="P5" s="144">
        <v>14</v>
      </c>
      <c r="Q5" s="190"/>
      <c r="R5" s="190"/>
      <c r="S5" s="57"/>
      <c r="T5" s="57"/>
      <c r="U5" s="57"/>
      <c r="V5" s="57"/>
      <c r="W5" s="43"/>
      <c r="X5" s="43"/>
      <c r="Y5" s="57"/>
      <c r="Z5" s="43"/>
      <c r="AA5" s="43"/>
      <c r="AB5" s="57"/>
      <c r="AC5" s="57"/>
      <c r="AD5" s="58"/>
      <c r="AE5" s="57"/>
      <c r="AF5" s="58"/>
      <c r="AG5" s="57"/>
      <c r="AH5" s="58"/>
      <c r="AI5" s="57"/>
      <c r="AJ5" s="57"/>
      <c r="AK5" s="58"/>
      <c r="AL5" s="57"/>
      <c r="AM5" s="58"/>
      <c r="AN5" s="57"/>
      <c r="AO5" s="58"/>
      <c r="AP5" s="57"/>
      <c r="AQ5" s="57"/>
      <c r="AR5" s="57"/>
      <c r="AT5" s="57"/>
      <c r="AU5" s="57"/>
      <c r="AV5" s="57"/>
      <c r="AW5" s="57"/>
      <c r="AX5" s="57"/>
    </row>
    <row r="6" spans="1:54">
      <c r="A6" s="59"/>
      <c r="B6" s="60"/>
      <c r="O6" s="37"/>
      <c r="P6" s="169"/>
      <c r="Q6" s="43"/>
      <c r="R6" s="43"/>
      <c r="S6" s="43"/>
      <c r="T6" s="43"/>
      <c r="U6" s="43"/>
      <c r="V6" s="43"/>
      <c r="W6" s="43"/>
      <c r="AD6" s="62"/>
      <c r="AE6" s="63"/>
      <c r="AH6" s="37"/>
      <c r="AI6" s="37"/>
      <c r="AK6" s="62"/>
      <c r="AL6" s="63"/>
      <c r="AN6" s="37"/>
      <c r="AO6" s="37"/>
      <c r="AP6" s="37"/>
      <c r="AQ6" s="62"/>
      <c r="AR6" s="63"/>
      <c r="AT6" s="62"/>
      <c r="AU6" s="63"/>
      <c r="AV6" s="63"/>
      <c r="AW6" s="62"/>
      <c r="AX6" s="64"/>
    </row>
    <row r="7" spans="1:54" ht="15">
      <c r="A7" s="65">
        <v>1</v>
      </c>
      <c r="B7" s="66" t="s">
        <v>33</v>
      </c>
      <c r="C7" s="202">
        <v>161408</v>
      </c>
      <c r="D7" s="187">
        <f t="shared" ref="D7:D25" si="0">C7*1000/P7</f>
        <v>562.00948474571555</v>
      </c>
      <c r="E7" s="203">
        <f t="shared" ref="E7:E25" si="1">D7/D$27</f>
        <v>0.82670302020816766</v>
      </c>
      <c r="F7" s="203"/>
      <c r="G7" s="204">
        <f>IF(D7&lt;D$27*1.2,(D$27*1.2-D7)*0.9,0)</f>
        <v>228.39737405991391</v>
      </c>
      <c r="H7" s="187">
        <f t="shared" ref="H7:H25" si="2">(G7*P7/1000)</f>
        <v>65595.26903525916</v>
      </c>
      <c r="I7" s="204">
        <f t="shared" ref="I7:I25" si="3">G7+G$29</f>
        <v>105.86350365210089</v>
      </c>
      <c r="J7" s="187">
        <f t="shared" ref="J7:J25" si="4">I7*P7/1000</f>
        <v>30403.786521876071</v>
      </c>
      <c r="K7" s="187">
        <f t="shared" ref="K7:K25" si="5">J7+C7</f>
        <v>191811.78652187606</v>
      </c>
      <c r="L7" s="204">
        <f t="shared" ref="L7:L25" si="6">K7*1000/P7</f>
        <v>667.87298839781636</v>
      </c>
      <c r="M7" s="203">
        <f t="shared" ref="M7:M25" si="7">L7/L$27</f>
        <v>0.98242579815845088</v>
      </c>
      <c r="N7" s="203"/>
      <c r="O7" s="205">
        <v>30016.370026907858</v>
      </c>
      <c r="P7" s="170">
        <v>287198</v>
      </c>
      <c r="Q7" s="195"/>
      <c r="R7" s="196"/>
      <c r="S7" s="195"/>
      <c r="T7" s="197"/>
      <c r="U7" s="198"/>
      <c r="V7" s="197"/>
      <c r="W7" s="43"/>
      <c r="Y7" s="154"/>
      <c r="Z7" s="147"/>
      <c r="AB7" s="71"/>
      <c r="AC7" s="72"/>
      <c r="AD7" s="72"/>
      <c r="AE7" s="73"/>
      <c r="AF7" s="72"/>
      <c r="AG7" s="72"/>
      <c r="AH7" s="72"/>
      <c r="AI7" s="72"/>
      <c r="AJ7" s="72"/>
      <c r="AK7" s="71"/>
      <c r="AL7" s="73"/>
      <c r="AM7" s="72"/>
      <c r="AN7" s="72"/>
      <c r="AO7" s="72"/>
      <c r="AP7" s="72"/>
      <c r="AQ7" s="74"/>
      <c r="AT7" s="74"/>
      <c r="AU7" s="76"/>
      <c r="AV7" s="53"/>
      <c r="AW7" s="53"/>
      <c r="AY7" s="78"/>
      <c r="AZ7" s="78"/>
      <c r="BA7" s="78"/>
      <c r="BB7" s="79"/>
    </row>
    <row r="8" spans="1:54" ht="15">
      <c r="A8" s="65">
        <v>2</v>
      </c>
      <c r="B8" s="66" t="s">
        <v>34</v>
      </c>
      <c r="C8" s="202">
        <v>450229</v>
      </c>
      <c r="D8" s="187">
        <f t="shared" si="0"/>
        <v>769.75512011475485</v>
      </c>
      <c r="E8" s="203">
        <f t="shared" si="1"/>
        <v>1.1322920696035814</v>
      </c>
      <c r="F8" s="203"/>
      <c r="G8" s="204">
        <f t="shared" ref="G8:G25" si="8">IF(D8&lt;D$27*1.2,(D$27*1.2-D8)*0.9,0)</f>
        <v>41.426302227778557</v>
      </c>
      <c r="H8" s="187">
        <f t="shared" si="2"/>
        <v>24230.202746725452</v>
      </c>
      <c r="I8" s="204">
        <f t="shared" si="3"/>
        <v>-81.107568180034463</v>
      </c>
      <c r="J8" s="187">
        <f t="shared" si="4"/>
        <v>-47439.73552093398</v>
      </c>
      <c r="K8" s="187">
        <f t="shared" si="5"/>
        <v>402789.26447906601</v>
      </c>
      <c r="L8" s="204">
        <f t="shared" si="6"/>
        <v>688.64755193472035</v>
      </c>
      <c r="M8" s="203">
        <f t="shared" si="7"/>
        <v>1.0129847030979924</v>
      </c>
      <c r="N8" s="203"/>
      <c r="O8" s="205">
        <v>-40367.289556915013</v>
      </c>
      <c r="P8" s="170">
        <v>584899</v>
      </c>
      <c r="Q8" s="195"/>
      <c r="R8" s="196"/>
      <c r="S8" s="195"/>
      <c r="T8" s="197"/>
      <c r="U8" s="198"/>
      <c r="V8" s="197"/>
      <c r="W8" s="43"/>
      <c r="Y8" s="154"/>
      <c r="Z8" s="147"/>
      <c r="AB8" s="71"/>
      <c r="AC8" s="72"/>
      <c r="AD8" s="72"/>
      <c r="AE8" s="73"/>
      <c r="AF8" s="72"/>
      <c r="AG8" s="72"/>
      <c r="AH8" s="72"/>
      <c r="AI8" s="72"/>
      <c r="AJ8" s="72"/>
      <c r="AK8" s="71"/>
      <c r="AL8" s="73"/>
      <c r="AM8" s="72"/>
      <c r="AN8" s="72"/>
      <c r="AO8" s="72"/>
      <c r="AP8" s="72"/>
      <c r="AQ8" s="74"/>
      <c r="AT8" s="74"/>
      <c r="AU8" s="76"/>
      <c r="AV8" s="53"/>
      <c r="AW8" s="53"/>
      <c r="AY8" s="78"/>
      <c r="AZ8" s="78"/>
      <c r="BA8" s="78"/>
      <c r="BB8" s="79"/>
    </row>
    <row r="9" spans="1:54" ht="15">
      <c r="A9" s="80">
        <v>3</v>
      </c>
      <c r="B9" s="80" t="s">
        <v>35</v>
      </c>
      <c r="C9" s="202">
        <v>529318</v>
      </c>
      <c r="D9" s="187">
        <f t="shared" si="0"/>
        <v>817.25739412916334</v>
      </c>
      <c r="E9" s="203">
        <f t="shared" si="1"/>
        <v>1.2021668216502228</v>
      </c>
      <c r="F9" s="203"/>
      <c r="G9" s="204">
        <f t="shared" si="8"/>
        <v>0</v>
      </c>
      <c r="H9" s="187">
        <f t="shared" si="2"/>
        <v>0</v>
      </c>
      <c r="I9" s="204">
        <f t="shared" si="3"/>
        <v>-122.53387040781303</v>
      </c>
      <c r="J9" s="187">
        <f t="shared" si="4"/>
        <v>-79362.247050250706</v>
      </c>
      <c r="K9" s="187">
        <f t="shared" si="5"/>
        <v>449955.75294974929</v>
      </c>
      <c r="L9" s="204">
        <f t="shared" si="6"/>
        <v>694.72352372135038</v>
      </c>
      <c r="M9" s="203">
        <f t="shared" si="7"/>
        <v>1.0219223177878571</v>
      </c>
      <c r="N9" s="203"/>
      <c r="O9" s="205">
        <v>-76195.11466339996</v>
      </c>
      <c r="P9" s="170">
        <v>647676</v>
      </c>
      <c r="Q9" s="195"/>
      <c r="R9" s="196"/>
      <c r="S9" s="195"/>
      <c r="T9" s="197"/>
      <c r="U9" s="198"/>
      <c r="V9" s="197"/>
      <c r="W9" s="43"/>
      <c r="Y9" s="154"/>
      <c r="Z9" s="147"/>
      <c r="AB9" s="71"/>
      <c r="AC9" s="72"/>
      <c r="AD9" s="72"/>
      <c r="AE9" s="73"/>
      <c r="AF9" s="72"/>
      <c r="AG9" s="72"/>
      <c r="AH9" s="72"/>
      <c r="AI9" s="72"/>
      <c r="AJ9" s="72"/>
      <c r="AK9" s="71"/>
      <c r="AL9" s="73"/>
      <c r="AM9" s="72"/>
      <c r="AN9" s="72"/>
      <c r="AO9" s="72"/>
      <c r="AP9" s="72"/>
      <c r="AQ9" s="74"/>
      <c r="AT9" s="74"/>
      <c r="AU9" s="76"/>
      <c r="AV9" s="53"/>
      <c r="AW9" s="53"/>
      <c r="AY9" s="78"/>
      <c r="AZ9" s="78"/>
      <c r="BA9" s="78"/>
      <c r="BB9" s="79"/>
    </row>
    <row r="10" spans="1:54" ht="15">
      <c r="A10" s="80">
        <v>4</v>
      </c>
      <c r="B10" s="80" t="s">
        <v>36</v>
      </c>
      <c r="C10" s="202">
        <v>105524</v>
      </c>
      <c r="D10" s="187">
        <f t="shared" si="0"/>
        <v>540.72445722074474</v>
      </c>
      <c r="E10" s="203">
        <f t="shared" si="1"/>
        <v>0.7953932344879695</v>
      </c>
      <c r="F10" s="203"/>
      <c r="G10" s="204">
        <f t="shared" si="8"/>
        <v>247.55389883238766</v>
      </c>
      <c r="H10" s="187">
        <f t="shared" si="2"/>
        <v>48310.886018836944</v>
      </c>
      <c r="I10" s="204">
        <f t="shared" si="3"/>
        <v>125.02002842457463</v>
      </c>
      <c r="J10" s="187">
        <f t="shared" si="4"/>
        <v>24398.033607141013</v>
      </c>
      <c r="K10" s="187">
        <f t="shared" si="5"/>
        <v>129922.03360714101</v>
      </c>
      <c r="L10" s="204">
        <f t="shared" si="6"/>
        <v>665.7444856453194</v>
      </c>
      <c r="M10" s="203">
        <f t="shared" si="7"/>
        <v>0.97929481958643128</v>
      </c>
      <c r="N10" s="203"/>
      <c r="O10" s="205">
        <v>23865.746784981064</v>
      </c>
      <c r="P10" s="170">
        <v>195153</v>
      </c>
      <c r="Q10" s="195"/>
      <c r="R10" s="196"/>
      <c r="S10" s="195"/>
      <c r="T10" s="197"/>
      <c r="U10" s="198"/>
      <c r="V10" s="197"/>
      <c r="W10" s="43"/>
      <c r="Y10" s="154"/>
      <c r="Z10" s="147"/>
      <c r="AB10" s="71"/>
      <c r="AC10" s="72"/>
      <c r="AD10" s="72"/>
      <c r="AE10" s="73"/>
      <c r="AF10" s="72"/>
      <c r="AG10" s="72"/>
      <c r="AH10" s="72"/>
      <c r="AI10" s="72"/>
      <c r="AJ10" s="72"/>
      <c r="AK10" s="71"/>
      <c r="AL10" s="73"/>
      <c r="AM10" s="72"/>
      <c r="AN10" s="72"/>
      <c r="AO10" s="72"/>
      <c r="AP10" s="72"/>
      <c r="AQ10" s="74"/>
      <c r="AT10" s="74"/>
      <c r="AU10" s="76"/>
      <c r="AV10" s="53"/>
      <c r="AW10" s="53"/>
      <c r="AY10" s="78"/>
      <c r="AZ10" s="78"/>
      <c r="BA10" s="78"/>
      <c r="BB10" s="79"/>
    </row>
    <row r="11" spans="1:54" ht="15">
      <c r="A11" s="80">
        <v>5</v>
      </c>
      <c r="B11" s="80" t="s">
        <v>37</v>
      </c>
      <c r="C11" s="202">
        <v>103829</v>
      </c>
      <c r="D11" s="187">
        <f t="shared" si="0"/>
        <v>549.92134825509652</v>
      </c>
      <c r="E11" s="203">
        <f t="shared" si="1"/>
        <v>0.80892164957880042</v>
      </c>
      <c r="F11" s="203"/>
      <c r="G11" s="204">
        <f t="shared" si="8"/>
        <v>239.27669690147107</v>
      </c>
      <c r="H11" s="187">
        <f t="shared" si="2"/>
        <v>45177.115311876049</v>
      </c>
      <c r="I11" s="204">
        <f t="shared" si="3"/>
        <v>116.74282649365804</v>
      </c>
      <c r="J11" s="187">
        <f t="shared" si="4"/>
        <v>22041.862841788094</v>
      </c>
      <c r="K11" s="187">
        <f t="shared" si="5"/>
        <v>125870.8628417881</v>
      </c>
      <c r="L11" s="204">
        <f t="shared" si="6"/>
        <v>666.66417474875459</v>
      </c>
      <c r="M11" s="203">
        <f t="shared" si="7"/>
        <v>0.98064766109551438</v>
      </c>
      <c r="N11" s="203"/>
      <c r="O11" s="205">
        <v>21375.290247309589</v>
      </c>
      <c r="P11" s="170">
        <v>188807</v>
      </c>
      <c r="Q11" s="195"/>
      <c r="R11" s="196"/>
      <c r="S11" s="195"/>
      <c r="T11" s="197"/>
      <c r="U11" s="198"/>
      <c r="V11" s="197"/>
      <c r="W11" s="43"/>
      <c r="Y11" s="154"/>
      <c r="Z11" s="147"/>
      <c r="AB11" s="71"/>
      <c r="AC11" s="72"/>
      <c r="AD11" s="72"/>
      <c r="AE11" s="73"/>
      <c r="AF11" s="72"/>
      <c r="AG11" s="72"/>
      <c r="AH11" s="72"/>
      <c r="AI11" s="72"/>
      <c r="AJ11" s="72"/>
      <c r="AK11" s="71"/>
      <c r="AL11" s="73"/>
      <c r="AM11" s="72"/>
      <c r="AN11" s="72"/>
      <c r="AO11" s="72"/>
      <c r="AP11" s="72"/>
      <c r="AQ11" s="74"/>
      <c r="AT11" s="74"/>
      <c r="AU11" s="76"/>
      <c r="AV11" s="53"/>
      <c r="AW11" s="53"/>
      <c r="AY11" s="78"/>
      <c r="AZ11" s="78"/>
      <c r="BA11" s="78"/>
      <c r="BB11" s="79"/>
    </row>
    <row r="12" spans="1:54" ht="15">
      <c r="A12" s="80">
        <v>6</v>
      </c>
      <c r="B12" s="80" t="s">
        <v>38</v>
      </c>
      <c r="C12" s="202">
        <v>180486</v>
      </c>
      <c r="D12" s="187">
        <f t="shared" si="0"/>
        <v>656.94100175804499</v>
      </c>
      <c r="E12" s="203">
        <f t="shared" si="1"/>
        <v>0.96634509735664254</v>
      </c>
      <c r="F12" s="203"/>
      <c r="G12" s="204">
        <f t="shared" si="8"/>
        <v>142.95900874881744</v>
      </c>
      <c r="H12" s="187">
        <f t="shared" si="2"/>
        <v>39276.129186623853</v>
      </c>
      <c r="I12" s="204">
        <f t="shared" si="3"/>
        <v>20.425138341004413</v>
      </c>
      <c r="J12" s="187">
        <f t="shared" si="4"/>
        <v>5611.5412323925293</v>
      </c>
      <c r="K12" s="187">
        <f t="shared" si="5"/>
        <v>186097.54123239254</v>
      </c>
      <c r="L12" s="204">
        <f t="shared" si="6"/>
        <v>677.3661400990494</v>
      </c>
      <c r="M12" s="203">
        <f t="shared" si="7"/>
        <v>0.99639000587329851</v>
      </c>
      <c r="N12" s="203"/>
      <c r="O12" s="205">
        <v>6703.554368249359</v>
      </c>
      <c r="P12" s="170">
        <v>274737</v>
      </c>
      <c r="Q12" s="195"/>
      <c r="R12" s="196"/>
      <c r="S12" s="195"/>
      <c r="T12" s="197"/>
      <c r="U12" s="198"/>
      <c r="V12" s="197"/>
      <c r="W12" s="43"/>
      <c r="Y12" s="154"/>
      <c r="Z12" s="147"/>
      <c r="AB12" s="71"/>
      <c r="AC12" s="72"/>
      <c r="AD12" s="72"/>
      <c r="AE12" s="73"/>
      <c r="AF12" s="72"/>
      <c r="AG12" s="72"/>
      <c r="AH12" s="72"/>
      <c r="AI12" s="72"/>
      <c r="AJ12" s="72"/>
      <c r="AK12" s="71"/>
      <c r="AL12" s="73"/>
      <c r="AM12" s="72"/>
      <c r="AN12" s="72"/>
      <c r="AO12" s="72"/>
      <c r="AP12" s="72"/>
      <c r="AQ12" s="74"/>
      <c r="AT12" s="74"/>
      <c r="AU12" s="76"/>
      <c r="AV12" s="53"/>
      <c r="AW12" s="53"/>
      <c r="AY12" s="78"/>
      <c r="AZ12" s="78"/>
      <c r="BA12" s="78"/>
      <c r="BB12" s="79"/>
    </row>
    <row r="13" spans="1:54" ht="15">
      <c r="A13" s="80">
        <v>7</v>
      </c>
      <c r="B13" s="80" t="s">
        <v>39</v>
      </c>
      <c r="C13" s="202">
        <v>146372</v>
      </c>
      <c r="D13" s="187">
        <f t="shared" si="0"/>
        <v>603.19291854513688</v>
      </c>
      <c r="E13" s="203">
        <f t="shared" si="1"/>
        <v>0.88728290369523954</v>
      </c>
      <c r="F13" s="203"/>
      <c r="G13" s="204">
        <f t="shared" si="8"/>
        <v>191.33228364043472</v>
      </c>
      <c r="H13" s="187">
        <f t="shared" si="2"/>
        <v>46429.074612755168</v>
      </c>
      <c r="I13" s="204">
        <f t="shared" si="3"/>
        <v>68.798413232621698</v>
      </c>
      <c r="J13" s="187">
        <f t="shared" si="4"/>
        <v>16694.760551854448</v>
      </c>
      <c r="K13" s="187">
        <f t="shared" si="5"/>
        <v>163066.76055185444</v>
      </c>
      <c r="L13" s="204">
        <f t="shared" si="6"/>
        <v>671.99133177775855</v>
      </c>
      <c r="M13" s="203">
        <f t="shared" si="7"/>
        <v>0.98848378650715818</v>
      </c>
      <c r="N13" s="203"/>
      <c r="O13" s="205">
        <v>16239.748338659283</v>
      </c>
      <c r="P13" s="170">
        <v>242662</v>
      </c>
      <c r="Q13" s="195"/>
      <c r="R13" s="196"/>
      <c r="S13" s="195"/>
      <c r="T13" s="197"/>
      <c r="U13" s="198"/>
      <c r="V13" s="197"/>
      <c r="W13" s="43"/>
      <c r="Y13" s="154"/>
      <c r="Z13" s="147"/>
      <c r="AB13" s="71"/>
      <c r="AC13" s="72"/>
      <c r="AD13" s="72"/>
      <c r="AE13" s="73"/>
      <c r="AF13" s="72"/>
      <c r="AG13" s="72"/>
      <c r="AH13" s="72"/>
      <c r="AI13" s="72"/>
      <c r="AJ13" s="72"/>
      <c r="AK13" s="71"/>
      <c r="AL13" s="73"/>
      <c r="AM13" s="72"/>
      <c r="AN13" s="72"/>
      <c r="AO13" s="72"/>
      <c r="AP13" s="72"/>
      <c r="AQ13" s="74"/>
      <c r="AT13" s="74"/>
      <c r="AU13" s="76"/>
      <c r="AV13" s="53"/>
      <c r="AW13" s="53"/>
      <c r="AY13" s="78"/>
      <c r="AZ13" s="78"/>
      <c r="BA13" s="78"/>
      <c r="BB13" s="79"/>
    </row>
    <row r="14" spans="1:54" ht="15">
      <c r="A14" s="80">
        <v>8</v>
      </c>
      <c r="B14" s="80" t="s">
        <v>40</v>
      </c>
      <c r="C14" s="202">
        <v>101416</v>
      </c>
      <c r="D14" s="187">
        <f t="shared" si="0"/>
        <v>589.78907026920149</v>
      </c>
      <c r="E14" s="203">
        <f t="shared" si="1"/>
        <v>0.86756615130423409</v>
      </c>
      <c r="F14" s="203"/>
      <c r="G14" s="204">
        <f t="shared" si="8"/>
        <v>203.39574708877657</v>
      </c>
      <c r="H14" s="187">
        <f t="shared" si="2"/>
        <v>34974.508899156397</v>
      </c>
      <c r="I14" s="204">
        <f t="shared" si="3"/>
        <v>80.861876680963547</v>
      </c>
      <c r="J14" s="187">
        <f t="shared" si="4"/>
        <v>13904.442280921725</v>
      </c>
      <c r="K14" s="187">
        <f t="shared" si="5"/>
        <v>115320.44228092172</v>
      </c>
      <c r="L14" s="204">
        <f t="shared" si="6"/>
        <v>670.65094695016501</v>
      </c>
      <c r="M14" s="203">
        <f t="shared" si="7"/>
        <v>0.9865121112680576</v>
      </c>
      <c r="N14" s="203"/>
      <c r="O14" s="205">
        <v>13413.239718432158</v>
      </c>
      <c r="P14" s="170">
        <v>171953</v>
      </c>
      <c r="Q14" s="195"/>
      <c r="R14" s="196"/>
      <c r="S14" s="195"/>
      <c r="T14" s="197"/>
      <c r="U14" s="198"/>
      <c r="V14" s="197"/>
      <c r="W14" s="43"/>
      <c r="Y14" s="154"/>
      <c r="Z14" s="147"/>
      <c r="AB14" s="71"/>
      <c r="AC14" s="72"/>
      <c r="AD14" s="72"/>
      <c r="AE14" s="73"/>
      <c r="AF14" s="72"/>
      <c r="AG14" s="72"/>
      <c r="AH14" s="72"/>
      <c r="AI14" s="72"/>
      <c r="AJ14" s="72"/>
      <c r="AK14" s="71"/>
      <c r="AL14" s="73"/>
      <c r="AM14" s="72"/>
      <c r="AN14" s="72"/>
      <c r="AO14" s="72"/>
      <c r="AP14" s="72"/>
      <c r="AQ14" s="74"/>
      <c r="AT14" s="74"/>
      <c r="AU14" s="76"/>
      <c r="AV14" s="53"/>
      <c r="AW14" s="53"/>
      <c r="AY14" s="78"/>
      <c r="AZ14" s="78"/>
      <c r="BA14" s="78"/>
      <c r="BB14" s="79"/>
    </row>
    <row r="15" spans="1:54" ht="15">
      <c r="A15" s="80">
        <v>9</v>
      </c>
      <c r="B15" s="80" t="s">
        <v>41</v>
      </c>
      <c r="C15" s="202">
        <v>67038</v>
      </c>
      <c r="D15" s="187">
        <f t="shared" si="0"/>
        <v>584.1226136432947</v>
      </c>
      <c r="E15" s="203">
        <f t="shared" si="1"/>
        <v>0.85923092399283874</v>
      </c>
      <c r="F15" s="203"/>
      <c r="G15" s="204">
        <f t="shared" si="8"/>
        <v>208.49555805209269</v>
      </c>
      <c r="H15" s="187">
        <f t="shared" si="2"/>
        <v>23928.409710964523</v>
      </c>
      <c r="I15" s="204">
        <f t="shared" si="3"/>
        <v>85.961687644279664</v>
      </c>
      <c r="J15" s="187">
        <f t="shared" si="4"/>
        <v>9865.5650058710453</v>
      </c>
      <c r="K15" s="187">
        <f t="shared" si="5"/>
        <v>76903.565005871045</v>
      </c>
      <c r="L15" s="204">
        <f t="shared" si="6"/>
        <v>670.08430128757436</v>
      </c>
      <c r="M15" s="203">
        <f t="shared" si="7"/>
        <v>0.98567858853691814</v>
      </c>
      <c r="N15" s="203"/>
      <c r="O15" s="205">
        <v>9931.3675926989872</v>
      </c>
      <c r="P15" s="170">
        <v>114767</v>
      </c>
      <c r="Q15" s="195"/>
      <c r="R15" s="196"/>
      <c r="S15" s="195"/>
      <c r="T15" s="197"/>
      <c r="U15" s="198"/>
      <c r="V15" s="197"/>
      <c r="W15" s="43"/>
      <c r="Y15" s="154"/>
      <c r="Z15" s="147"/>
      <c r="AB15" s="71"/>
      <c r="AC15" s="72"/>
      <c r="AD15" s="72"/>
      <c r="AE15" s="73"/>
      <c r="AF15" s="72"/>
      <c r="AG15" s="72"/>
      <c r="AH15" s="72"/>
      <c r="AI15" s="72"/>
      <c r="AJ15" s="72"/>
      <c r="AK15" s="71"/>
      <c r="AL15" s="73"/>
      <c r="AM15" s="72"/>
      <c r="AN15" s="72"/>
      <c r="AO15" s="72"/>
      <c r="AP15" s="72"/>
      <c r="AQ15" s="74"/>
      <c r="AT15" s="74"/>
      <c r="AU15" s="76"/>
      <c r="AV15" s="53"/>
      <c r="AW15" s="53"/>
      <c r="AY15" s="78"/>
      <c r="AZ15" s="78"/>
      <c r="BA15" s="78"/>
      <c r="BB15" s="79"/>
    </row>
    <row r="16" spans="1:54" ht="15">
      <c r="A16" s="80">
        <v>10</v>
      </c>
      <c r="B16" s="80" t="s">
        <v>42</v>
      </c>
      <c r="C16" s="202">
        <v>108947</v>
      </c>
      <c r="D16" s="187">
        <f t="shared" si="0"/>
        <v>602.32644283131629</v>
      </c>
      <c r="E16" s="203">
        <f t="shared" si="1"/>
        <v>0.88600833785783806</v>
      </c>
      <c r="F16" s="203"/>
      <c r="G16" s="204">
        <f t="shared" si="8"/>
        <v>192.11211178287326</v>
      </c>
      <c r="H16" s="187">
        <f t="shared" si="2"/>
        <v>34748.662442950765</v>
      </c>
      <c r="I16" s="204">
        <f t="shared" si="3"/>
        <v>69.57824137506023</v>
      </c>
      <c r="J16" s="187">
        <f t="shared" si="4"/>
        <v>12585.103565196769</v>
      </c>
      <c r="K16" s="187">
        <f t="shared" si="5"/>
        <v>121532.10356519677</v>
      </c>
      <c r="L16" s="204">
        <f t="shared" si="6"/>
        <v>671.90468420637649</v>
      </c>
      <c r="M16" s="203">
        <f t="shared" si="7"/>
        <v>0.98835632992341804</v>
      </c>
      <c r="N16" s="203"/>
      <c r="O16" s="205">
        <v>11394.130762215533</v>
      </c>
      <c r="P16" s="170">
        <v>180877</v>
      </c>
      <c r="Q16" s="195"/>
      <c r="R16" s="196"/>
      <c r="S16" s="195"/>
      <c r="T16" s="197"/>
      <c r="U16" s="198"/>
      <c r="V16" s="197"/>
      <c r="W16" s="43"/>
      <c r="Y16" s="154"/>
      <c r="Z16" s="147"/>
      <c r="AB16" s="71"/>
      <c r="AC16" s="72"/>
      <c r="AD16" s="72"/>
      <c r="AE16" s="73"/>
      <c r="AF16" s="72"/>
      <c r="AG16" s="72"/>
      <c r="AH16" s="72"/>
      <c r="AI16" s="72"/>
      <c r="AJ16" s="72"/>
      <c r="AK16" s="71"/>
      <c r="AL16" s="73"/>
      <c r="AM16" s="72"/>
      <c r="AN16" s="72"/>
      <c r="AO16" s="72"/>
      <c r="AP16" s="72"/>
      <c r="AQ16" s="74"/>
      <c r="AT16" s="74"/>
      <c r="AU16" s="76"/>
      <c r="AV16" s="53"/>
      <c r="AW16" s="53"/>
      <c r="AY16" s="78"/>
      <c r="AZ16" s="78"/>
      <c r="BA16" s="78"/>
      <c r="BB16" s="79"/>
    </row>
    <row r="17" spans="1:54" ht="15">
      <c r="A17" s="80">
        <v>11</v>
      </c>
      <c r="B17" s="80" t="s">
        <v>43</v>
      </c>
      <c r="C17" s="202">
        <v>366735</v>
      </c>
      <c r="D17" s="187">
        <f t="shared" si="0"/>
        <v>786.47528854690734</v>
      </c>
      <c r="E17" s="203">
        <f t="shared" si="1"/>
        <v>1.1568870526357697</v>
      </c>
      <c r="F17" s="203"/>
      <c r="G17" s="204">
        <f t="shared" si="8"/>
        <v>26.378150638841316</v>
      </c>
      <c r="H17" s="187">
        <f t="shared" si="2"/>
        <v>12300.184399192984</v>
      </c>
      <c r="I17" s="204">
        <f t="shared" si="3"/>
        <v>-96.155719768971707</v>
      </c>
      <c r="J17" s="187">
        <f t="shared" si="4"/>
        <v>-44837.604439711038</v>
      </c>
      <c r="K17" s="187">
        <f t="shared" si="5"/>
        <v>321897.39556028898</v>
      </c>
      <c r="L17" s="204">
        <f t="shared" si="6"/>
        <v>690.31956877793573</v>
      </c>
      <c r="M17" s="203">
        <f t="shared" si="7"/>
        <v>1.0154442014012113</v>
      </c>
      <c r="N17" s="203"/>
      <c r="O17" s="205">
        <v>-53398.451334151476</v>
      </c>
      <c r="P17" s="170">
        <v>466302</v>
      </c>
      <c r="Q17" s="195"/>
      <c r="R17" s="196"/>
      <c r="S17" s="195"/>
      <c r="T17" s="197"/>
      <c r="U17" s="198"/>
      <c r="V17" s="197"/>
      <c r="W17" s="43"/>
      <c r="Y17" s="154"/>
      <c r="Z17" s="147"/>
      <c r="AB17" s="71"/>
      <c r="AC17" s="72"/>
      <c r="AD17" s="72"/>
      <c r="AE17" s="73"/>
      <c r="AF17" s="72"/>
      <c r="AG17" s="72"/>
      <c r="AH17" s="72"/>
      <c r="AI17" s="72"/>
      <c r="AJ17" s="72"/>
      <c r="AK17" s="71"/>
      <c r="AL17" s="73"/>
      <c r="AM17" s="72"/>
      <c r="AN17" s="72"/>
      <c r="AO17" s="72"/>
      <c r="AP17" s="72"/>
      <c r="AQ17" s="74"/>
      <c r="AT17" s="74"/>
      <c r="AU17" s="76"/>
      <c r="AV17" s="53"/>
      <c r="AW17" s="53"/>
      <c r="AY17" s="78"/>
      <c r="AZ17" s="78"/>
      <c r="BA17" s="78"/>
      <c r="BB17" s="79"/>
    </row>
    <row r="18" spans="1:54" ht="15">
      <c r="A18" s="80">
        <v>12</v>
      </c>
      <c r="B18" s="80" t="s">
        <v>44</v>
      </c>
      <c r="C18" s="202">
        <v>362489</v>
      </c>
      <c r="D18" s="187">
        <f t="shared" si="0"/>
        <v>708.87657742047145</v>
      </c>
      <c r="E18" s="203">
        <f t="shared" si="1"/>
        <v>1.0427411341171327</v>
      </c>
      <c r="F18" s="203"/>
      <c r="G18" s="204">
        <f t="shared" si="8"/>
        <v>96.216990652633612</v>
      </c>
      <c r="H18" s="187">
        <f t="shared" si="2"/>
        <v>49201.231689158769</v>
      </c>
      <c r="I18" s="204">
        <f t="shared" si="3"/>
        <v>-26.316879755179414</v>
      </c>
      <c r="J18" s="187">
        <f t="shared" si="4"/>
        <v>-13457.32068096928</v>
      </c>
      <c r="K18" s="187">
        <f t="shared" si="5"/>
        <v>349031.67931903072</v>
      </c>
      <c r="L18" s="204">
        <f t="shared" si="6"/>
        <v>682.55969766529199</v>
      </c>
      <c r="M18" s="203">
        <f t="shared" si="7"/>
        <v>1.0040296095493475</v>
      </c>
      <c r="N18" s="203"/>
      <c r="O18" s="205">
        <v>-16521.29880048889</v>
      </c>
      <c r="P18" s="170">
        <v>511357</v>
      </c>
      <c r="Q18" s="195"/>
      <c r="R18" s="196"/>
      <c r="S18" s="195"/>
      <c r="T18" s="197"/>
      <c r="U18" s="198"/>
      <c r="V18" s="197"/>
      <c r="W18" s="43"/>
      <c r="Y18" s="154"/>
      <c r="Z18" s="147"/>
      <c r="AB18" s="71"/>
      <c r="AC18" s="72"/>
      <c r="AD18" s="72"/>
      <c r="AE18" s="73"/>
      <c r="AF18" s="72"/>
      <c r="AG18" s="72"/>
      <c r="AH18" s="72"/>
      <c r="AI18" s="72"/>
      <c r="AJ18" s="72"/>
      <c r="AK18" s="71"/>
      <c r="AL18" s="73"/>
      <c r="AM18" s="72"/>
      <c r="AN18" s="72"/>
      <c r="AO18" s="72"/>
      <c r="AP18" s="72"/>
      <c r="AQ18" s="74"/>
      <c r="AT18" s="74"/>
      <c r="AU18" s="76"/>
      <c r="AV18" s="53"/>
      <c r="AW18" s="53"/>
      <c r="AY18" s="78"/>
      <c r="AZ18" s="78"/>
      <c r="BA18" s="78"/>
      <c r="BB18" s="79"/>
    </row>
    <row r="19" spans="1:54" ht="15">
      <c r="A19" s="80">
        <v>14</v>
      </c>
      <c r="B19" s="80" t="s">
        <v>45</v>
      </c>
      <c r="C19" s="202">
        <v>68179</v>
      </c>
      <c r="D19" s="187">
        <f t="shared" si="0"/>
        <v>624.5213886598882</v>
      </c>
      <c r="E19" s="203">
        <f t="shared" si="1"/>
        <v>0.91865659246538978</v>
      </c>
      <c r="F19" s="203"/>
      <c r="G19" s="204">
        <f t="shared" si="8"/>
        <v>172.13666053715855</v>
      </c>
      <c r="H19" s="187">
        <f t="shared" si="2"/>
        <v>18792.1592308416</v>
      </c>
      <c r="I19" s="204">
        <f t="shared" si="3"/>
        <v>49.602790129345522</v>
      </c>
      <c r="J19" s="187">
        <f t="shared" si="4"/>
        <v>5415.1365984206504</v>
      </c>
      <c r="K19" s="187">
        <f t="shared" si="5"/>
        <v>73594.13659842065</v>
      </c>
      <c r="L19" s="204">
        <f t="shared" si="6"/>
        <v>674.12417878923372</v>
      </c>
      <c r="M19" s="203">
        <f t="shared" si="7"/>
        <v>0.99162115538417328</v>
      </c>
      <c r="N19" s="203"/>
      <c r="O19" s="205">
        <v>4707.3963598024093</v>
      </c>
      <c r="P19" s="170">
        <v>109170</v>
      </c>
      <c r="Q19" s="195"/>
      <c r="R19" s="196"/>
      <c r="S19" s="195"/>
      <c r="T19" s="197"/>
      <c r="U19" s="198"/>
      <c r="V19" s="197"/>
      <c r="W19" s="43"/>
      <c r="Y19" s="154"/>
      <c r="Z19" s="147"/>
      <c r="AB19" s="71"/>
      <c r="AC19" s="72"/>
      <c r="AD19" s="72"/>
      <c r="AE19" s="73"/>
      <c r="AF19" s="72"/>
      <c r="AG19" s="72"/>
      <c r="AH19" s="72"/>
      <c r="AI19" s="72"/>
      <c r="AJ19" s="72"/>
      <c r="AK19" s="71"/>
      <c r="AL19" s="73"/>
      <c r="AM19" s="72"/>
      <c r="AN19" s="72"/>
      <c r="AO19" s="72"/>
      <c r="AP19" s="72"/>
      <c r="AQ19" s="74"/>
      <c r="AT19" s="74"/>
      <c r="AU19" s="76"/>
      <c r="AV19" s="53"/>
      <c r="AW19" s="53"/>
      <c r="AY19" s="78"/>
      <c r="AZ19" s="78"/>
      <c r="BA19" s="78"/>
      <c r="BB19" s="79"/>
    </row>
    <row r="20" spans="1:54" ht="15">
      <c r="A20" s="80">
        <v>15</v>
      </c>
      <c r="B20" s="80" t="s">
        <v>46</v>
      </c>
      <c r="C20" s="202">
        <v>176584</v>
      </c>
      <c r="D20" s="187">
        <f t="shared" si="0"/>
        <v>669.59149701007516</v>
      </c>
      <c r="E20" s="203">
        <f t="shared" si="1"/>
        <v>0.98495368478415601</v>
      </c>
      <c r="F20" s="203"/>
      <c r="G20" s="204">
        <f t="shared" si="8"/>
        <v>131.57356302199028</v>
      </c>
      <c r="H20" s="187">
        <f t="shared" si="2"/>
        <v>34698.448466596252</v>
      </c>
      <c r="I20" s="204">
        <f t="shared" si="3"/>
        <v>9.0396926141772553</v>
      </c>
      <c r="J20" s="187">
        <f t="shared" si="4"/>
        <v>2383.9386965182116</v>
      </c>
      <c r="K20" s="187">
        <f t="shared" si="5"/>
        <v>178967.93869651822</v>
      </c>
      <c r="L20" s="204">
        <f t="shared" si="6"/>
        <v>678.63118962425233</v>
      </c>
      <c r="M20" s="203">
        <f t="shared" si="7"/>
        <v>0.99825086461604973</v>
      </c>
      <c r="N20" s="203"/>
      <c r="O20" s="205">
        <v>3695.731271317622</v>
      </c>
      <c r="P20" s="170">
        <v>263719</v>
      </c>
      <c r="Q20" s="195"/>
      <c r="R20" s="196"/>
      <c r="S20" s="195"/>
      <c r="T20" s="197"/>
      <c r="U20" s="198"/>
      <c r="V20" s="197"/>
      <c r="W20" s="43"/>
      <c r="Y20" s="154"/>
      <c r="Z20" s="147"/>
      <c r="AB20" s="71"/>
      <c r="AC20" s="72"/>
      <c r="AD20" s="72"/>
      <c r="AE20" s="73"/>
      <c r="AF20" s="72"/>
      <c r="AG20" s="72"/>
      <c r="AH20" s="72"/>
      <c r="AI20" s="72"/>
      <c r="AJ20" s="72"/>
      <c r="AK20" s="71"/>
      <c r="AL20" s="73"/>
      <c r="AM20" s="72"/>
      <c r="AN20" s="72"/>
      <c r="AO20" s="72"/>
      <c r="AP20" s="72"/>
      <c r="AQ20" s="74"/>
      <c r="AT20" s="74"/>
      <c r="AU20" s="76"/>
      <c r="AV20" s="53"/>
      <c r="AW20" s="53"/>
      <c r="AY20" s="78"/>
      <c r="AZ20" s="78"/>
      <c r="BA20" s="78"/>
      <c r="BB20" s="79"/>
    </row>
    <row r="21" spans="1:54" ht="15">
      <c r="A21" s="80">
        <v>16</v>
      </c>
      <c r="B21" s="80" t="s">
        <v>47</v>
      </c>
      <c r="C21" s="202">
        <v>204782</v>
      </c>
      <c r="D21" s="187">
        <f t="shared" si="0"/>
        <v>660.48695842888333</v>
      </c>
      <c r="E21" s="203">
        <f t="shared" si="1"/>
        <v>0.97156111802689105</v>
      </c>
      <c r="F21" s="203"/>
      <c r="G21" s="204">
        <f t="shared" si="8"/>
        <v>139.76764774506293</v>
      </c>
      <c r="H21" s="187">
        <f t="shared" si="2"/>
        <v>43334.539880413526</v>
      </c>
      <c r="I21" s="204">
        <f t="shared" si="3"/>
        <v>17.233777337249904</v>
      </c>
      <c r="J21" s="187">
        <f t="shared" si="4"/>
        <v>5343.2809620823209</v>
      </c>
      <c r="K21" s="187">
        <f t="shared" si="5"/>
        <v>210125.28096208232</v>
      </c>
      <c r="L21" s="204">
        <f t="shared" si="6"/>
        <v>677.72073576613332</v>
      </c>
      <c r="M21" s="203">
        <f t="shared" si="7"/>
        <v>0.99691160794032352</v>
      </c>
      <c r="N21" s="203"/>
      <c r="O21" s="205">
        <v>5571.446131165224</v>
      </c>
      <c r="P21" s="170">
        <v>310047</v>
      </c>
      <c r="Q21" s="195"/>
      <c r="R21" s="196"/>
      <c r="S21" s="195"/>
      <c r="T21" s="197"/>
      <c r="U21" s="198"/>
      <c r="V21" s="197"/>
      <c r="W21" s="43"/>
      <c r="Y21" s="154"/>
      <c r="Z21" s="147"/>
      <c r="AB21" s="71"/>
      <c r="AC21" s="72"/>
      <c r="AD21" s="72"/>
      <c r="AE21" s="73"/>
      <c r="AF21" s="72"/>
      <c r="AG21" s="72"/>
      <c r="AH21" s="72"/>
      <c r="AI21" s="72"/>
      <c r="AJ21" s="72"/>
      <c r="AK21" s="71"/>
      <c r="AL21" s="73"/>
      <c r="AM21" s="72"/>
      <c r="AN21" s="72"/>
      <c r="AO21" s="72"/>
      <c r="AP21" s="72"/>
      <c r="AQ21" s="74"/>
      <c r="AT21" s="74"/>
      <c r="AU21" s="76"/>
      <c r="AV21" s="53"/>
      <c r="AW21" s="53"/>
      <c r="AY21" s="78"/>
      <c r="AZ21" s="78"/>
      <c r="BA21" s="78"/>
      <c r="BB21" s="79"/>
    </row>
    <row r="22" spans="1:54" ht="15">
      <c r="A22" s="80">
        <v>17</v>
      </c>
      <c r="B22" s="80" t="s">
        <v>48</v>
      </c>
      <c r="C22" s="202">
        <v>75035</v>
      </c>
      <c r="D22" s="187">
        <f t="shared" si="0"/>
        <v>552.79288040195081</v>
      </c>
      <c r="E22" s="203">
        <f t="shared" si="1"/>
        <v>0.81314560729279406</v>
      </c>
      <c r="F22" s="203"/>
      <c r="G22" s="204">
        <f t="shared" si="8"/>
        <v>236.6923179693022</v>
      </c>
      <c r="H22" s="187">
        <f t="shared" si="2"/>
        <v>32128.141856517141</v>
      </c>
      <c r="I22" s="204">
        <f t="shared" si="3"/>
        <v>114.15844756148917</v>
      </c>
      <c r="J22" s="187">
        <f t="shared" si="4"/>
        <v>15495.639355101415</v>
      </c>
      <c r="K22" s="187">
        <f t="shared" si="5"/>
        <v>90530.639355101419</v>
      </c>
      <c r="L22" s="204">
        <f t="shared" si="6"/>
        <v>666.95132796344001</v>
      </c>
      <c r="M22" s="203">
        <f t="shared" si="7"/>
        <v>0.98107005686691373</v>
      </c>
      <c r="N22" s="203"/>
      <c r="O22" s="205">
        <v>15561.215214577329</v>
      </c>
      <c r="P22" s="170">
        <v>135738</v>
      </c>
      <c r="Q22" s="195"/>
      <c r="R22" s="196"/>
      <c r="S22" s="195"/>
      <c r="T22" s="197"/>
      <c r="U22" s="198"/>
      <c r="V22" s="197"/>
      <c r="W22" s="43"/>
      <c r="Y22" s="154"/>
      <c r="Z22" s="147"/>
      <c r="AB22" s="71"/>
      <c r="AC22" s="72"/>
      <c r="AD22" s="72"/>
      <c r="AE22" s="73"/>
      <c r="AF22" s="72"/>
      <c r="AG22" s="72"/>
      <c r="AH22" s="72"/>
      <c r="AI22" s="72"/>
      <c r="AJ22" s="72"/>
      <c r="AK22" s="71"/>
      <c r="AL22" s="73"/>
      <c r="AM22" s="72"/>
      <c r="AN22" s="72"/>
      <c r="AO22" s="72"/>
      <c r="AP22" s="72"/>
      <c r="AQ22" s="74"/>
      <c r="AT22" s="74"/>
      <c r="AU22" s="76"/>
      <c r="AV22" s="53"/>
      <c r="AW22" s="53"/>
      <c r="AY22" s="78"/>
      <c r="AZ22" s="78"/>
      <c r="BA22" s="78"/>
      <c r="BB22" s="79"/>
    </row>
    <row r="23" spans="1:54" ht="15">
      <c r="A23" s="80">
        <v>18</v>
      </c>
      <c r="B23" s="80" t="s">
        <v>49</v>
      </c>
      <c r="C23" s="202">
        <v>148643</v>
      </c>
      <c r="D23" s="187">
        <f t="shared" si="0"/>
        <v>615.03545981910111</v>
      </c>
      <c r="E23" s="203">
        <f t="shared" si="1"/>
        <v>0.90470300941205994</v>
      </c>
      <c r="F23" s="203"/>
      <c r="G23" s="204">
        <f t="shared" si="8"/>
        <v>180.67399649386692</v>
      </c>
      <c r="H23" s="187">
        <f t="shared" si="2"/>
        <v>43665.652820630741</v>
      </c>
      <c r="I23" s="204">
        <f t="shared" si="3"/>
        <v>58.140126086053897</v>
      </c>
      <c r="J23" s="187">
        <f t="shared" si="4"/>
        <v>14051.421952729677</v>
      </c>
      <c r="K23" s="187">
        <f t="shared" si="5"/>
        <v>162694.42195272967</v>
      </c>
      <c r="L23" s="204">
        <f t="shared" si="6"/>
        <v>673.175585905155</v>
      </c>
      <c r="M23" s="203">
        <f t="shared" si="7"/>
        <v>0.99022579707884029</v>
      </c>
      <c r="N23" s="203"/>
      <c r="O23" s="205">
        <v>14982.724062406525</v>
      </c>
      <c r="P23" s="170">
        <v>241682</v>
      </c>
      <c r="Q23" s="195"/>
      <c r="R23" s="196"/>
      <c r="S23" s="195"/>
      <c r="T23" s="197"/>
      <c r="U23" s="198"/>
      <c r="V23" s="197"/>
      <c r="W23" s="43"/>
      <c r="Y23" s="154"/>
      <c r="Z23" s="147"/>
      <c r="AB23" s="71"/>
      <c r="AC23" s="72"/>
      <c r="AD23" s="72"/>
      <c r="AE23" s="73"/>
      <c r="AF23" s="72"/>
      <c r="AG23" s="72"/>
      <c r="AH23" s="72"/>
      <c r="AI23" s="72"/>
      <c r="AJ23" s="72"/>
      <c r="AK23" s="71"/>
      <c r="AL23" s="73"/>
      <c r="AM23" s="72"/>
      <c r="AN23" s="72"/>
      <c r="AO23" s="72"/>
      <c r="AP23" s="72"/>
      <c r="AQ23" s="74"/>
      <c r="AT23" s="74"/>
      <c r="AU23" s="76"/>
      <c r="AV23" s="53"/>
      <c r="AW23" s="53"/>
      <c r="AY23" s="78"/>
      <c r="AZ23" s="78"/>
      <c r="BA23" s="78"/>
      <c r="BB23" s="79"/>
    </row>
    <row r="24" spans="1:54" ht="15">
      <c r="A24" s="80">
        <v>19</v>
      </c>
      <c r="B24" s="80" t="s">
        <v>50</v>
      </c>
      <c r="C24" s="202">
        <v>106098</v>
      </c>
      <c r="D24" s="187">
        <f t="shared" si="0"/>
        <v>649.10402378665424</v>
      </c>
      <c r="E24" s="203">
        <f t="shared" si="1"/>
        <v>0.95481708308979252</v>
      </c>
      <c r="F24" s="203"/>
      <c r="G24" s="204">
        <f t="shared" si="8"/>
        <v>150.01228892306912</v>
      </c>
      <c r="H24" s="187">
        <f t="shared" si="2"/>
        <v>24519.958661342414</v>
      </c>
      <c r="I24" s="204">
        <f t="shared" si="3"/>
        <v>27.478418515256095</v>
      </c>
      <c r="J24" s="187">
        <f t="shared" si="4"/>
        <v>4491.4299415741543</v>
      </c>
      <c r="K24" s="187">
        <f t="shared" si="5"/>
        <v>110589.42994157416</v>
      </c>
      <c r="L24" s="204">
        <f t="shared" si="6"/>
        <v>676.58244230191042</v>
      </c>
      <c r="M24" s="203">
        <f t="shared" si="7"/>
        <v>0.99523720444661368</v>
      </c>
      <c r="N24" s="203"/>
      <c r="O24" s="205">
        <v>6702.4901904830167</v>
      </c>
      <c r="P24" s="170">
        <v>163453</v>
      </c>
      <c r="Q24" s="195"/>
      <c r="R24" s="196"/>
      <c r="S24" s="195"/>
      <c r="T24" s="197"/>
      <c r="U24" s="198"/>
      <c r="V24" s="197"/>
      <c r="W24" s="43"/>
      <c r="Y24" s="154"/>
      <c r="Z24" s="147"/>
      <c r="AB24" s="71"/>
      <c r="AC24" s="72"/>
      <c r="AD24" s="72"/>
      <c r="AE24" s="73"/>
      <c r="AF24" s="72"/>
      <c r="AG24" s="72"/>
      <c r="AH24" s="72"/>
      <c r="AI24" s="72"/>
      <c r="AJ24" s="72"/>
      <c r="AK24" s="71"/>
      <c r="AL24" s="73"/>
      <c r="AM24" s="72"/>
      <c r="AN24" s="72"/>
      <c r="AO24" s="72"/>
      <c r="AP24" s="72"/>
      <c r="AQ24" s="74"/>
      <c r="AT24" s="74"/>
      <c r="AU24" s="76"/>
      <c r="AV24" s="53"/>
      <c r="AW24" s="53"/>
      <c r="AY24" s="78"/>
      <c r="AZ24" s="78"/>
      <c r="BA24" s="78"/>
      <c r="BB24" s="79"/>
    </row>
    <row r="25" spans="1:54" ht="15">
      <c r="A25" s="80">
        <v>20</v>
      </c>
      <c r="B25" s="80" t="s">
        <v>51</v>
      </c>
      <c r="C25" s="202">
        <v>48705</v>
      </c>
      <c r="D25" s="187">
        <f t="shared" si="0"/>
        <v>644.20342569935849</v>
      </c>
      <c r="E25" s="203">
        <f t="shared" si="1"/>
        <v>0.94760841606626922</v>
      </c>
      <c r="F25" s="203"/>
      <c r="G25" s="204">
        <f t="shared" si="8"/>
        <v>154.42282720163527</v>
      </c>
      <c r="H25" s="187">
        <f t="shared" si="2"/>
        <v>11675.137850579635</v>
      </c>
      <c r="I25" s="204">
        <f t="shared" si="3"/>
        <v>31.888956793822246</v>
      </c>
      <c r="J25" s="187">
        <f t="shared" si="4"/>
        <v>2410.9645783969308</v>
      </c>
      <c r="K25" s="187">
        <f t="shared" si="5"/>
        <v>51115.964578396932</v>
      </c>
      <c r="L25" s="204">
        <f t="shared" si="6"/>
        <v>676.09238249318071</v>
      </c>
      <c r="M25" s="203">
        <f t="shared" si="7"/>
        <v>0.99451633774426118</v>
      </c>
      <c r="N25" s="203"/>
      <c r="O25" s="205">
        <v>2321.7032857491859</v>
      </c>
      <c r="P25" s="170">
        <v>75605</v>
      </c>
      <c r="Q25" s="195"/>
      <c r="R25" s="196"/>
      <c r="S25" s="195"/>
      <c r="T25" s="197"/>
      <c r="U25" s="198"/>
      <c r="V25" s="197"/>
      <c r="W25" s="43"/>
      <c r="Y25" s="154"/>
      <c r="Z25" s="147"/>
      <c r="AB25" s="71"/>
      <c r="AC25" s="72"/>
      <c r="AD25" s="72"/>
      <c r="AE25" s="73"/>
      <c r="AF25" s="72"/>
      <c r="AG25" s="72"/>
      <c r="AH25" s="72"/>
      <c r="AI25" s="72"/>
      <c r="AJ25" s="72"/>
      <c r="AK25" s="71"/>
      <c r="AL25" s="73"/>
      <c r="AM25" s="72"/>
      <c r="AN25" s="72"/>
      <c r="AO25" s="72"/>
      <c r="AP25" s="72"/>
      <c r="AQ25" s="74"/>
      <c r="AT25" s="74"/>
      <c r="AU25" s="76"/>
      <c r="AV25" s="53"/>
      <c r="AW25" s="53"/>
      <c r="AY25" s="78"/>
      <c r="AZ25" s="78"/>
      <c r="BA25" s="81"/>
      <c r="BB25" s="79"/>
    </row>
    <row r="26" spans="1:54">
      <c r="A26" s="82"/>
      <c r="C26" s="67"/>
      <c r="D26" s="187"/>
      <c r="E26" s="203"/>
      <c r="F26" s="203"/>
      <c r="G26" s="206"/>
      <c r="H26" s="187"/>
      <c r="I26" s="206"/>
      <c r="J26" s="206"/>
      <c r="K26" s="187"/>
      <c r="L26" s="204"/>
      <c r="M26" s="203"/>
      <c r="N26" s="203"/>
      <c r="O26" s="207"/>
      <c r="P26" s="171"/>
      <c r="Q26" s="199"/>
      <c r="R26" s="200"/>
      <c r="S26" s="43"/>
      <c r="T26" s="201"/>
      <c r="U26" s="198"/>
      <c r="V26" s="201"/>
      <c r="W26" s="96"/>
      <c r="X26" s="36"/>
      <c r="Y26" s="86"/>
      <c r="Z26" s="147"/>
      <c r="AA26" s="36"/>
      <c r="AB26" s="88"/>
      <c r="AC26" s="87"/>
      <c r="AD26" s="74"/>
      <c r="AE26" s="73"/>
      <c r="AF26" s="87"/>
      <c r="AG26" s="87"/>
      <c r="AH26" s="89"/>
      <c r="AI26" s="89"/>
      <c r="AJ26" s="87"/>
      <c r="AK26" s="74"/>
      <c r="AL26" s="73"/>
      <c r="AO26" s="74"/>
      <c r="AQ26" s="74"/>
      <c r="AT26" s="74"/>
      <c r="AU26" s="76"/>
      <c r="AV26" s="53"/>
      <c r="AW26" s="53"/>
      <c r="AY26" s="78"/>
      <c r="AZ26" s="78"/>
      <c r="BA26" s="81"/>
      <c r="BB26" s="79"/>
    </row>
    <row r="27" spans="1:54" ht="15">
      <c r="A27" s="90" t="s">
        <v>52</v>
      </c>
      <c r="B27" s="91"/>
      <c r="C27" s="159">
        <f>SUM(C7:C25)</f>
        <v>3511817</v>
      </c>
      <c r="D27" s="188">
        <f>C27*1000/P27</f>
        <v>679.8202873435722</v>
      </c>
      <c r="E27" s="208">
        <f>D27/D$27</f>
        <v>1</v>
      </c>
      <c r="F27" s="208"/>
      <c r="G27" s="209"/>
      <c r="H27" s="188">
        <f>SUM(H7:H25)</f>
        <v>632985.71282042132</v>
      </c>
      <c r="I27" s="209"/>
      <c r="J27" s="209">
        <f>SUM(J7:J25)</f>
        <v>6.3664629124104977E-11</v>
      </c>
      <c r="K27" s="188">
        <f>J27+C27</f>
        <v>3511817</v>
      </c>
      <c r="L27" s="210">
        <f>K27*1000/P27</f>
        <v>679.8202873435722</v>
      </c>
      <c r="M27" s="208">
        <f>L27/L$27</f>
        <v>1</v>
      </c>
      <c r="N27" s="208"/>
      <c r="O27" s="211">
        <f>SUM(O7:O25)</f>
        <v>-1.9736035028472543E-10</v>
      </c>
      <c r="P27" s="172">
        <f>SUM(P7:P26)</f>
        <v>5165802</v>
      </c>
      <c r="Q27" s="195"/>
      <c r="R27" s="195"/>
      <c r="S27" s="96"/>
      <c r="T27" s="201"/>
      <c r="U27" s="198"/>
      <c r="V27" s="201"/>
      <c r="W27" s="96"/>
      <c r="X27" s="96"/>
      <c r="Y27" s="155"/>
      <c r="Z27" s="147"/>
      <c r="AA27" s="96"/>
      <c r="AB27" s="96"/>
      <c r="AC27" s="78"/>
      <c r="AD27" s="78"/>
      <c r="AE27" s="73"/>
      <c r="AF27" s="78"/>
      <c r="AG27" s="78"/>
      <c r="AH27" s="78"/>
      <c r="AI27" s="78"/>
      <c r="AJ27" s="78"/>
      <c r="AK27" s="78"/>
      <c r="AL27" s="73"/>
      <c r="AM27" s="78"/>
      <c r="AN27" s="78"/>
      <c r="AO27" s="78"/>
      <c r="AP27" s="78"/>
      <c r="AT27" s="97"/>
      <c r="AU27" s="76"/>
      <c r="AV27" s="53"/>
      <c r="AW27" s="53"/>
    </row>
    <row r="28" spans="1:54">
      <c r="C28" s="84"/>
      <c r="D28" s="84"/>
      <c r="E28" s="84"/>
      <c r="F28" s="84"/>
      <c r="G28" s="84"/>
      <c r="H28" s="85"/>
      <c r="I28" s="84"/>
      <c r="J28" s="84"/>
      <c r="K28" s="84"/>
      <c r="L28" s="84"/>
      <c r="M28" s="84"/>
      <c r="N28" s="84"/>
      <c r="O28" s="84"/>
      <c r="Q28" s="43"/>
      <c r="R28" s="43"/>
      <c r="S28" s="43"/>
      <c r="T28" s="43"/>
      <c r="U28" s="43"/>
      <c r="V28" s="96"/>
      <c r="W28" s="96"/>
      <c r="X28" s="36"/>
      <c r="Y28" s="87"/>
      <c r="AA28" s="87"/>
      <c r="AC28" s="87"/>
      <c r="AD28" s="87"/>
      <c r="AE28" s="87"/>
      <c r="AF28" s="87"/>
      <c r="AG28" s="87"/>
      <c r="AH28" s="89"/>
      <c r="AI28" s="89"/>
      <c r="AJ28" s="87"/>
      <c r="AK28" s="87"/>
      <c r="AL28" s="89"/>
      <c r="AM28" s="87"/>
      <c r="AT28" s="98"/>
      <c r="AW28" s="53"/>
    </row>
    <row r="29" spans="1:54">
      <c r="A29" s="158" t="s">
        <v>478</v>
      </c>
      <c r="B29" s="158"/>
      <c r="C29" s="222"/>
      <c r="D29" s="222"/>
      <c r="E29" s="222"/>
      <c r="F29" s="222"/>
      <c r="G29" s="223">
        <f>-H27*1000/P27</f>
        <v>-122.53387040781303</v>
      </c>
      <c r="H29" s="85"/>
      <c r="I29" s="84"/>
      <c r="J29" s="84"/>
      <c r="K29" s="84"/>
      <c r="L29" s="84"/>
      <c r="M29" s="84"/>
      <c r="N29" s="84"/>
      <c r="O29" s="84"/>
      <c r="Q29" s="43"/>
      <c r="R29" s="43"/>
      <c r="S29" s="43"/>
      <c r="T29" s="43"/>
      <c r="U29" s="43"/>
      <c r="V29" s="96"/>
      <c r="W29" s="96"/>
      <c r="X29" s="36"/>
      <c r="Y29" s="87"/>
      <c r="AA29" s="87"/>
      <c r="AC29" s="87"/>
      <c r="AD29" s="87"/>
      <c r="AE29" s="87"/>
      <c r="AF29" s="87"/>
      <c r="AG29" s="87"/>
      <c r="AH29" s="89"/>
      <c r="AI29" s="89"/>
      <c r="AJ29" s="87"/>
      <c r="AK29" s="87"/>
      <c r="AL29" s="89"/>
      <c r="AM29" s="87"/>
      <c r="AT29" s="98"/>
      <c r="AW29" s="53"/>
    </row>
    <row r="30" spans="1:54">
      <c r="A30" s="158" t="s">
        <v>53</v>
      </c>
      <c r="B30" s="158"/>
      <c r="C30" s="224"/>
      <c r="D30" s="224"/>
      <c r="E30" s="224"/>
      <c r="F30" s="224"/>
      <c r="G30" s="224"/>
      <c r="H30" s="101"/>
      <c r="I30" s="84"/>
      <c r="J30" s="84"/>
      <c r="K30" s="84"/>
      <c r="L30" s="84"/>
      <c r="M30" s="84"/>
      <c r="N30" s="84"/>
      <c r="O30" s="84"/>
      <c r="Q30" s="43"/>
      <c r="R30" s="43"/>
      <c r="S30" s="43"/>
      <c r="T30" s="43"/>
      <c r="U30" s="43"/>
      <c r="V30" s="96"/>
      <c r="W30" s="96"/>
      <c r="X30" s="36"/>
      <c r="Y30" s="87"/>
      <c r="AA30" s="87"/>
      <c r="AC30" s="87"/>
      <c r="AD30" s="87"/>
      <c r="AE30" s="87"/>
      <c r="AF30" s="87"/>
      <c r="AG30" s="87"/>
      <c r="AH30" s="89"/>
      <c r="AI30" s="89"/>
      <c r="AJ30" s="87"/>
      <c r="AK30" s="87"/>
      <c r="AL30" s="89"/>
      <c r="AM30" s="87"/>
      <c r="AT30" s="98"/>
      <c r="AW30" s="53"/>
    </row>
    <row r="31" spans="1:54">
      <c r="A31" s="43"/>
      <c r="B31" s="43"/>
      <c r="C31" s="43"/>
      <c r="D31" s="43"/>
      <c r="E31" s="43"/>
      <c r="F31" s="43"/>
      <c r="G31" s="43"/>
      <c r="I31" s="84"/>
      <c r="J31" s="84"/>
      <c r="K31" s="84"/>
      <c r="L31" s="84"/>
      <c r="M31" s="84"/>
      <c r="N31" s="84"/>
      <c r="O31" s="84"/>
      <c r="Q31" s="43"/>
      <c r="R31" s="43"/>
      <c r="S31" s="43"/>
      <c r="T31" s="96"/>
      <c r="U31" s="43"/>
      <c r="V31" s="96"/>
      <c r="W31" s="96"/>
      <c r="X31" s="36"/>
      <c r="Y31" s="72"/>
      <c r="AB31" s="72"/>
      <c r="AC31" s="72"/>
      <c r="AD31" s="72"/>
      <c r="AE31" s="72"/>
      <c r="AF31" s="72"/>
      <c r="AG31" s="99"/>
      <c r="AH31" s="100"/>
      <c r="AI31" s="100"/>
      <c r="AJ31" s="72"/>
      <c r="AK31" s="72"/>
      <c r="AL31" s="100"/>
      <c r="AM31" s="72"/>
      <c r="AN31" s="99"/>
      <c r="AT31" s="98"/>
      <c r="AW31" s="53"/>
    </row>
    <row r="32" spans="1:54" ht="21.75" customHeight="1">
      <c r="B32" s="225" t="s">
        <v>496</v>
      </c>
      <c r="C32" s="226"/>
      <c r="D32" s="226"/>
      <c r="E32" s="226"/>
      <c r="F32" s="226"/>
      <c r="G32" s="226"/>
      <c r="Q32" s="43"/>
      <c r="R32" s="43"/>
      <c r="S32" s="43"/>
      <c r="T32" s="43"/>
      <c r="U32" s="43"/>
      <c r="V32" s="43"/>
      <c r="W32" s="43"/>
      <c r="AG32" s="103"/>
    </row>
    <row r="33" spans="2:33" ht="15">
      <c r="B33" s="227" t="str">
        <f>C1</f>
        <v>Skatt januar 2015</v>
      </c>
      <c r="C33" s="226"/>
      <c r="D33" s="226"/>
      <c r="E33" s="226"/>
      <c r="F33" s="226"/>
      <c r="G33" s="226"/>
      <c r="AG33" s="87"/>
    </row>
  </sheetData>
  <mergeCells count="5">
    <mergeCell ref="C1:F1"/>
    <mergeCell ref="T1:U1"/>
    <mergeCell ref="K2:M2"/>
    <mergeCell ref="T2:U2"/>
    <mergeCell ref="K3:L3"/>
  </mergeCells>
  <printOptions gridLines="1"/>
  <pageMargins left="0.19685039370078741" right="0.19685039370078741" top="0.74803149606299213" bottom="0.55118110236220474" header="0.39370078740157483" footer="0.51181102362204722"/>
  <pageSetup paperSize="9" pageOrder="overThenDown" orientation="landscape" horizontalDpi="4294967292" verticalDpi="4294967292" r:id="rId1"/>
  <headerFooter alignWithMargins="0">
    <oddHeader xml:space="preserve">&amp;CInntektsutjevnende tilskudd januar - mars </oddHeader>
    <oddFooter>&amp;LKS&amp;C&amp;P&amp;R&amp;F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workbookViewId="0">
      <selection activeCell="G61" sqref="G61"/>
    </sheetView>
  </sheetViews>
  <sheetFormatPr baseColWidth="10" defaultRowHeight="12.75"/>
  <cols>
    <col min="1" max="1" width="16" customWidth="1"/>
    <col min="2" max="3" width="12.28515625" bestFit="1" customWidth="1"/>
    <col min="4" max="4" width="13.140625" customWidth="1"/>
    <col min="5" max="5" width="10.28515625" customWidth="1"/>
    <col min="6" max="6" width="13.85546875" bestFit="1" customWidth="1"/>
    <col min="7" max="7" width="12.85546875" bestFit="1" customWidth="1"/>
    <col min="8" max="8" width="11.85546875" bestFit="1" customWidth="1"/>
    <col min="9" max="9" width="10.5703125" customWidth="1"/>
    <col min="10" max="11" width="12.28515625" bestFit="1" customWidth="1"/>
    <col min="12" max="12" width="12.85546875" bestFit="1" customWidth="1"/>
    <col min="13" max="13" width="14.5703125" customWidth="1"/>
    <col min="14" max="14" width="15.7109375" bestFit="1" customWidth="1"/>
  </cols>
  <sheetData>
    <row r="1" spans="1:14" ht="15">
      <c r="A1" s="1" t="s">
        <v>0</v>
      </c>
      <c r="B1" s="354" t="s">
        <v>1</v>
      </c>
      <c r="C1" s="354"/>
      <c r="D1" s="354"/>
      <c r="E1" s="2"/>
      <c r="F1" s="354" t="s">
        <v>2</v>
      </c>
      <c r="G1" s="354"/>
      <c r="H1" s="354"/>
      <c r="I1" s="2"/>
      <c r="J1" s="354" t="s">
        <v>482</v>
      </c>
      <c r="K1" s="354"/>
      <c r="L1" s="354"/>
    </row>
    <row r="2" spans="1:14" ht="15">
      <c r="A2" s="3"/>
      <c r="B2" s="4">
        <v>2016</v>
      </c>
      <c r="C2" s="4">
        <v>2017</v>
      </c>
      <c r="D2" s="4">
        <v>2018</v>
      </c>
      <c r="E2" s="4"/>
      <c r="F2" s="4">
        <f>B2</f>
        <v>2016</v>
      </c>
      <c r="G2" s="4">
        <f>C2</f>
        <v>2017</v>
      </c>
      <c r="H2" s="4">
        <f>D2</f>
        <v>2018</v>
      </c>
      <c r="I2" s="4"/>
      <c r="J2" s="4">
        <f>F2</f>
        <v>2016</v>
      </c>
      <c r="K2" s="4">
        <f>G2</f>
        <v>2017</v>
      </c>
      <c r="L2" s="4">
        <f>H2</f>
        <v>2018</v>
      </c>
    </row>
    <row r="3" spans="1:14" ht="15">
      <c r="A3" s="5" t="s">
        <v>3</v>
      </c>
      <c r="B3" s="161">
        <v>16799193</v>
      </c>
      <c r="C3" s="162">
        <v>18409325</v>
      </c>
      <c r="D3" s="234">
        <v>19313287</v>
      </c>
      <c r="E3" s="5"/>
      <c r="F3" s="242">
        <v>3604480</v>
      </c>
      <c r="G3" s="243">
        <v>3880051</v>
      </c>
      <c r="H3" s="234">
        <v>4040375</v>
      </c>
      <c r="I3" s="5"/>
      <c r="J3" s="5">
        <f t="shared" ref="J3:L15" si="0">B3+F3</f>
        <v>20403673</v>
      </c>
      <c r="K3" s="5">
        <f t="shared" si="0"/>
        <v>22289376</v>
      </c>
      <c r="L3" s="5">
        <f t="shared" si="0"/>
        <v>23353662</v>
      </c>
    </row>
    <row r="4" spans="1:14" ht="15">
      <c r="A4" s="5" t="s">
        <v>4</v>
      </c>
      <c r="B4" s="161">
        <v>17738139</v>
      </c>
      <c r="C4" s="162">
        <v>19471152</v>
      </c>
      <c r="D4" s="162">
        <v>20364201</v>
      </c>
      <c r="E4" s="5"/>
      <c r="F4" s="161">
        <v>3785133</v>
      </c>
      <c r="G4" s="165">
        <v>4084860</v>
      </c>
      <c r="H4" s="165">
        <v>4242229</v>
      </c>
      <c r="I4" s="5"/>
      <c r="J4" s="5">
        <f t="shared" si="0"/>
        <v>21523272</v>
      </c>
      <c r="K4" s="5">
        <f t="shared" si="0"/>
        <v>23556012</v>
      </c>
      <c r="L4" s="5">
        <f t="shared" si="0"/>
        <v>24606430</v>
      </c>
    </row>
    <row r="5" spans="1:14" ht="15">
      <c r="A5" s="5" t="s">
        <v>5</v>
      </c>
      <c r="B5" s="162">
        <v>41952502</v>
      </c>
      <c r="C5" s="162">
        <v>44864413</v>
      </c>
      <c r="D5" s="270">
        <v>46625258</v>
      </c>
      <c r="E5" s="5"/>
      <c r="F5" s="165">
        <v>8884916</v>
      </c>
      <c r="G5" s="165">
        <v>9392147</v>
      </c>
      <c r="H5" s="270">
        <v>9704026</v>
      </c>
      <c r="I5" s="5"/>
      <c r="J5" s="5">
        <f t="shared" si="0"/>
        <v>50837418</v>
      </c>
      <c r="K5" s="5">
        <f t="shared" si="0"/>
        <v>54256560</v>
      </c>
      <c r="L5" s="164">
        <f t="shared" si="0"/>
        <v>56329284</v>
      </c>
    </row>
    <row r="6" spans="1:14" ht="15">
      <c r="A6" s="5" t="s">
        <v>6</v>
      </c>
      <c r="B6" s="175">
        <v>43319269</v>
      </c>
      <c r="C6" s="175">
        <v>46101752</v>
      </c>
      <c r="D6" s="175">
        <v>48227379</v>
      </c>
      <c r="E6" s="5"/>
      <c r="F6" s="165">
        <v>9156251</v>
      </c>
      <c r="G6" s="165">
        <v>9633281</v>
      </c>
      <c r="H6" s="165">
        <v>10019862</v>
      </c>
      <c r="I6" s="5"/>
      <c r="J6" s="5">
        <f t="shared" si="0"/>
        <v>52475520</v>
      </c>
      <c r="K6" s="5">
        <f t="shared" si="0"/>
        <v>55735033</v>
      </c>
      <c r="L6" s="164">
        <f t="shared" si="0"/>
        <v>58247241</v>
      </c>
      <c r="M6" s="269"/>
    </row>
    <row r="7" spans="1:14" ht="15">
      <c r="A7" s="5" t="s">
        <v>7</v>
      </c>
      <c r="B7" s="175">
        <v>72696583</v>
      </c>
      <c r="C7" s="175">
        <v>75541209</v>
      </c>
      <c r="D7" s="234">
        <v>78513905</v>
      </c>
      <c r="E7" s="5"/>
      <c r="F7" s="165">
        <v>15344226</v>
      </c>
      <c r="G7" s="165">
        <v>15785171</v>
      </c>
      <c r="H7" s="234">
        <v>16312337</v>
      </c>
      <c r="I7" s="5"/>
      <c r="J7" s="5">
        <f t="shared" si="0"/>
        <v>88040809</v>
      </c>
      <c r="K7" s="5">
        <f t="shared" si="0"/>
        <v>91326380</v>
      </c>
      <c r="L7" s="164">
        <f t="shared" si="0"/>
        <v>94826242</v>
      </c>
    </row>
    <row r="8" spans="1:14" ht="15">
      <c r="A8" s="5" t="s">
        <v>8</v>
      </c>
      <c r="B8" s="162">
        <v>73848961</v>
      </c>
      <c r="C8" s="162">
        <v>76550314</v>
      </c>
      <c r="D8" s="162">
        <v>79445797</v>
      </c>
      <c r="E8" s="5"/>
      <c r="F8" s="165">
        <v>15588497</v>
      </c>
      <c r="G8" s="165">
        <v>15999811</v>
      </c>
      <c r="H8" s="165">
        <v>16506621</v>
      </c>
      <c r="I8" s="5"/>
      <c r="J8" s="5">
        <f t="shared" si="0"/>
        <v>89437458</v>
      </c>
      <c r="K8" s="5">
        <f t="shared" si="0"/>
        <v>92550125</v>
      </c>
      <c r="L8" s="164">
        <f t="shared" si="0"/>
        <v>95952418</v>
      </c>
    </row>
    <row r="9" spans="1:14" ht="15">
      <c r="A9" s="5" t="s">
        <v>9</v>
      </c>
      <c r="B9" s="162">
        <v>90334880</v>
      </c>
      <c r="C9" s="162">
        <v>93866508</v>
      </c>
      <c r="D9" s="162">
        <v>97645185</v>
      </c>
      <c r="E9" s="5"/>
      <c r="F9" s="165">
        <v>19066045</v>
      </c>
      <c r="G9" s="165">
        <v>19624756</v>
      </c>
      <c r="H9" s="162">
        <v>20298391</v>
      </c>
      <c r="I9" s="5"/>
      <c r="J9" s="5">
        <f t="shared" si="0"/>
        <v>109400925</v>
      </c>
      <c r="K9" s="5">
        <f t="shared" si="0"/>
        <v>113491264</v>
      </c>
      <c r="L9" s="164">
        <f t="shared" si="0"/>
        <v>117943576</v>
      </c>
    </row>
    <row r="10" spans="1:14" ht="15">
      <c r="A10" s="5" t="s">
        <v>10</v>
      </c>
      <c r="B10" s="162">
        <v>92839550</v>
      </c>
      <c r="C10" s="162">
        <v>96504707</v>
      </c>
      <c r="D10" s="162">
        <v>99660960</v>
      </c>
      <c r="E10" s="5"/>
      <c r="F10" s="165">
        <v>19598760</v>
      </c>
      <c r="G10" s="162">
        <v>20176847</v>
      </c>
      <c r="H10" s="162">
        <v>20717558</v>
      </c>
      <c r="I10" s="5"/>
      <c r="J10" s="5">
        <f t="shared" si="0"/>
        <v>112438310</v>
      </c>
      <c r="K10" s="5">
        <f t="shared" si="0"/>
        <v>116681554</v>
      </c>
      <c r="L10" s="5">
        <f t="shared" si="0"/>
        <v>120378518</v>
      </c>
    </row>
    <row r="11" spans="1:14" ht="15">
      <c r="A11" s="5" t="s">
        <v>11</v>
      </c>
      <c r="B11" s="162">
        <v>118656792</v>
      </c>
      <c r="C11" s="162">
        <v>123424890</v>
      </c>
      <c r="D11" s="162">
        <v>128150735</v>
      </c>
      <c r="E11" s="5"/>
      <c r="F11" s="162">
        <v>25042940</v>
      </c>
      <c r="G11" s="271">
        <v>25805570</v>
      </c>
      <c r="H11" s="271">
        <v>26641580</v>
      </c>
      <c r="I11" s="5"/>
      <c r="J11" s="5">
        <f t="shared" si="0"/>
        <v>143699732</v>
      </c>
      <c r="K11" s="5">
        <f t="shared" si="0"/>
        <v>149230460</v>
      </c>
      <c r="L11" s="5">
        <f t="shared" si="0"/>
        <v>154792315</v>
      </c>
    </row>
    <row r="12" spans="1:14" ht="15.75" thickBot="1">
      <c r="A12" s="5" t="s">
        <v>12</v>
      </c>
      <c r="B12" s="162">
        <v>119776758</v>
      </c>
      <c r="C12" s="240">
        <v>124566434</v>
      </c>
      <c r="D12" s="241">
        <v>130264358</v>
      </c>
      <c r="E12" s="5"/>
      <c r="F12" s="162">
        <v>25283816</v>
      </c>
      <c r="G12" s="244">
        <v>26047122</v>
      </c>
      <c r="H12" s="245">
        <v>27082312</v>
      </c>
      <c r="I12" s="5"/>
      <c r="J12" s="5">
        <f t="shared" si="0"/>
        <v>145060574</v>
      </c>
      <c r="K12" s="5">
        <f t="shared" si="0"/>
        <v>150613556</v>
      </c>
      <c r="L12" s="5">
        <f t="shared" si="0"/>
        <v>157346670</v>
      </c>
    </row>
    <row r="13" spans="1:14" ht="15">
      <c r="A13" s="5" t="s">
        <v>13</v>
      </c>
      <c r="B13" s="162">
        <v>148700966</v>
      </c>
      <c r="C13" s="162">
        <v>155288285</v>
      </c>
      <c r="D13" s="162"/>
      <c r="E13" s="251" t="s">
        <v>14</v>
      </c>
      <c r="F13" s="162">
        <v>31151685</v>
      </c>
      <c r="G13" s="272">
        <v>32080493</v>
      </c>
      <c r="H13" s="272"/>
      <c r="I13" s="251" t="s">
        <v>14</v>
      </c>
      <c r="J13" s="5">
        <f t="shared" si="0"/>
        <v>179852651</v>
      </c>
      <c r="K13" s="5">
        <f t="shared" si="0"/>
        <v>187368778</v>
      </c>
      <c r="L13" s="164">
        <f t="shared" si="0"/>
        <v>0</v>
      </c>
      <c r="M13" s="7"/>
      <c r="N13" s="7"/>
    </row>
    <row r="14" spans="1:14" ht="15">
      <c r="A14" s="8" t="s">
        <v>15</v>
      </c>
      <c r="B14" s="166">
        <v>149813982</v>
      </c>
      <c r="C14" s="166">
        <v>156585214</v>
      </c>
      <c r="D14" s="166"/>
      <c r="E14" s="252">
        <f>D14*1000/$N$15</f>
        <v>0</v>
      </c>
      <c r="F14" s="163">
        <v>31384630</v>
      </c>
      <c r="G14" s="163">
        <v>32347334</v>
      </c>
      <c r="H14" s="163"/>
      <c r="I14" s="252">
        <f>H14*1000/$N$15</f>
        <v>0</v>
      </c>
      <c r="J14" s="8">
        <f t="shared" si="0"/>
        <v>181198612</v>
      </c>
      <c r="K14" s="8">
        <f t="shared" si="0"/>
        <v>188932548</v>
      </c>
      <c r="L14" s="163">
        <f t="shared" si="0"/>
        <v>0</v>
      </c>
      <c r="N14" s="253" t="s">
        <v>519</v>
      </c>
    </row>
    <row r="15" spans="1:14" s="10" customFormat="1" ht="15">
      <c r="A15" s="11" t="s">
        <v>507</v>
      </c>
      <c r="B15" s="9"/>
      <c r="C15" s="9"/>
      <c r="D15" s="306">
        <v>158542999.99999997</v>
      </c>
      <c r="E15" s="246">
        <f>D15*1000/$N$15</f>
        <v>29938.520879239986</v>
      </c>
      <c r="F15" s="9"/>
      <c r="G15" s="9"/>
      <c r="H15" s="235">
        <v>33210000.004261896</v>
      </c>
      <c r="I15" s="246">
        <f>H15*1000/$N$15</f>
        <v>6271.2215520531017</v>
      </c>
      <c r="J15" s="9"/>
      <c r="K15" s="9"/>
      <c r="L15" s="247">
        <f t="shared" si="0"/>
        <v>191753000.00426185</v>
      </c>
      <c r="N15" s="236">
        <v>5295619</v>
      </c>
    </row>
    <row r="16" spans="1:14" s="10" customFormat="1" ht="12">
      <c r="A16" s="6" t="s">
        <v>520</v>
      </c>
      <c r="B16" s="6"/>
      <c r="C16" s="248"/>
      <c r="D16" s="9">
        <v>158200000</v>
      </c>
      <c r="E16" s="246">
        <f>D16*1000/$N$15</f>
        <v>29873.750358551097</v>
      </c>
      <c r="F16" s="6"/>
      <c r="G16" s="248"/>
      <c r="H16" s="9">
        <v>33100000</v>
      </c>
      <c r="I16" s="246">
        <f>H16*1000/$N$15</f>
        <v>6250.4496641469104</v>
      </c>
      <c r="K16" s="248"/>
      <c r="L16" s="9">
        <f>D16+H16</f>
        <v>191300000</v>
      </c>
    </row>
    <row r="17" spans="1:15" s="10" customFormat="1" thickBot="1">
      <c r="A17" s="11" t="s">
        <v>521</v>
      </c>
      <c r="B17" s="176"/>
      <c r="C17" s="248"/>
      <c r="D17" s="249">
        <v>160330000</v>
      </c>
      <c r="E17" s="250">
        <f>D17*1000/$N$15</f>
        <v>30275.96962696901</v>
      </c>
      <c r="F17" s="176"/>
      <c r="G17" s="248"/>
      <c r="H17" s="9">
        <v>33400000</v>
      </c>
      <c r="I17" s="250">
        <f>H17*1000/$N$15</f>
        <v>6307.1002653325322</v>
      </c>
      <c r="K17" s="248"/>
      <c r="L17" s="9">
        <f>D17+H17</f>
        <v>193730000</v>
      </c>
    </row>
    <row r="18" spans="1:15" s="10" customFormat="1" ht="12">
      <c r="A18" s="13"/>
      <c r="C18" s="12"/>
      <c r="D18" s="14"/>
      <c r="E18" s="9"/>
      <c r="G18" s="12"/>
      <c r="H18" s="14"/>
      <c r="I18" s="9"/>
      <c r="K18" s="12"/>
      <c r="L18" s="15"/>
      <c r="M18" s="16"/>
    </row>
    <row r="19" spans="1:15" s="10" customFormat="1" ht="12">
      <c r="A19" s="13"/>
      <c r="C19" s="12"/>
      <c r="D19" s="14"/>
      <c r="E19" s="9"/>
      <c r="G19" s="12"/>
      <c r="H19" s="14"/>
      <c r="I19" s="9"/>
      <c r="K19" s="12"/>
      <c r="L19" s="15"/>
      <c r="M19" s="17"/>
    </row>
    <row r="20" spans="1:15" s="10" customFormat="1" ht="12">
      <c r="A20" s="13"/>
      <c r="C20" s="12"/>
      <c r="D20" s="14"/>
      <c r="E20" s="9"/>
      <c r="G20" s="12"/>
      <c r="H20" s="14"/>
      <c r="I20" s="9"/>
      <c r="K20" s="12"/>
      <c r="L20" s="15"/>
      <c r="M20" s="16"/>
    </row>
    <row r="21" spans="1:15" ht="15">
      <c r="A21" s="18" t="s">
        <v>481</v>
      </c>
      <c r="B21" s="354" t="s">
        <v>1</v>
      </c>
      <c r="C21" s="354"/>
      <c r="D21" s="354"/>
      <c r="E21" s="19"/>
      <c r="F21" s="354" t="s">
        <v>2</v>
      </c>
      <c r="G21" s="354"/>
      <c r="H21" s="354"/>
      <c r="I21" s="19"/>
      <c r="J21" s="354" t="s">
        <v>482</v>
      </c>
      <c r="K21" s="354"/>
      <c r="L21" s="354"/>
    </row>
    <row r="22" spans="1:15" ht="15">
      <c r="A22" s="20" t="s">
        <v>480</v>
      </c>
      <c r="B22" s="4">
        <f>B2</f>
        <v>2016</v>
      </c>
      <c r="C22" s="4">
        <f t="shared" ref="C22:L22" si="1">C2</f>
        <v>2017</v>
      </c>
      <c r="D22" s="4">
        <f t="shared" si="1"/>
        <v>2018</v>
      </c>
      <c r="E22" s="4"/>
      <c r="F22" s="4">
        <f t="shared" si="1"/>
        <v>2016</v>
      </c>
      <c r="G22" s="4">
        <f t="shared" si="1"/>
        <v>2017</v>
      </c>
      <c r="H22" s="4">
        <f t="shared" si="1"/>
        <v>2018</v>
      </c>
      <c r="I22" s="4"/>
      <c r="J22" s="4">
        <f t="shared" si="1"/>
        <v>2016</v>
      </c>
      <c r="K22" s="4">
        <f t="shared" si="1"/>
        <v>2017</v>
      </c>
      <c r="L22" s="4">
        <f t="shared" si="1"/>
        <v>2018</v>
      </c>
    </row>
    <row r="23" spans="1:15" ht="15">
      <c r="A23" s="5" t="s">
        <v>3</v>
      </c>
      <c r="B23" s="21">
        <v>3.4095584569075361E-2</v>
      </c>
      <c r="C23" s="21">
        <v>9.5845794497390446E-2</v>
      </c>
      <c r="D23" s="21">
        <f t="shared" ref="D23:D32" si="2">(D3-C3)/C3</f>
        <v>4.9103484239644855E-2</v>
      </c>
      <c r="E23" s="5"/>
      <c r="F23" s="21">
        <v>2.6386055993236551E-2</v>
      </c>
      <c r="G23" s="21">
        <v>7.6452359286221586E-2</v>
      </c>
      <c r="H23" s="21">
        <f t="shared" ref="H23:H32" si="3">(H3-G3)/G3</f>
        <v>4.1320075431998185E-2</v>
      </c>
      <c r="I23" s="5"/>
      <c r="J23" s="21">
        <v>3.2725219980222826E-2</v>
      </c>
      <c r="K23" s="21">
        <v>9.2419781477580037E-2</v>
      </c>
      <c r="L23" s="21">
        <f t="shared" ref="L23:L32" si="4">(L3-K3)/K3</f>
        <v>4.7748577618323636E-2</v>
      </c>
      <c r="N23" s="28"/>
      <c r="O23" s="28"/>
    </row>
    <row r="24" spans="1:15" ht="15">
      <c r="A24" s="5" t="s">
        <v>4</v>
      </c>
      <c r="B24" s="21">
        <v>3.2146172817667726E-2</v>
      </c>
      <c r="C24" s="21">
        <v>9.7699820708361793E-2</v>
      </c>
      <c r="D24" s="277">
        <f t="shared" si="2"/>
        <v>4.5865236941296537E-2</v>
      </c>
      <c r="E24" s="5"/>
      <c r="F24" s="21">
        <v>2.4436762265676783E-2</v>
      </c>
      <c r="G24" s="21">
        <v>7.9185328494401644E-2</v>
      </c>
      <c r="H24" s="277">
        <f t="shared" si="3"/>
        <v>3.8524943327311094E-2</v>
      </c>
      <c r="I24" s="5"/>
      <c r="J24" s="21">
        <v>3.0781980225787393E-2</v>
      </c>
      <c r="K24" s="21">
        <v>9.4443818765102258E-2</v>
      </c>
      <c r="L24" s="277">
        <f t="shared" si="4"/>
        <v>4.4592352899124013E-2</v>
      </c>
      <c r="N24" s="28"/>
      <c r="O24" s="28"/>
    </row>
    <row r="25" spans="1:15" ht="15">
      <c r="A25" s="5" t="s">
        <v>5</v>
      </c>
      <c r="B25" s="21">
        <v>5.4111939659848944E-2</v>
      </c>
      <c r="C25" s="21">
        <v>6.9409710057340562E-2</v>
      </c>
      <c r="D25" s="277">
        <f t="shared" si="2"/>
        <v>3.9248145295024808E-2</v>
      </c>
      <c r="E25" s="5"/>
      <c r="F25" s="21">
        <v>3.9462511491521718E-2</v>
      </c>
      <c r="G25" s="21">
        <v>5.7089003430083073E-2</v>
      </c>
      <c r="H25" s="277">
        <f t="shared" si="3"/>
        <v>3.3206358460956799E-2</v>
      </c>
      <c r="I25" s="5"/>
      <c r="J25" s="21">
        <v>5.1521938128649282E-2</v>
      </c>
      <c r="K25" s="21">
        <v>6.7256405508241981E-2</v>
      </c>
      <c r="L25" s="277">
        <f t="shared" si="4"/>
        <v>3.8202274526803762E-2</v>
      </c>
      <c r="N25" s="28"/>
      <c r="O25" s="28"/>
    </row>
    <row r="26" spans="1:15" ht="15">
      <c r="A26" s="5" t="s">
        <v>6</v>
      </c>
      <c r="B26" s="21">
        <v>5.3487165807354076E-2</v>
      </c>
      <c r="C26" s="21">
        <v>6.4231993388438754E-2</v>
      </c>
      <c r="D26" s="277">
        <f t="shared" si="2"/>
        <v>4.6107293275969206E-2</v>
      </c>
      <c r="E26" s="5"/>
      <c r="F26" s="21">
        <v>3.9321862210312294E-2</v>
      </c>
      <c r="G26" s="21">
        <v>5.2098833900468655E-2</v>
      </c>
      <c r="H26" s="277">
        <f t="shared" si="3"/>
        <v>4.012973357675334E-2</v>
      </c>
      <c r="I26" s="5"/>
      <c r="J26" s="21">
        <v>5.0987773513227544E-2</v>
      </c>
      <c r="K26" s="21">
        <v>6.2114925207029867E-2</v>
      </c>
      <c r="L26" s="277">
        <f t="shared" si="4"/>
        <v>4.507412779319607E-2</v>
      </c>
      <c r="N26" s="28"/>
      <c r="O26" s="28"/>
    </row>
    <row r="27" spans="1:15" ht="15">
      <c r="A27" s="5" t="s">
        <v>7</v>
      </c>
      <c r="B27" s="21">
        <v>9.0308433207730493E-2</v>
      </c>
      <c r="C27" s="21">
        <v>3.913011977468047E-2</v>
      </c>
      <c r="D27" s="277">
        <f t="shared" si="2"/>
        <v>3.9351978070671333E-2</v>
      </c>
      <c r="E27" s="5"/>
      <c r="F27" s="21">
        <v>7.4372900771108863E-2</v>
      </c>
      <c r="G27" s="21">
        <v>2.8736868187421119E-2</v>
      </c>
      <c r="H27" s="277">
        <f t="shared" si="3"/>
        <v>3.339628059778383E-2</v>
      </c>
      <c r="I27" s="5"/>
      <c r="J27" s="21">
        <v>8.7497175670782204E-2</v>
      </c>
      <c r="K27" s="21">
        <v>3.7318727954896463E-2</v>
      </c>
      <c r="L27" s="277">
        <f t="shared" si="4"/>
        <v>3.8322574485050213E-2</v>
      </c>
      <c r="N27" s="28"/>
      <c r="O27" s="28"/>
    </row>
    <row r="28" spans="1:15" ht="15">
      <c r="A28" s="5" t="s">
        <v>8</v>
      </c>
      <c r="B28" s="21">
        <v>8.1116657993456437E-2</v>
      </c>
      <c r="C28" s="21">
        <v>3.6579431361261808E-2</v>
      </c>
      <c r="D28" s="277">
        <f t="shared" si="2"/>
        <v>3.7824573782937063E-2</v>
      </c>
      <c r="E28" s="5"/>
      <c r="F28" s="21">
        <v>6.5375895251491914E-2</v>
      </c>
      <c r="G28" s="21">
        <v>2.6385738150381016E-2</v>
      </c>
      <c r="H28" s="277">
        <f t="shared" si="3"/>
        <v>3.1675999172740228E-2</v>
      </c>
      <c r="I28" s="5"/>
      <c r="J28" s="21">
        <v>7.8339738347845661E-2</v>
      </c>
      <c r="K28" s="21">
        <v>3.4802722143556453E-2</v>
      </c>
      <c r="L28" s="277">
        <f t="shared" si="4"/>
        <v>3.6761625119360992E-2</v>
      </c>
      <c r="N28" s="28"/>
      <c r="O28" s="28"/>
    </row>
    <row r="29" spans="1:15" ht="15">
      <c r="A29" s="5" t="s">
        <v>9</v>
      </c>
      <c r="B29" s="21">
        <v>7.605441441740203E-2</v>
      </c>
      <c r="C29" s="21">
        <v>3.9094843542162229E-2</v>
      </c>
      <c r="D29" s="277">
        <f t="shared" si="2"/>
        <v>4.0255859949535996E-2</v>
      </c>
      <c r="E29" s="5"/>
      <c r="F29" s="21">
        <v>6.0000819488891341E-2</v>
      </c>
      <c r="G29" s="21">
        <v>2.9303979928716209E-2</v>
      </c>
      <c r="H29" s="277">
        <f t="shared" si="3"/>
        <v>3.4325777095012035E-2</v>
      </c>
      <c r="I29" s="5"/>
      <c r="J29" s="21">
        <v>7.322174962605553E-2</v>
      </c>
      <c r="K29" s="21">
        <v>3.7388522994663893E-2</v>
      </c>
      <c r="L29" s="277">
        <f t="shared" si="4"/>
        <v>3.9230438036182237E-2</v>
      </c>
      <c r="N29" s="28"/>
      <c r="O29" s="28"/>
    </row>
    <row r="30" spans="1:15" ht="15">
      <c r="A30" s="5" t="s">
        <v>10</v>
      </c>
      <c r="B30" s="21">
        <v>8.1580894482220292E-2</v>
      </c>
      <c r="C30" s="21">
        <v>3.9478401177084552E-2</v>
      </c>
      <c r="D30" s="277">
        <f t="shared" si="2"/>
        <v>3.2705689682058718E-2</v>
      </c>
      <c r="E30" s="5"/>
      <c r="F30" s="21">
        <v>6.5599926403708181E-2</v>
      </c>
      <c r="G30" s="21">
        <v>2.949610077372242E-2</v>
      </c>
      <c r="H30" s="277">
        <f t="shared" si="3"/>
        <v>2.679858750973331E-2</v>
      </c>
      <c r="I30" s="5"/>
      <c r="J30" s="21">
        <v>7.8760899184325911E-2</v>
      </c>
      <c r="K30" s="21">
        <v>3.7738418515895517E-2</v>
      </c>
      <c r="L30" s="277">
        <f t="shared" si="4"/>
        <v>3.1684219769647567E-2</v>
      </c>
      <c r="N30" s="28"/>
      <c r="O30" s="28"/>
    </row>
    <row r="31" spans="1:15" ht="15">
      <c r="A31" s="5" t="s">
        <v>11</v>
      </c>
      <c r="B31" s="21">
        <v>8.1921763835824724E-2</v>
      </c>
      <c r="C31" s="21">
        <v>4.0183944969622978E-2</v>
      </c>
      <c r="D31" s="277">
        <f t="shared" si="2"/>
        <v>3.8289238094520478E-2</v>
      </c>
      <c r="E31" s="5"/>
      <c r="F31" s="21">
        <v>6.555853646207678E-2</v>
      </c>
      <c r="G31" s="21">
        <v>3.0452894109078248E-2</v>
      </c>
      <c r="H31" s="277">
        <f t="shared" si="3"/>
        <v>3.239649424523465E-2</v>
      </c>
      <c r="I31" s="5"/>
      <c r="J31" s="21">
        <v>7.9034036716660747E-2</v>
      </c>
      <c r="K31" s="21">
        <v>3.8488088481612476E-2</v>
      </c>
      <c r="L31" s="277">
        <f t="shared" si="4"/>
        <v>3.7270239601218141E-2</v>
      </c>
      <c r="N31" s="28"/>
      <c r="O31" s="28"/>
    </row>
    <row r="32" spans="1:15" ht="15">
      <c r="A32" s="5" t="s">
        <v>12</v>
      </c>
      <c r="B32" s="21">
        <v>8.3755337230078192E-2</v>
      </c>
      <c r="C32" s="21">
        <v>3.9988359010351575E-2</v>
      </c>
      <c r="D32" s="277">
        <f t="shared" si="2"/>
        <v>4.5742049579744731E-2</v>
      </c>
      <c r="E32" s="5"/>
      <c r="F32" s="21">
        <v>6.7334820988149691E-2</v>
      </c>
      <c r="G32" s="21">
        <v>3.0189509368364332E-2</v>
      </c>
      <c r="H32" s="277">
        <f t="shared" si="3"/>
        <v>3.9742970451783502E-2</v>
      </c>
      <c r="I32" s="5"/>
      <c r="J32" s="21">
        <v>8.0857008771880678E-2</v>
      </c>
      <c r="K32" s="21">
        <v>3.8280435868122235E-2</v>
      </c>
      <c r="L32" s="277">
        <f t="shared" si="4"/>
        <v>4.4704568292644256E-2</v>
      </c>
      <c r="N32" s="28"/>
      <c r="O32" s="28"/>
    </row>
    <row r="33" spans="1:15" ht="15">
      <c r="A33" s="5" t="s">
        <v>13</v>
      </c>
      <c r="B33" s="21">
        <v>0.10093532325372265</v>
      </c>
      <c r="C33" s="21">
        <v>4.4299100249288223E-2</v>
      </c>
      <c r="D33" s="307"/>
      <c r="E33" s="280"/>
      <c r="F33" s="277">
        <v>7.5667064831867831E-2</v>
      </c>
      <c r="G33" s="277">
        <v>2.9815658446726075E-2</v>
      </c>
      <c r="H33" s="277"/>
      <c r="I33" s="280"/>
      <c r="J33" s="277">
        <v>9.6474032908611618E-2</v>
      </c>
      <c r="K33" s="277">
        <v>4.179047102285971E-2</v>
      </c>
      <c r="L33" s="277"/>
      <c r="N33" s="28"/>
      <c r="O33" s="28"/>
    </row>
    <row r="34" spans="1:15" ht="15">
      <c r="A34" s="8" t="s">
        <v>15</v>
      </c>
      <c r="B34" s="22">
        <v>9.6753536227856998E-2</v>
      </c>
      <c r="C34" s="22">
        <v>4.5197597110795705E-2</v>
      </c>
      <c r="D34" s="22"/>
      <c r="E34" s="8"/>
      <c r="F34" s="22">
        <v>7.1598840563162638E-2</v>
      </c>
      <c r="G34" s="22">
        <v>3.0674377872225992E-2</v>
      </c>
      <c r="H34" s="22"/>
      <c r="I34" s="8"/>
      <c r="J34" s="22">
        <v>9.2312382201390542E-2</v>
      </c>
      <c r="K34" s="22">
        <v>4.2682092951131435E-2</v>
      </c>
      <c r="L34" s="22"/>
      <c r="N34" s="28"/>
      <c r="O34" s="28"/>
    </row>
    <row r="35" spans="1:15">
      <c r="A35" s="11" t="s">
        <v>507</v>
      </c>
      <c r="D35" s="23">
        <f>(D15-C$14)/C$14</f>
        <v>1.2503006829239766E-2</v>
      </c>
      <c r="H35" s="23">
        <f>(H15-G$14)/G$14</f>
        <v>2.6668844000000001E-2</v>
      </c>
      <c r="L35" s="23">
        <f>(L15-K$14)/K$14</f>
        <v>1.4928354241334062E-2</v>
      </c>
      <c r="O35" s="28"/>
    </row>
    <row r="36" spans="1:15">
      <c r="A36" s="6" t="s">
        <v>520</v>
      </c>
      <c r="D36" s="23">
        <f>(D16-C$14)/C$14</f>
        <v>1.0312506262564485E-2</v>
      </c>
      <c r="H36" s="23">
        <f>(H16-G$14)/G$14</f>
        <v>2.3268254502828579E-2</v>
      </c>
      <c r="L36" s="23">
        <f>(L16-K$14)/K$14</f>
        <v>1.2530673116206531E-2</v>
      </c>
    </row>
    <row r="37" spans="1:15">
      <c r="A37" s="11" t="s">
        <v>521</v>
      </c>
      <c r="D37" s="23">
        <f>(D17-C$14)/C$14</f>
        <v>2.3915323192648316E-2</v>
      </c>
      <c r="H37" s="23">
        <f>(H17-G$14)/G$14</f>
        <v>3.2542589135784727E-2</v>
      </c>
      <c r="L37" s="23">
        <f>(L17-K$14)/K$14</f>
        <v>2.5392406182972772E-2</v>
      </c>
    </row>
    <row r="38" spans="1:15">
      <c r="A38" s="13"/>
      <c r="D38" s="23"/>
      <c r="G38" s="11"/>
      <c r="H38" s="23"/>
      <c r="L38" s="23"/>
    </row>
    <row r="39" spans="1:15">
      <c r="A39" s="14"/>
      <c r="B39" s="24"/>
      <c r="C39" s="24"/>
      <c r="D39" s="25"/>
      <c r="E39" s="24"/>
      <c r="F39" s="24"/>
      <c r="G39" s="24"/>
      <c r="H39" s="25"/>
      <c r="I39" s="24"/>
      <c r="J39" s="24"/>
      <c r="K39" s="24"/>
      <c r="L39" s="25"/>
    </row>
    <row r="40" spans="1:15">
      <c r="A40" s="6" t="s">
        <v>16</v>
      </c>
      <c r="B40" s="353" t="s">
        <v>1</v>
      </c>
      <c r="C40" s="353"/>
      <c r="D40" s="353"/>
      <c r="E40" s="353"/>
      <c r="F40" s="353" t="s">
        <v>2</v>
      </c>
      <c r="G40" s="353"/>
      <c r="H40" s="353"/>
      <c r="I40" s="353"/>
      <c r="J40" s="353" t="s">
        <v>482</v>
      </c>
      <c r="K40" s="353"/>
      <c r="L40" s="353"/>
      <c r="M40" s="353"/>
    </row>
    <row r="41" spans="1:15" ht="15">
      <c r="A41" s="26"/>
      <c r="B41" s="276">
        <f>B22</f>
        <v>2016</v>
      </c>
      <c r="C41" s="276">
        <f>C22</f>
        <v>2017</v>
      </c>
      <c r="D41" s="276">
        <f>D22</f>
        <v>2018</v>
      </c>
      <c r="E41" s="281" t="s">
        <v>525</v>
      </c>
      <c r="F41" s="276">
        <f>F22</f>
        <v>2016</v>
      </c>
      <c r="G41" s="276">
        <f>G22</f>
        <v>2017</v>
      </c>
      <c r="H41" s="276">
        <f>H22</f>
        <v>2018</v>
      </c>
      <c r="I41" s="281" t="str">
        <f>E41</f>
        <v>endr 17-18</v>
      </c>
      <c r="J41" s="276">
        <f>J22</f>
        <v>2016</v>
      </c>
      <c r="K41" s="276">
        <f>K22</f>
        <v>2017</v>
      </c>
      <c r="L41" s="276">
        <f>L22</f>
        <v>2018</v>
      </c>
      <c r="M41" s="281" t="str">
        <f>I41</f>
        <v>endr 17-18</v>
      </c>
    </row>
    <row r="42" spans="1:15">
      <c r="A42" s="19" t="str">
        <f>A3</f>
        <v>Januar</v>
      </c>
      <c r="B42" s="19">
        <f>B3</f>
        <v>16799193</v>
      </c>
      <c r="C42" s="19">
        <f>C3</f>
        <v>18409325</v>
      </c>
      <c r="D42" s="19">
        <f>D3</f>
        <v>19313287</v>
      </c>
      <c r="E42" s="282">
        <f>(D42-C42)/C42</f>
        <v>4.9103484239644855E-2</v>
      </c>
      <c r="F42" s="19">
        <f>F3</f>
        <v>3604480</v>
      </c>
      <c r="G42" s="19">
        <f>G3</f>
        <v>3880051</v>
      </c>
      <c r="H42" s="19">
        <f>H3</f>
        <v>4040375</v>
      </c>
      <c r="I42" s="282">
        <f t="shared" ref="I42:I47" si="5">(H42-G42)/G42</f>
        <v>4.1320075431998185E-2</v>
      </c>
      <c r="J42" s="19">
        <f t="shared" ref="J42:L54" si="6">B42+F42</f>
        <v>20403673</v>
      </c>
      <c r="K42" s="19">
        <f t="shared" si="6"/>
        <v>22289376</v>
      </c>
      <c r="L42" s="19">
        <f t="shared" si="6"/>
        <v>23353662</v>
      </c>
      <c r="M42" s="282">
        <f t="shared" ref="M42:M47" si="7">(L42-K42)/K42</f>
        <v>4.7748577618323636E-2</v>
      </c>
    </row>
    <row r="43" spans="1:15">
      <c r="A43" s="274" t="str">
        <f t="shared" ref="A43:A53" si="8">A4</f>
        <v>Februar</v>
      </c>
      <c r="B43" s="274">
        <f t="shared" ref="B43:D53" si="9">B4-B3</f>
        <v>938946</v>
      </c>
      <c r="C43" s="274">
        <f t="shared" si="9"/>
        <v>1061827</v>
      </c>
      <c r="D43" s="274">
        <f t="shared" si="9"/>
        <v>1050914</v>
      </c>
      <c r="E43" s="283">
        <f t="shared" ref="E43:E44" si="10">(D43-C43)/C43</f>
        <v>-1.0277568756492347E-2</v>
      </c>
      <c r="F43" s="274">
        <f t="shared" ref="F43:H53" si="11">F4-F3</f>
        <v>180653</v>
      </c>
      <c r="G43" s="274">
        <f t="shared" si="11"/>
        <v>204809</v>
      </c>
      <c r="H43" s="274">
        <f t="shared" si="11"/>
        <v>201854</v>
      </c>
      <c r="I43" s="283">
        <f t="shared" si="5"/>
        <v>-1.4428076891152244E-2</v>
      </c>
      <c r="J43" s="274">
        <f t="shared" si="6"/>
        <v>1119599</v>
      </c>
      <c r="K43" s="274">
        <f t="shared" si="6"/>
        <v>1266636</v>
      </c>
      <c r="L43" s="274">
        <f t="shared" si="6"/>
        <v>1252768</v>
      </c>
      <c r="M43" s="283">
        <f t="shared" si="7"/>
        <v>-1.0948686126085157E-2</v>
      </c>
    </row>
    <row r="44" spans="1:15">
      <c r="A44" s="274" t="str">
        <f t="shared" si="8"/>
        <v>Mars</v>
      </c>
      <c r="B44" s="274">
        <f t="shared" si="9"/>
        <v>24214363</v>
      </c>
      <c r="C44" s="274">
        <f t="shared" si="9"/>
        <v>25393261</v>
      </c>
      <c r="D44" s="274">
        <f t="shared" ref="D44:D51" si="12">D5-D4</f>
        <v>26261057</v>
      </c>
      <c r="E44" s="283">
        <f t="shared" si="10"/>
        <v>3.4174263793846721E-2</v>
      </c>
      <c r="F44" s="274">
        <f t="shared" si="11"/>
        <v>5099783</v>
      </c>
      <c r="G44" s="274">
        <f t="shared" si="11"/>
        <v>5307287</v>
      </c>
      <c r="H44" s="274">
        <f t="shared" si="11"/>
        <v>5461797</v>
      </c>
      <c r="I44" s="283">
        <f t="shared" si="5"/>
        <v>2.9112802831277072E-2</v>
      </c>
      <c r="J44" s="274">
        <f t="shared" si="6"/>
        <v>29314146</v>
      </c>
      <c r="K44" s="274">
        <f t="shared" si="6"/>
        <v>30700548</v>
      </c>
      <c r="L44" s="274">
        <f t="shared" ref="L44:L45" si="13">D44+H44</f>
        <v>31722854</v>
      </c>
      <c r="M44" s="283">
        <f t="shared" si="7"/>
        <v>3.3299275309352783E-2</v>
      </c>
    </row>
    <row r="45" spans="1:15">
      <c r="A45" s="274" t="str">
        <f t="shared" si="8"/>
        <v>April</v>
      </c>
      <c r="B45" s="274">
        <f t="shared" si="9"/>
        <v>1366767</v>
      </c>
      <c r="C45" s="274">
        <f t="shared" si="9"/>
        <v>1237339</v>
      </c>
      <c r="D45" s="274">
        <f t="shared" si="12"/>
        <v>1602121</v>
      </c>
      <c r="E45" s="283">
        <f t="shared" ref="E45" si="14">(D45-C45)/C45</f>
        <v>0.2948116886318139</v>
      </c>
      <c r="F45" s="274">
        <f t="shared" si="11"/>
        <v>271335</v>
      </c>
      <c r="G45" s="274">
        <f t="shared" si="11"/>
        <v>241134</v>
      </c>
      <c r="H45" s="274">
        <f t="shared" si="11"/>
        <v>315836</v>
      </c>
      <c r="I45" s="283">
        <f t="shared" si="5"/>
        <v>0.30979455406537443</v>
      </c>
      <c r="J45" s="274">
        <f t="shared" si="6"/>
        <v>1638102</v>
      </c>
      <c r="K45" s="274">
        <f t="shared" si="6"/>
        <v>1478473</v>
      </c>
      <c r="L45" s="274">
        <f t="shared" si="13"/>
        <v>1917957</v>
      </c>
      <c r="M45" s="283">
        <f t="shared" si="7"/>
        <v>0.29725534385815633</v>
      </c>
    </row>
    <row r="46" spans="1:15">
      <c r="A46" s="274" t="str">
        <f t="shared" si="8"/>
        <v>Mai</v>
      </c>
      <c r="B46" s="274">
        <f t="shared" si="9"/>
        <v>29377314</v>
      </c>
      <c r="C46" s="274">
        <f t="shared" si="9"/>
        <v>29439457</v>
      </c>
      <c r="D46" s="274">
        <f t="shared" si="12"/>
        <v>30286526</v>
      </c>
      <c r="E46" s="283">
        <f t="shared" ref="E46" si="15">(D46-C46)/C46</f>
        <v>2.8773254887140071E-2</v>
      </c>
      <c r="F46" s="274">
        <f t="shared" si="11"/>
        <v>6187975</v>
      </c>
      <c r="G46" s="274">
        <f t="shared" si="11"/>
        <v>6151890</v>
      </c>
      <c r="H46" s="274">
        <f t="shared" si="11"/>
        <v>6292475</v>
      </c>
      <c r="I46" s="283">
        <f t="shared" si="5"/>
        <v>2.2852326683344467E-2</v>
      </c>
      <c r="J46" s="274">
        <f t="shared" si="6"/>
        <v>35565289</v>
      </c>
      <c r="K46" s="274">
        <f t="shared" si="6"/>
        <v>35591347</v>
      </c>
      <c r="L46" s="274">
        <f t="shared" ref="L46" si="16">D46+H46</f>
        <v>36579001</v>
      </c>
      <c r="M46" s="283">
        <f t="shared" si="7"/>
        <v>2.7749834812377288E-2</v>
      </c>
    </row>
    <row r="47" spans="1:15">
      <c r="A47" s="274" t="str">
        <f t="shared" si="8"/>
        <v>Juni</v>
      </c>
      <c r="B47" s="274">
        <f t="shared" si="9"/>
        <v>1152378</v>
      </c>
      <c r="C47" s="274">
        <f t="shared" si="9"/>
        <v>1009105</v>
      </c>
      <c r="D47" s="274">
        <f t="shared" si="12"/>
        <v>931892</v>
      </c>
      <c r="E47" s="283">
        <f t="shared" ref="E47" si="17">(D47-C47)/C47</f>
        <v>-7.6516318916267381E-2</v>
      </c>
      <c r="F47" s="274">
        <f t="shared" si="11"/>
        <v>244271</v>
      </c>
      <c r="G47" s="274">
        <f t="shared" si="11"/>
        <v>214640</v>
      </c>
      <c r="H47" s="274">
        <f t="shared" ref="H47:H51" si="18">H8-H7</f>
        <v>194284</v>
      </c>
      <c r="I47" s="283">
        <f t="shared" si="5"/>
        <v>-9.483786805814387E-2</v>
      </c>
      <c r="J47" s="274">
        <f t="shared" si="6"/>
        <v>1396649</v>
      </c>
      <c r="K47" s="274">
        <f t="shared" si="6"/>
        <v>1223745</v>
      </c>
      <c r="L47" s="274">
        <f t="shared" ref="L47" si="19">D47+H47</f>
        <v>1126176</v>
      </c>
      <c r="M47" s="283">
        <f t="shared" si="7"/>
        <v>-7.9729845678634031E-2</v>
      </c>
    </row>
    <row r="48" spans="1:15">
      <c r="A48" s="274" t="str">
        <f t="shared" si="8"/>
        <v>Juli</v>
      </c>
      <c r="B48" s="274">
        <f t="shared" si="9"/>
        <v>16485919</v>
      </c>
      <c r="C48" s="274">
        <f t="shared" si="9"/>
        <v>17316194</v>
      </c>
      <c r="D48" s="274">
        <f t="shared" si="12"/>
        <v>18199388</v>
      </c>
      <c r="E48" s="283">
        <f t="shared" ref="E48" si="20">(D48-C48)/C48</f>
        <v>5.1003933081368802E-2</v>
      </c>
      <c r="F48" s="274">
        <f t="shared" si="11"/>
        <v>3477548</v>
      </c>
      <c r="G48" s="274">
        <f t="shared" si="11"/>
        <v>3624945</v>
      </c>
      <c r="H48" s="274">
        <f t="shared" si="18"/>
        <v>3791770</v>
      </c>
      <c r="I48" s="283">
        <f t="shared" ref="I48" si="21">(H48-G48)/G48</f>
        <v>4.6021387910713127E-2</v>
      </c>
      <c r="J48" s="274">
        <f t="shared" si="6"/>
        <v>19963467</v>
      </c>
      <c r="K48" s="274">
        <f t="shared" si="6"/>
        <v>20941139</v>
      </c>
      <c r="L48" s="274">
        <f t="shared" ref="L48" si="22">D48+H48</f>
        <v>21991158</v>
      </c>
      <c r="M48" s="283">
        <f t="shared" ref="M48" si="23">(L48-K48)/K48</f>
        <v>5.0141446460958979E-2</v>
      </c>
    </row>
    <row r="49" spans="1:13">
      <c r="A49" s="274" t="str">
        <f t="shared" si="8"/>
        <v>August</v>
      </c>
      <c r="B49" s="274">
        <f t="shared" si="9"/>
        <v>2504670</v>
      </c>
      <c r="C49" s="274">
        <f t="shared" si="9"/>
        <v>2638199</v>
      </c>
      <c r="D49" s="274">
        <f t="shared" si="12"/>
        <v>2015775</v>
      </c>
      <c r="E49" s="283">
        <f t="shared" ref="E49" si="24">(D49-C49)/C49</f>
        <v>-0.23592761577121363</v>
      </c>
      <c r="F49" s="274">
        <f t="shared" si="11"/>
        <v>532715</v>
      </c>
      <c r="G49" s="274">
        <f t="shared" si="11"/>
        <v>552091</v>
      </c>
      <c r="H49" s="274">
        <f t="shared" si="18"/>
        <v>419167</v>
      </c>
      <c r="I49" s="283">
        <f t="shared" ref="I49" si="25">(H49-G49)/G49</f>
        <v>-0.24076465655118451</v>
      </c>
      <c r="J49" s="274">
        <f t="shared" si="6"/>
        <v>3037385</v>
      </c>
      <c r="K49" s="274">
        <f t="shared" si="6"/>
        <v>3190290</v>
      </c>
      <c r="L49" s="274">
        <f t="shared" ref="L49:L50" si="26">D49+H49</f>
        <v>2434942</v>
      </c>
      <c r="M49" s="283">
        <f t="shared" ref="M49:M50" si="27">(L49-K49)/K49</f>
        <v>-0.23676468283447585</v>
      </c>
    </row>
    <row r="50" spans="1:13">
      <c r="A50" s="274" t="str">
        <f t="shared" si="8"/>
        <v>September</v>
      </c>
      <c r="B50" s="274">
        <f t="shared" si="9"/>
        <v>25817242</v>
      </c>
      <c r="C50" s="274">
        <f t="shared" si="9"/>
        <v>26920183</v>
      </c>
      <c r="D50" s="274">
        <f t="shared" si="12"/>
        <v>28489775</v>
      </c>
      <c r="E50" s="283">
        <f t="shared" ref="E50" si="28">(D50-C50)/C50</f>
        <v>5.8305398592572714E-2</v>
      </c>
      <c r="F50" s="274">
        <f t="shared" si="11"/>
        <v>5444180</v>
      </c>
      <c r="G50" s="274">
        <f t="shared" si="11"/>
        <v>5628723</v>
      </c>
      <c r="H50" s="274">
        <f t="shared" si="18"/>
        <v>5924022</v>
      </c>
      <c r="I50" s="283">
        <f t="shared" ref="I50" si="29">(H50-G50)/G50</f>
        <v>5.2462876570760368E-2</v>
      </c>
      <c r="J50" s="274">
        <f t="shared" si="6"/>
        <v>31261422</v>
      </c>
      <c r="K50" s="274">
        <f t="shared" si="6"/>
        <v>32548906</v>
      </c>
      <c r="L50" s="274">
        <f t="shared" si="26"/>
        <v>34413797</v>
      </c>
      <c r="M50" s="283">
        <f t="shared" si="27"/>
        <v>5.7295043956316072E-2</v>
      </c>
    </row>
    <row r="51" spans="1:13">
      <c r="A51" s="274" t="str">
        <f t="shared" si="8"/>
        <v>Oktober</v>
      </c>
      <c r="B51" s="274">
        <f t="shared" si="9"/>
        <v>1119966</v>
      </c>
      <c r="C51" s="274">
        <f t="shared" si="9"/>
        <v>1141544</v>
      </c>
      <c r="D51" s="274">
        <f t="shared" si="12"/>
        <v>2113623</v>
      </c>
      <c r="E51" s="283">
        <f t="shared" ref="E51" si="30">(D51-C51)/C51</f>
        <v>0.85154755313855623</v>
      </c>
      <c r="F51" s="274">
        <f t="shared" si="11"/>
        <v>240876</v>
      </c>
      <c r="G51" s="274">
        <f t="shared" si="11"/>
        <v>241552</v>
      </c>
      <c r="H51" s="274">
        <f t="shared" si="18"/>
        <v>440732</v>
      </c>
      <c r="I51" s="283">
        <f t="shared" ref="I51" si="31">(H51-G51)/G51</f>
        <v>0.8245843545075181</v>
      </c>
      <c r="J51" s="274">
        <f t="shared" si="6"/>
        <v>1360842</v>
      </c>
      <c r="K51" s="274">
        <f t="shared" si="6"/>
        <v>1383096</v>
      </c>
      <c r="L51" s="274">
        <f t="shared" ref="L51" si="32">D51+H51</f>
        <v>2554355</v>
      </c>
      <c r="M51" s="283">
        <f t="shared" ref="M51" si="33">(L51-K51)/K51</f>
        <v>0.84683854193779751</v>
      </c>
    </row>
    <row r="52" spans="1:13">
      <c r="A52" s="274" t="str">
        <f t="shared" si="8"/>
        <v>November</v>
      </c>
      <c r="B52" s="274">
        <f t="shared" si="9"/>
        <v>28924208</v>
      </c>
      <c r="C52" s="274">
        <f t="shared" si="9"/>
        <v>30721851</v>
      </c>
      <c r="D52" s="274"/>
      <c r="E52" s="283"/>
      <c r="F52" s="274">
        <f t="shared" si="11"/>
        <v>5867869</v>
      </c>
      <c r="G52" s="274">
        <f t="shared" si="11"/>
        <v>6033371</v>
      </c>
      <c r="H52" s="274"/>
      <c r="I52" s="283"/>
      <c r="J52" s="274">
        <f t="shared" si="6"/>
        <v>34792077</v>
      </c>
      <c r="K52" s="274">
        <f t="shared" si="6"/>
        <v>36755222</v>
      </c>
      <c r="L52" s="274"/>
      <c r="M52" s="283"/>
    </row>
    <row r="53" spans="1:13">
      <c r="A53" s="274" t="str">
        <f t="shared" si="8"/>
        <v>Desember</v>
      </c>
      <c r="B53" s="274">
        <f t="shared" si="9"/>
        <v>1113016</v>
      </c>
      <c r="C53" s="274">
        <f t="shared" si="9"/>
        <v>1296929</v>
      </c>
      <c r="D53" s="274"/>
      <c r="E53" s="283"/>
      <c r="F53" s="274">
        <f t="shared" si="11"/>
        <v>232945</v>
      </c>
      <c r="G53" s="274">
        <f t="shared" si="11"/>
        <v>266841</v>
      </c>
      <c r="H53" s="274"/>
      <c r="I53" s="283"/>
      <c r="J53" s="274">
        <f t="shared" si="6"/>
        <v>1345961</v>
      </c>
      <c r="K53" s="274">
        <f t="shared" si="6"/>
        <v>1563770</v>
      </c>
      <c r="L53" s="274"/>
      <c r="M53" s="283"/>
    </row>
    <row r="54" spans="1:13">
      <c r="A54" s="279" t="s">
        <v>17</v>
      </c>
      <c r="B54" s="279">
        <f>SUM(B42:B53)</f>
        <v>149813982</v>
      </c>
      <c r="C54" s="279">
        <f>SUM(C42:C53)</f>
        <v>156585214</v>
      </c>
      <c r="D54" s="279"/>
      <c r="E54" s="275"/>
      <c r="F54" s="279">
        <f>SUM(F42:F53)</f>
        <v>31384630</v>
      </c>
      <c r="G54" s="279">
        <f>SUM(G42:G53)</f>
        <v>32347334</v>
      </c>
      <c r="H54" s="279"/>
      <c r="I54" s="275"/>
      <c r="J54" s="279">
        <f t="shared" si="6"/>
        <v>181198612</v>
      </c>
      <c r="K54" s="279">
        <f t="shared" si="6"/>
        <v>188932548</v>
      </c>
      <c r="L54" s="279"/>
      <c r="M54" s="275"/>
    </row>
    <row r="55" spans="1:13">
      <c r="A55" s="7"/>
      <c r="B55" s="7"/>
      <c r="D55" s="7"/>
      <c r="E55" s="28"/>
      <c r="H55" s="7"/>
      <c r="I55" s="28"/>
      <c r="L55" s="7"/>
      <c r="M55" s="28"/>
    </row>
    <row r="56" spans="1:13">
      <c r="A56" s="7"/>
      <c r="D56" s="7"/>
      <c r="H56" s="7"/>
      <c r="L56" s="7"/>
    </row>
    <row r="57" spans="1:13">
      <c r="A57" s="7"/>
      <c r="E57" s="29"/>
      <c r="F57" s="29"/>
      <c r="G57" s="29"/>
      <c r="H57" s="29"/>
      <c r="I57" s="29"/>
      <c r="J57" s="29"/>
      <c r="K57" s="29"/>
      <c r="L57" s="30"/>
    </row>
    <row r="58" spans="1:13">
      <c r="A58" s="7"/>
      <c r="E58" s="27"/>
      <c r="H58" s="7"/>
      <c r="I58" s="27"/>
      <c r="L58" s="27"/>
    </row>
    <row r="59" spans="1:13">
      <c r="A59" s="7"/>
      <c r="E59" s="27"/>
      <c r="I59" s="27"/>
      <c r="L59" s="27"/>
    </row>
    <row r="60" spans="1:13">
      <c r="A60" s="7"/>
      <c r="E60" s="27"/>
      <c r="I60" s="27"/>
      <c r="L60" s="27"/>
    </row>
    <row r="61" spans="1:13">
      <c r="A61" s="7"/>
      <c r="E61" s="27"/>
      <c r="I61" s="27"/>
      <c r="L61" s="27"/>
    </row>
    <row r="62" spans="1:13">
      <c r="A62" s="7"/>
      <c r="E62" s="27"/>
      <c r="I62" s="27"/>
      <c r="L62" s="27"/>
    </row>
    <row r="63" spans="1:13">
      <c r="A63" s="7"/>
      <c r="E63" s="27"/>
      <c r="I63" s="27"/>
      <c r="L63" s="27"/>
    </row>
    <row r="64" spans="1:13">
      <c r="A64" s="7"/>
      <c r="E64" s="27"/>
      <c r="I64" s="27"/>
      <c r="L64" s="27"/>
    </row>
    <row r="65" spans="1:12">
      <c r="A65" s="7"/>
      <c r="E65" s="27"/>
      <c r="I65" s="27"/>
      <c r="L65" s="27"/>
    </row>
    <row r="66" spans="1:12">
      <c r="A66" s="7"/>
      <c r="E66" s="27"/>
      <c r="I66" s="27"/>
      <c r="L66" s="27"/>
    </row>
    <row r="67" spans="1:12">
      <c r="A67" s="7"/>
      <c r="E67" s="27"/>
      <c r="I67" s="27"/>
      <c r="L67" s="27"/>
    </row>
    <row r="68" spans="1:12">
      <c r="A68" s="7"/>
      <c r="D68" s="7"/>
      <c r="E68" s="27"/>
      <c r="I68" s="27"/>
      <c r="L68" s="27"/>
    </row>
    <row r="69" spans="1:12">
      <c r="A69" s="7"/>
      <c r="E69" s="27"/>
      <c r="I69" s="27"/>
      <c r="L69" s="27"/>
    </row>
    <row r="70" spans="1:12">
      <c r="A70" s="7"/>
      <c r="E70" s="27"/>
      <c r="I70" s="27"/>
      <c r="L70" s="27"/>
    </row>
    <row r="74" spans="1:12">
      <c r="D74" s="7"/>
      <c r="H74" s="7"/>
    </row>
    <row r="75" spans="1:12">
      <c r="D75" s="7"/>
      <c r="H75" s="7"/>
    </row>
    <row r="76" spans="1:12">
      <c r="D76" s="7"/>
      <c r="H76" s="7"/>
    </row>
  </sheetData>
  <sheetProtection sheet="1" objects="1" scenarios="1"/>
  <mergeCells count="9">
    <mergeCell ref="B40:E40"/>
    <mergeCell ref="F40:I40"/>
    <mergeCell ref="J40:M40"/>
    <mergeCell ref="B1:D1"/>
    <mergeCell ref="F1:H1"/>
    <mergeCell ref="J1:L1"/>
    <mergeCell ref="B21:D21"/>
    <mergeCell ref="F21:H21"/>
    <mergeCell ref="J21:L21"/>
  </mergeCells>
  <printOptions gridLines="1"/>
  <pageMargins left="0.19685039370078741" right="0.15748031496062992" top="0.59055118110236227" bottom="0.39370078740157483" header="0.19685039370078741" footer="0.23622047244094491"/>
  <pageSetup paperSize="9" scale="90" orientation="landscape" r:id="rId1"/>
  <headerFooter alignWithMargins="0">
    <oddHeader xml:space="preserve">&amp;L&amp;"Arial,Halvfet"FORELØPIGE TALL&amp;CSkatteinngangen i kommunesektoren etter måned </oddHeader>
    <oddFooter>&amp;LKS&amp;R&amp;F</oddFooter>
  </headerFooter>
  <rowBreaks count="2" manualBreakCount="2">
    <brk id="38" max="12" man="1"/>
    <brk id="71" max="16383" man="1"/>
  </rowBreaks>
  <ignoredErrors>
    <ignoredError sqref="E42 I41 E43:E5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4</vt:i4>
      </vt:variant>
      <vt:variant>
        <vt:lpstr>Diagrammer</vt:lpstr>
      </vt:variant>
      <vt:variant>
        <vt:i4>2</vt:i4>
      </vt:variant>
      <vt:variant>
        <vt:lpstr>Navngitte områder</vt:lpstr>
      </vt:variant>
      <vt:variant>
        <vt:i4>5</vt:i4>
      </vt:variant>
    </vt:vector>
  </HeadingPairs>
  <TitlesOfParts>
    <vt:vector size="11" baseType="lpstr">
      <vt:lpstr>kommuner</vt:lpstr>
      <vt:lpstr>fylker</vt:lpstr>
      <vt:lpstr>fylker gml</vt:lpstr>
      <vt:lpstr>tabellalle</vt:lpstr>
      <vt:lpstr>Diagram K</vt:lpstr>
      <vt:lpstr>Diagram FK</vt:lpstr>
      <vt:lpstr>'fylker gml'!Utskriftsområde</vt:lpstr>
      <vt:lpstr>kommuner!Utskriftsområde</vt:lpstr>
      <vt:lpstr>tabellalle!Utskriftsområde</vt:lpstr>
      <vt:lpstr>'fylker gml'!Utskriftstitler</vt:lpstr>
      <vt:lpstr>kommuner!Utskriftstitler</vt:lpstr>
    </vt:vector>
  </TitlesOfParts>
  <Company>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Børre Stolp</dc:creator>
  <cp:lastModifiedBy>Ingunn Monsen</cp:lastModifiedBy>
  <cp:lastPrinted>2013-04-12T08:36:36Z</cp:lastPrinted>
  <dcterms:created xsi:type="dcterms:W3CDTF">2013-03-20T09:44:44Z</dcterms:created>
  <dcterms:modified xsi:type="dcterms:W3CDTF">2018-11-16T08:55:47Z</dcterms:modified>
</cp:coreProperties>
</file>