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2\Nett2022\"/>
    </mc:Choice>
  </mc:AlternateContent>
  <xr:revisionPtr revIDLastSave="0" documentId="13_ncr:1_{12AF6BDC-5E54-4AB9-9B7A-04A54E2D34EB}" xr6:coauthVersionLast="47" xr6:coauthVersionMax="47" xr10:uidLastSave="{00000000-0000-0000-0000-000000000000}"/>
  <bookViews>
    <workbookView xWindow="15" yWindow="-16320" windowWidth="29040" windowHeight="1584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5" i="4" l="1"/>
  <c r="M55" i="4" s="1"/>
  <c r="H55" i="4"/>
  <c r="I55" i="4" s="1"/>
  <c r="D55" i="4"/>
  <c r="E55" i="4" s="1"/>
  <c r="L35" i="4"/>
  <c r="H35" i="4"/>
  <c r="D35" i="4"/>
  <c r="M54" i="4"/>
  <c r="H54" i="4"/>
  <c r="I54" i="4" s="1"/>
  <c r="D54" i="4"/>
  <c r="E54" i="4"/>
  <c r="L34" i="4"/>
  <c r="H34" i="4"/>
  <c r="D34" i="4"/>
  <c r="D7" i="1" l="1"/>
  <c r="Q15" i="1" l="1"/>
  <c r="Q23" i="1"/>
  <c r="Q31" i="1"/>
  <c r="Q39" i="1"/>
  <c r="Q47" i="1"/>
  <c r="Q55" i="1"/>
  <c r="D210" i="1"/>
  <c r="D218" i="1"/>
  <c r="D226" i="1"/>
  <c r="R226" i="1" s="1"/>
  <c r="D234" i="1"/>
  <c r="R234" i="1" s="1"/>
  <c r="D242" i="1"/>
  <c r="R242" i="1" s="1"/>
  <c r="D250" i="1"/>
  <c r="R250" i="1" s="1"/>
  <c r="D257" i="1"/>
  <c r="R257" i="1" s="1"/>
  <c r="D258" i="1"/>
  <c r="R258" i="1" s="1"/>
  <c r="D265" i="1"/>
  <c r="R265" i="1" s="1"/>
  <c r="D266" i="1"/>
  <c r="D273" i="1"/>
  <c r="R273" i="1" s="1"/>
  <c r="D274" i="1"/>
  <c r="D281" i="1"/>
  <c r="D282" i="1"/>
  <c r="D289" i="1"/>
  <c r="D290" i="1"/>
  <c r="D297" i="1"/>
  <c r="D298" i="1"/>
  <c r="D305" i="1"/>
  <c r="R305" i="1" s="1"/>
  <c r="D306" i="1"/>
  <c r="D313" i="1"/>
  <c r="R313" i="1" s="1"/>
  <c r="D314" i="1"/>
  <c r="D321" i="1"/>
  <c r="R321" i="1" s="1"/>
  <c r="D322" i="1"/>
  <c r="D329" i="1"/>
  <c r="D330" i="1"/>
  <c r="R330" i="1" s="1"/>
  <c r="D337" i="1"/>
  <c r="D338" i="1"/>
  <c r="R338" i="1" s="1"/>
  <c r="D345" i="1"/>
  <c r="D346" i="1"/>
  <c r="R346" i="1" s="1"/>
  <c r="D353" i="1"/>
  <c r="D354" i="1"/>
  <c r="R354" i="1" s="1"/>
  <c r="Q356" i="1"/>
  <c r="Q357" i="1"/>
  <c r="Q360" i="1"/>
  <c r="D361" i="1"/>
  <c r="D362" i="1"/>
  <c r="R362" i="1" s="1"/>
  <c r="W364" i="1"/>
  <c r="T364" i="1"/>
  <c r="S364" i="1"/>
  <c r="X362" i="1"/>
  <c r="X361" i="1"/>
  <c r="X360" i="1"/>
  <c r="D360" i="1"/>
  <c r="R360" i="1" s="1"/>
  <c r="X359" i="1"/>
  <c r="X358" i="1"/>
  <c r="Q358" i="1"/>
  <c r="D358" i="1"/>
  <c r="R358" i="1" s="1"/>
  <c r="X357" i="1"/>
  <c r="X356" i="1"/>
  <c r="D356" i="1"/>
  <c r="X355" i="1"/>
  <c r="Q355" i="1"/>
  <c r="D355" i="1"/>
  <c r="X354" i="1"/>
  <c r="X353" i="1"/>
  <c r="Q353" i="1"/>
  <c r="X352" i="1"/>
  <c r="Q352" i="1"/>
  <c r="D352" i="1"/>
  <c r="R352" i="1" s="1"/>
  <c r="X351" i="1"/>
  <c r="X350" i="1"/>
  <c r="Q350" i="1"/>
  <c r="D350" i="1"/>
  <c r="R350" i="1" s="1"/>
  <c r="X349" i="1"/>
  <c r="Q349" i="1"/>
  <c r="D349" i="1"/>
  <c r="R349" i="1" s="1"/>
  <c r="X348" i="1"/>
  <c r="Q348" i="1"/>
  <c r="D348" i="1"/>
  <c r="R348" i="1" s="1"/>
  <c r="X347" i="1"/>
  <c r="Q347" i="1"/>
  <c r="D347" i="1"/>
  <c r="X346" i="1"/>
  <c r="X345" i="1"/>
  <c r="X344" i="1"/>
  <c r="Q344" i="1"/>
  <c r="D344" i="1"/>
  <c r="R344" i="1" s="1"/>
  <c r="X343" i="1"/>
  <c r="X342" i="1"/>
  <c r="Q342" i="1"/>
  <c r="D342" i="1"/>
  <c r="X341" i="1"/>
  <c r="Q341" i="1"/>
  <c r="D341" i="1"/>
  <c r="R341" i="1" s="1"/>
  <c r="X340" i="1"/>
  <c r="Q340" i="1"/>
  <c r="D340" i="1"/>
  <c r="X339" i="1"/>
  <c r="Q339" i="1"/>
  <c r="D339" i="1"/>
  <c r="X338" i="1"/>
  <c r="X337" i="1"/>
  <c r="Q337" i="1"/>
  <c r="X336" i="1"/>
  <c r="Q336" i="1"/>
  <c r="D336" i="1"/>
  <c r="R336" i="1" s="1"/>
  <c r="X335" i="1"/>
  <c r="X334" i="1"/>
  <c r="Q334" i="1"/>
  <c r="D334" i="1"/>
  <c r="R334" i="1" s="1"/>
  <c r="X333" i="1"/>
  <c r="Q333" i="1"/>
  <c r="D333" i="1"/>
  <c r="R333" i="1" s="1"/>
  <c r="X332" i="1"/>
  <c r="Q332" i="1"/>
  <c r="D332" i="1"/>
  <c r="R332" i="1" s="1"/>
  <c r="X331" i="1"/>
  <c r="Q331" i="1"/>
  <c r="D331" i="1"/>
  <c r="X330" i="1"/>
  <c r="X329" i="1"/>
  <c r="X328" i="1"/>
  <c r="Q328" i="1"/>
  <c r="D328" i="1"/>
  <c r="X327" i="1"/>
  <c r="X326" i="1"/>
  <c r="Q326" i="1"/>
  <c r="D326" i="1"/>
  <c r="R326" i="1" s="1"/>
  <c r="X325" i="1"/>
  <c r="Q325" i="1"/>
  <c r="D325" i="1"/>
  <c r="R325" i="1" s="1"/>
  <c r="X324" i="1"/>
  <c r="Q324" i="1"/>
  <c r="D324" i="1"/>
  <c r="R324" i="1" s="1"/>
  <c r="X323" i="1"/>
  <c r="Q323" i="1"/>
  <c r="D323" i="1"/>
  <c r="R323" i="1" s="1"/>
  <c r="X322" i="1"/>
  <c r="X321" i="1"/>
  <c r="Q321" i="1"/>
  <c r="X320" i="1"/>
  <c r="Q320" i="1"/>
  <c r="D320" i="1"/>
  <c r="R320" i="1" s="1"/>
  <c r="X319" i="1"/>
  <c r="X318" i="1"/>
  <c r="Q318" i="1"/>
  <c r="D318" i="1"/>
  <c r="X317" i="1"/>
  <c r="Q317" i="1"/>
  <c r="D317" i="1"/>
  <c r="R317" i="1" s="1"/>
  <c r="X316" i="1"/>
  <c r="Q316" i="1"/>
  <c r="D316" i="1"/>
  <c r="R316" i="1" s="1"/>
  <c r="X315" i="1"/>
  <c r="Q315" i="1"/>
  <c r="D315" i="1"/>
  <c r="R315" i="1" s="1"/>
  <c r="X314" i="1"/>
  <c r="X313" i="1"/>
  <c r="X312" i="1"/>
  <c r="Q312" i="1"/>
  <c r="D312" i="1"/>
  <c r="R312" i="1" s="1"/>
  <c r="X311" i="1"/>
  <c r="X310" i="1"/>
  <c r="Q310" i="1"/>
  <c r="D310" i="1"/>
  <c r="X309" i="1"/>
  <c r="Q309" i="1"/>
  <c r="D309" i="1"/>
  <c r="X308" i="1"/>
  <c r="Q308" i="1"/>
  <c r="D308" i="1"/>
  <c r="X307" i="1"/>
  <c r="Q307" i="1"/>
  <c r="D307" i="1"/>
  <c r="X306" i="1"/>
  <c r="X305" i="1"/>
  <c r="Q305" i="1"/>
  <c r="X304" i="1"/>
  <c r="Q304" i="1"/>
  <c r="D304" i="1"/>
  <c r="X303" i="1"/>
  <c r="X302" i="1"/>
  <c r="Q302" i="1"/>
  <c r="D302" i="1"/>
  <c r="X301" i="1"/>
  <c r="Q301" i="1"/>
  <c r="D301" i="1"/>
  <c r="X300" i="1"/>
  <c r="Q300" i="1"/>
  <c r="D300" i="1"/>
  <c r="R300" i="1" s="1"/>
  <c r="X299" i="1"/>
  <c r="Q299" i="1"/>
  <c r="D299" i="1"/>
  <c r="X298" i="1"/>
  <c r="Q298" i="1"/>
  <c r="X297" i="1"/>
  <c r="X296" i="1"/>
  <c r="Q296" i="1"/>
  <c r="D296" i="1"/>
  <c r="R296" i="1" s="1"/>
  <c r="X295" i="1"/>
  <c r="X294" i="1"/>
  <c r="Q294" i="1"/>
  <c r="D294" i="1"/>
  <c r="R294" i="1" s="1"/>
  <c r="X293" i="1"/>
  <c r="Q293" i="1"/>
  <c r="D293" i="1"/>
  <c r="X292" i="1"/>
  <c r="Q292" i="1"/>
  <c r="D292" i="1"/>
  <c r="X291" i="1"/>
  <c r="Q291" i="1"/>
  <c r="D291" i="1"/>
  <c r="R291" i="1" s="1"/>
  <c r="X290" i="1"/>
  <c r="X289" i="1"/>
  <c r="Q289" i="1"/>
  <c r="X288" i="1"/>
  <c r="Q288" i="1"/>
  <c r="D288" i="1"/>
  <c r="R288" i="1" s="1"/>
  <c r="X287" i="1"/>
  <c r="X286" i="1"/>
  <c r="Q286" i="1"/>
  <c r="D286" i="1"/>
  <c r="R286" i="1" s="1"/>
  <c r="X285" i="1"/>
  <c r="Q285" i="1"/>
  <c r="D285" i="1"/>
  <c r="X284" i="1"/>
  <c r="Q284" i="1"/>
  <c r="D284" i="1"/>
  <c r="R284" i="1" s="1"/>
  <c r="X283" i="1"/>
  <c r="Q283" i="1"/>
  <c r="D283" i="1"/>
  <c r="X282" i="1"/>
  <c r="Q282" i="1"/>
  <c r="X281" i="1"/>
  <c r="X280" i="1"/>
  <c r="Q280" i="1"/>
  <c r="D280" i="1"/>
  <c r="X279" i="1"/>
  <c r="X278" i="1"/>
  <c r="Q278" i="1"/>
  <c r="D278" i="1"/>
  <c r="X277" i="1"/>
  <c r="Q277" i="1"/>
  <c r="D277" i="1"/>
  <c r="R277" i="1" s="1"/>
  <c r="X276" i="1"/>
  <c r="Q276" i="1"/>
  <c r="D276" i="1"/>
  <c r="R276" i="1" s="1"/>
  <c r="X275" i="1"/>
  <c r="Q275" i="1"/>
  <c r="D275" i="1"/>
  <c r="X274" i="1"/>
  <c r="X273" i="1"/>
  <c r="Q273" i="1"/>
  <c r="X272" i="1"/>
  <c r="Q272" i="1"/>
  <c r="D272" i="1"/>
  <c r="X271" i="1"/>
  <c r="X270" i="1"/>
  <c r="Q270" i="1"/>
  <c r="D270" i="1"/>
  <c r="R270" i="1" s="1"/>
  <c r="X269" i="1"/>
  <c r="Q269" i="1"/>
  <c r="D269" i="1"/>
  <c r="R269" i="1" s="1"/>
  <c r="X268" i="1"/>
  <c r="Q268" i="1"/>
  <c r="D268" i="1"/>
  <c r="X267" i="1"/>
  <c r="Q267" i="1"/>
  <c r="D267" i="1"/>
  <c r="X266" i="1"/>
  <c r="Q266" i="1"/>
  <c r="X265" i="1"/>
  <c r="X264" i="1"/>
  <c r="Q264" i="1"/>
  <c r="D264" i="1"/>
  <c r="X263" i="1"/>
  <c r="X262" i="1"/>
  <c r="Q262" i="1"/>
  <c r="D262" i="1"/>
  <c r="R262" i="1" s="1"/>
  <c r="X261" i="1"/>
  <c r="Q261" i="1"/>
  <c r="D261" i="1"/>
  <c r="X260" i="1"/>
  <c r="Q260" i="1"/>
  <c r="D260" i="1"/>
  <c r="X259" i="1"/>
  <c r="Q259" i="1"/>
  <c r="D259" i="1"/>
  <c r="X258" i="1"/>
  <c r="X257" i="1"/>
  <c r="Q257" i="1"/>
  <c r="X256" i="1"/>
  <c r="Q256" i="1"/>
  <c r="D256" i="1"/>
  <c r="X255" i="1"/>
  <c r="X254" i="1"/>
  <c r="Q254" i="1"/>
  <c r="D254" i="1"/>
  <c r="R254" i="1" s="1"/>
  <c r="X253" i="1"/>
  <c r="Q253" i="1"/>
  <c r="D253" i="1"/>
  <c r="R253" i="1" s="1"/>
  <c r="X252" i="1"/>
  <c r="Q252" i="1"/>
  <c r="D252" i="1"/>
  <c r="R252" i="1" s="1"/>
  <c r="X251" i="1"/>
  <c r="Q251" i="1"/>
  <c r="D251" i="1"/>
  <c r="X250" i="1"/>
  <c r="Q250" i="1"/>
  <c r="X249" i="1"/>
  <c r="Q249" i="1"/>
  <c r="D249" i="1"/>
  <c r="R249" i="1" s="1"/>
  <c r="X248" i="1"/>
  <c r="Q248" i="1"/>
  <c r="D248" i="1"/>
  <c r="X247" i="1"/>
  <c r="X246" i="1"/>
  <c r="Q246" i="1"/>
  <c r="D246" i="1"/>
  <c r="R246" i="1" s="1"/>
  <c r="X245" i="1"/>
  <c r="Q245" i="1"/>
  <c r="D245" i="1"/>
  <c r="R245" i="1" s="1"/>
  <c r="X244" i="1"/>
  <c r="Q244" i="1"/>
  <c r="D244" i="1"/>
  <c r="R244" i="1" s="1"/>
  <c r="X243" i="1"/>
  <c r="Q243" i="1"/>
  <c r="D243" i="1"/>
  <c r="X242" i="1"/>
  <c r="Q242" i="1"/>
  <c r="X241" i="1"/>
  <c r="Q241" i="1"/>
  <c r="D241" i="1"/>
  <c r="X240" i="1"/>
  <c r="Q240" i="1"/>
  <c r="D240" i="1"/>
  <c r="R240" i="1" s="1"/>
  <c r="X239" i="1"/>
  <c r="X238" i="1"/>
  <c r="Q238" i="1"/>
  <c r="D238" i="1"/>
  <c r="X237" i="1"/>
  <c r="Q237" i="1"/>
  <c r="D237" i="1"/>
  <c r="X236" i="1"/>
  <c r="Q236" i="1"/>
  <c r="D236" i="1"/>
  <c r="R236" i="1" s="1"/>
  <c r="X235" i="1"/>
  <c r="Q235" i="1"/>
  <c r="D235" i="1"/>
  <c r="X234" i="1"/>
  <c r="Q234" i="1"/>
  <c r="X233" i="1"/>
  <c r="Q233" i="1"/>
  <c r="D233" i="1"/>
  <c r="X232" i="1"/>
  <c r="Q232" i="1"/>
  <c r="D232" i="1"/>
  <c r="X231" i="1"/>
  <c r="X230" i="1"/>
  <c r="Q230" i="1"/>
  <c r="D230" i="1"/>
  <c r="X229" i="1"/>
  <c r="Q229" i="1"/>
  <c r="D229" i="1"/>
  <c r="X228" i="1"/>
  <c r="Q228" i="1"/>
  <c r="D228" i="1"/>
  <c r="R228" i="1" s="1"/>
  <c r="X227" i="1"/>
  <c r="Q227" i="1"/>
  <c r="D227" i="1"/>
  <c r="R227" i="1" s="1"/>
  <c r="X226" i="1"/>
  <c r="Q226" i="1"/>
  <c r="X225" i="1"/>
  <c r="Q225" i="1"/>
  <c r="D225" i="1"/>
  <c r="X224" i="1"/>
  <c r="Q224" i="1"/>
  <c r="D224" i="1"/>
  <c r="X223" i="1"/>
  <c r="X222" i="1"/>
  <c r="Q222" i="1"/>
  <c r="D222" i="1"/>
  <c r="X221" i="1"/>
  <c r="Q221" i="1"/>
  <c r="D221" i="1"/>
  <c r="X220" i="1"/>
  <c r="Q220" i="1"/>
  <c r="D220" i="1"/>
  <c r="R220" i="1" s="1"/>
  <c r="X219" i="1"/>
  <c r="Q219" i="1"/>
  <c r="D219" i="1"/>
  <c r="X218" i="1"/>
  <c r="Q218" i="1"/>
  <c r="X217" i="1"/>
  <c r="Q217" i="1"/>
  <c r="D217" i="1"/>
  <c r="X216" i="1"/>
  <c r="Q216" i="1"/>
  <c r="D216" i="1"/>
  <c r="X215" i="1"/>
  <c r="X214" i="1"/>
  <c r="Q214" i="1"/>
  <c r="D214" i="1"/>
  <c r="X213" i="1"/>
  <c r="Q213" i="1"/>
  <c r="D213" i="1"/>
  <c r="X212" i="1"/>
  <c r="Q212" i="1"/>
  <c r="D212" i="1"/>
  <c r="R212" i="1" s="1"/>
  <c r="X211" i="1"/>
  <c r="Q211" i="1"/>
  <c r="D211" i="1"/>
  <c r="R211" i="1" s="1"/>
  <c r="X210" i="1"/>
  <c r="Q210" i="1"/>
  <c r="X209" i="1"/>
  <c r="Q209" i="1"/>
  <c r="D209" i="1"/>
  <c r="X208" i="1"/>
  <c r="Q208" i="1"/>
  <c r="D208" i="1"/>
  <c r="X207" i="1"/>
  <c r="X206" i="1"/>
  <c r="Q206" i="1"/>
  <c r="D206" i="1"/>
  <c r="X205" i="1"/>
  <c r="Q205" i="1"/>
  <c r="D205" i="1"/>
  <c r="R205" i="1" s="1"/>
  <c r="X204" i="1"/>
  <c r="Q204" i="1"/>
  <c r="D204" i="1"/>
  <c r="X203" i="1"/>
  <c r="Q203" i="1"/>
  <c r="D203" i="1"/>
  <c r="X202" i="1"/>
  <c r="Q202" i="1"/>
  <c r="D202" i="1"/>
  <c r="X201" i="1"/>
  <c r="Q201" i="1"/>
  <c r="D201" i="1"/>
  <c r="X200" i="1"/>
  <c r="Q200" i="1"/>
  <c r="D200" i="1"/>
  <c r="X199" i="1"/>
  <c r="X198" i="1"/>
  <c r="Q198" i="1"/>
  <c r="D198" i="1"/>
  <c r="R198" i="1" s="1"/>
  <c r="X197" i="1"/>
  <c r="Q197" i="1"/>
  <c r="D197" i="1"/>
  <c r="X196" i="1"/>
  <c r="Q196" i="1"/>
  <c r="D196" i="1"/>
  <c r="R196" i="1" s="1"/>
  <c r="X195" i="1"/>
  <c r="Q195" i="1"/>
  <c r="D195" i="1"/>
  <c r="X194" i="1"/>
  <c r="Q194" i="1"/>
  <c r="D194" i="1"/>
  <c r="X193" i="1"/>
  <c r="Q193" i="1"/>
  <c r="D193" i="1"/>
  <c r="R193" i="1" s="1"/>
  <c r="X192" i="1"/>
  <c r="Q192" i="1"/>
  <c r="D192" i="1"/>
  <c r="R192" i="1" s="1"/>
  <c r="X191" i="1"/>
  <c r="X190" i="1"/>
  <c r="Q190" i="1"/>
  <c r="D190" i="1"/>
  <c r="X189" i="1"/>
  <c r="Q189" i="1"/>
  <c r="D189" i="1"/>
  <c r="X188" i="1"/>
  <c r="Q188" i="1"/>
  <c r="D188" i="1"/>
  <c r="R188" i="1" s="1"/>
  <c r="X187" i="1"/>
  <c r="Q187" i="1"/>
  <c r="D187" i="1"/>
  <c r="X186" i="1"/>
  <c r="Q186" i="1"/>
  <c r="D186" i="1"/>
  <c r="X185" i="1"/>
  <c r="Q185" i="1"/>
  <c r="D185" i="1"/>
  <c r="R185" i="1" s="1"/>
  <c r="X184" i="1"/>
  <c r="Q184" i="1"/>
  <c r="D184" i="1"/>
  <c r="R184" i="1" s="1"/>
  <c r="X183" i="1"/>
  <c r="X182" i="1"/>
  <c r="Q182" i="1"/>
  <c r="D182" i="1"/>
  <c r="X181" i="1"/>
  <c r="Q181" i="1"/>
  <c r="D181" i="1"/>
  <c r="X180" i="1"/>
  <c r="Q180" i="1"/>
  <c r="D180" i="1"/>
  <c r="R180" i="1" s="1"/>
  <c r="X179" i="1"/>
  <c r="Q179" i="1"/>
  <c r="D179" i="1"/>
  <c r="X178" i="1"/>
  <c r="Q178" i="1"/>
  <c r="D178" i="1"/>
  <c r="X177" i="1"/>
  <c r="Q177" i="1"/>
  <c r="D177" i="1"/>
  <c r="R177" i="1" s="1"/>
  <c r="X176" i="1"/>
  <c r="Q176" i="1"/>
  <c r="D176" i="1"/>
  <c r="X175" i="1"/>
  <c r="X174" i="1"/>
  <c r="Q174" i="1"/>
  <c r="D174" i="1"/>
  <c r="R174" i="1" s="1"/>
  <c r="X173" i="1"/>
  <c r="Q173" i="1"/>
  <c r="D173" i="1"/>
  <c r="R173" i="1" s="1"/>
  <c r="X172" i="1"/>
  <c r="Q172" i="1"/>
  <c r="D172" i="1"/>
  <c r="X171" i="1"/>
  <c r="Q171" i="1"/>
  <c r="D171" i="1"/>
  <c r="X170" i="1"/>
  <c r="Q170" i="1"/>
  <c r="D170" i="1"/>
  <c r="X169" i="1"/>
  <c r="Q169" i="1"/>
  <c r="D169" i="1"/>
  <c r="R169" i="1" s="1"/>
  <c r="X168" i="1"/>
  <c r="Q168" i="1"/>
  <c r="D168" i="1"/>
  <c r="R168" i="1" s="1"/>
  <c r="X167" i="1"/>
  <c r="X166" i="1"/>
  <c r="Q166" i="1"/>
  <c r="D166" i="1"/>
  <c r="R166" i="1" s="1"/>
  <c r="X165" i="1"/>
  <c r="Q165" i="1"/>
  <c r="D165" i="1"/>
  <c r="X164" i="1"/>
  <c r="Q164" i="1"/>
  <c r="D164" i="1"/>
  <c r="R164" i="1" s="1"/>
  <c r="X163" i="1"/>
  <c r="Q163" i="1"/>
  <c r="D163" i="1"/>
  <c r="X162" i="1"/>
  <c r="Q162" i="1"/>
  <c r="D162" i="1"/>
  <c r="X161" i="1"/>
  <c r="Q161" i="1"/>
  <c r="D161" i="1"/>
  <c r="R161" i="1" s="1"/>
  <c r="X160" i="1"/>
  <c r="Q160" i="1"/>
  <c r="D160" i="1"/>
  <c r="R160" i="1" s="1"/>
  <c r="X159" i="1"/>
  <c r="X158" i="1"/>
  <c r="Q158" i="1"/>
  <c r="D158" i="1"/>
  <c r="R158" i="1" s="1"/>
  <c r="X157" i="1"/>
  <c r="Q157" i="1"/>
  <c r="D157" i="1"/>
  <c r="X156" i="1"/>
  <c r="Q156" i="1"/>
  <c r="D156" i="1"/>
  <c r="R156" i="1" s="1"/>
  <c r="X155" i="1"/>
  <c r="Q155" i="1"/>
  <c r="D155" i="1"/>
  <c r="X154" i="1"/>
  <c r="Q154" i="1"/>
  <c r="D154" i="1"/>
  <c r="R154" i="1" s="1"/>
  <c r="X153" i="1"/>
  <c r="Q153" i="1"/>
  <c r="D153" i="1"/>
  <c r="X152" i="1"/>
  <c r="Q152" i="1"/>
  <c r="D152" i="1"/>
  <c r="X151" i="1"/>
  <c r="X150" i="1"/>
  <c r="Q150" i="1"/>
  <c r="D150" i="1"/>
  <c r="R150" i="1" s="1"/>
  <c r="X149" i="1"/>
  <c r="Q149" i="1"/>
  <c r="D149" i="1"/>
  <c r="X148" i="1"/>
  <c r="Q148" i="1"/>
  <c r="D148" i="1"/>
  <c r="R148" i="1" s="1"/>
  <c r="X147" i="1"/>
  <c r="Q147" i="1"/>
  <c r="D147" i="1"/>
  <c r="X146" i="1"/>
  <c r="Q146" i="1"/>
  <c r="D146" i="1"/>
  <c r="X145" i="1"/>
  <c r="Q145" i="1"/>
  <c r="D145" i="1"/>
  <c r="X144" i="1"/>
  <c r="Q144" i="1"/>
  <c r="D144" i="1"/>
  <c r="X143" i="1"/>
  <c r="X142" i="1"/>
  <c r="Q142" i="1"/>
  <c r="D142" i="1"/>
  <c r="X141" i="1"/>
  <c r="Q141" i="1"/>
  <c r="D141" i="1"/>
  <c r="X140" i="1"/>
  <c r="Q140" i="1"/>
  <c r="D140" i="1"/>
  <c r="X139" i="1"/>
  <c r="Q139" i="1"/>
  <c r="D139" i="1"/>
  <c r="X138" i="1"/>
  <c r="Q138" i="1"/>
  <c r="D138" i="1"/>
  <c r="R138" i="1" s="1"/>
  <c r="X137" i="1"/>
  <c r="Q137" i="1"/>
  <c r="D137" i="1"/>
  <c r="X136" i="1"/>
  <c r="Q136" i="1"/>
  <c r="D136" i="1"/>
  <c r="R136" i="1" s="1"/>
  <c r="X135" i="1"/>
  <c r="X134" i="1"/>
  <c r="Q134" i="1"/>
  <c r="D134" i="1"/>
  <c r="R134" i="1" s="1"/>
  <c r="X133" i="1"/>
  <c r="Q133" i="1"/>
  <c r="D133" i="1"/>
  <c r="X132" i="1"/>
  <c r="Q132" i="1"/>
  <c r="D132" i="1"/>
  <c r="X131" i="1"/>
  <c r="Q131" i="1"/>
  <c r="D131" i="1"/>
  <c r="R131" i="1" s="1"/>
  <c r="X130" i="1"/>
  <c r="Q130" i="1"/>
  <c r="D130" i="1"/>
  <c r="X129" i="1"/>
  <c r="Q129" i="1"/>
  <c r="D129" i="1"/>
  <c r="X128" i="1"/>
  <c r="Q128" i="1"/>
  <c r="D128" i="1"/>
  <c r="R128" i="1" s="1"/>
  <c r="X127" i="1"/>
  <c r="X126" i="1"/>
  <c r="Q126" i="1"/>
  <c r="D126" i="1"/>
  <c r="R126" i="1" s="1"/>
  <c r="X125" i="1"/>
  <c r="Q125" i="1"/>
  <c r="D125" i="1"/>
  <c r="X124" i="1"/>
  <c r="Q124" i="1"/>
  <c r="D124" i="1"/>
  <c r="R124" i="1" s="1"/>
  <c r="X123" i="1"/>
  <c r="Q123" i="1"/>
  <c r="D123" i="1"/>
  <c r="X122" i="1"/>
  <c r="Q122" i="1"/>
  <c r="D122" i="1"/>
  <c r="X121" i="1"/>
  <c r="Q121" i="1"/>
  <c r="D121" i="1"/>
  <c r="X120" i="1"/>
  <c r="Q120" i="1"/>
  <c r="D120" i="1"/>
  <c r="R120" i="1" s="1"/>
  <c r="X119" i="1"/>
  <c r="X118" i="1"/>
  <c r="Q118" i="1"/>
  <c r="D118" i="1"/>
  <c r="R118" i="1" s="1"/>
  <c r="X117" i="1"/>
  <c r="Q117" i="1"/>
  <c r="D117" i="1"/>
  <c r="X116" i="1"/>
  <c r="Q116" i="1"/>
  <c r="D116" i="1"/>
  <c r="R116" i="1" s="1"/>
  <c r="X115" i="1"/>
  <c r="Q115" i="1"/>
  <c r="D115" i="1"/>
  <c r="X114" i="1"/>
  <c r="Q114" i="1"/>
  <c r="D114" i="1"/>
  <c r="X113" i="1"/>
  <c r="Q113" i="1"/>
  <c r="D113" i="1"/>
  <c r="X112" i="1"/>
  <c r="Q112" i="1"/>
  <c r="D112" i="1"/>
  <c r="R112" i="1" s="1"/>
  <c r="X111" i="1"/>
  <c r="X110" i="1"/>
  <c r="Q110" i="1"/>
  <c r="D110" i="1"/>
  <c r="R110" i="1" s="1"/>
  <c r="X109" i="1"/>
  <c r="Q109" i="1"/>
  <c r="D109" i="1"/>
  <c r="X108" i="1"/>
  <c r="Q108" i="1"/>
  <c r="D108" i="1"/>
  <c r="X107" i="1"/>
  <c r="Q107" i="1"/>
  <c r="D107" i="1"/>
  <c r="X106" i="1"/>
  <c r="Q106" i="1"/>
  <c r="D106" i="1"/>
  <c r="X105" i="1"/>
  <c r="Q105" i="1"/>
  <c r="D105" i="1"/>
  <c r="X104" i="1"/>
  <c r="Q104" i="1"/>
  <c r="D104" i="1"/>
  <c r="R104" i="1" s="1"/>
  <c r="X103" i="1"/>
  <c r="X102" i="1"/>
  <c r="Q102" i="1"/>
  <c r="D102" i="1"/>
  <c r="X101" i="1"/>
  <c r="Q101" i="1"/>
  <c r="D101" i="1"/>
  <c r="X100" i="1"/>
  <c r="Q100" i="1"/>
  <c r="D100" i="1"/>
  <c r="R100" i="1" s="1"/>
  <c r="X99" i="1"/>
  <c r="Q99" i="1"/>
  <c r="D99" i="1"/>
  <c r="R99" i="1" s="1"/>
  <c r="X98" i="1"/>
  <c r="Q98" i="1"/>
  <c r="D98" i="1"/>
  <c r="X97" i="1"/>
  <c r="Q97" i="1"/>
  <c r="D97" i="1"/>
  <c r="X96" i="1"/>
  <c r="Q96" i="1"/>
  <c r="D96" i="1"/>
  <c r="X95" i="1"/>
  <c r="X94" i="1"/>
  <c r="Q94" i="1"/>
  <c r="D94" i="1"/>
  <c r="X93" i="1"/>
  <c r="Q93" i="1"/>
  <c r="D93" i="1"/>
  <c r="X92" i="1"/>
  <c r="Q92" i="1"/>
  <c r="D92" i="1"/>
  <c r="R92" i="1" s="1"/>
  <c r="X91" i="1"/>
  <c r="Q91" i="1"/>
  <c r="D91" i="1"/>
  <c r="X90" i="1"/>
  <c r="Q90" i="1"/>
  <c r="D90" i="1"/>
  <c r="X89" i="1"/>
  <c r="Q89" i="1"/>
  <c r="D89" i="1"/>
  <c r="X88" i="1"/>
  <c r="Q88" i="1"/>
  <c r="D88" i="1"/>
  <c r="X87" i="1"/>
  <c r="X86" i="1"/>
  <c r="Q86" i="1"/>
  <c r="D86" i="1"/>
  <c r="X85" i="1"/>
  <c r="Q85" i="1"/>
  <c r="D85" i="1"/>
  <c r="X84" i="1"/>
  <c r="Q84" i="1"/>
  <c r="D84" i="1"/>
  <c r="R84" i="1" s="1"/>
  <c r="X83" i="1"/>
  <c r="Q83" i="1"/>
  <c r="D83" i="1"/>
  <c r="X82" i="1"/>
  <c r="Q82" i="1"/>
  <c r="D82" i="1"/>
  <c r="R82" i="1" s="1"/>
  <c r="X81" i="1"/>
  <c r="Q81" i="1"/>
  <c r="D81" i="1"/>
  <c r="X80" i="1"/>
  <c r="Q80" i="1"/>
  <c r="D80" i="1"/>
  <c r="R80" i="1" s="1"/>
  <c r="X79" i="1"/>
  <c r="X78" i="1"/>
  <c r="Q78" i="1"/>
  <c r="D78" i="1"/>
  <c r="R78" i="1" s="1"/>
  <c r="X77" i="1"/>
  <c r="Q77" i="1"/>
  <c r="D77" i="1"/>
  <c r="X76" i="1"/>
  <c r="Q76" i="1"/>
  <c r="D76" i="1"/>
  <c r="X75" i="1"/>
  <c r="Q75" i="1"/>
  <c r="D75" i="1"/>
  <c r="R75" i="1" s="1"/>
  <c r="X74" i="1"/>
  <c r="Q74" i="1"/>
  <c r="D74" i="1"/>
  <c r="X73" i="1"/>
  <c r="Q73" i="1"/>
  <c r="D73" i="1"/>
  <c r="X72" i="1"/>
  <c r="Q72" i="1"/>
  <c r="D72" i="1"/>
  <c r="R72" i="1" s="1"/>
  <c r="X71" i="1"/>
  <c r="X70" i="1"/>
  <c r="Q70" i="1"/>
  <c r="D70" i="1"/>
  <c r="R70" i="1" s="1"/>
  <c r="X69" i="1"/>
  <c r="Q69" i="1"/>
  <c r="D69" i="1"/>
  <c r="X68" i="1"/>
  <c r="Q68" i="1"/>
  <c r="D68" i="1"/>
  <c r="X67" i="1"/>
  <c r="Q67" i="1"/>
  <c r="D67" i="1"/>
  <c r="R67" i="1" s="1"/>
  <c r="X66" i="1"/>
  <c r="Q66" i="1"/>
  <c r="D66" i="1"/>
  <c r="X65" i="1"/>
  <c r="Q65" i="1"/>
  <c r="D65" i="1"/>
  <c r="X64" i="1"/>
  <c r="Q64" i="1"/>
  <c r="D64" i="1"/>
  <c r="R64" i="1" s="1"/>
  <c r="X63" i="1"/>
  <c r="X62" i="1"/>
  <c r="Q62" i="1"/>
  <c r="D62" i="1"/>
  <c r="R62" i="1" s="1"/>
  <c r="X61" i="1"/>
  <c r="Q61" i="1"/>
  <c r="D61" i="1"/>
  <c r="X60" i="1"/>
  <c r="Q60" i="1"/>
  <c r="D60" i="1"/>
  <c r="X59" i="1"/>
  <c r="Q59" i="1"/>
  <c r="D59" i="1"/>
  <c r="R59" i="1" s="1"/>
  <c r="X58" i="1"/>
  <c r="Q58" i="1"/>
  <c r="D58" i="1"/>
  <c r="X57" i="1"/>
  <c r="Q57" i="1"/>
  <c r="D57" i="1"/>
  <c r="X56" i="1"/>
  <c r="Q56" i="1"/>
  <c r="D56" i="1"/>
  <c r="R56" i="1" s="1"/>
  <c r="X55" i="1"/>
  <c r="X54" i="1"/>
  <c r="Q54" i="1"/>
  <c r="D54" i="1"/>
  <c r="X53" i="1"/>
  <c r="Q53" i="1"/>
  <c r="D53" i="1"/>
  <c r="X52" i="1"/>
  <c r="Q52" i="1"/>
  <c r="D52" i="1"/>
  <c r="R52" i="1" s="1"/>
  <c r="X51" i="1"/>
  <c r="Q51" i="1"/>
  <c r="D51" i="1"/>
  <c r="X50" i="1"/>
  <c r="Q50" i="1"/>
  <c r="D50" i="1"/>
  <c r="X49" i="1"/>
  <c r="Q49" i="1"/>
  <c r="D49" i="1"/>
  <c r="X48" i="1"/>
  <c r="Q48" i="1"/>
  <c r="D48" i="1"/>
  <c r="R48" i="1" s="1"/>
  <c r="X47" i="1"/>
  <c r="X46" i="1"/>
  <c r="Q46" i="1"/>
  <c r="D46" i="1"/>
  <c r="X45" i="1"/>
  <c r="Q45" i="1"/>
  <c r="D45" i="1"/>
  <c r="X44" i="1"/>
  <c r="Q44" i="1"/>
  <c r="D44" i="1"/>
  <c r="R44" i="1" s="1"/>
  <c r="X43" i="1"/>
  <c r="Q43" i="1"/>
  <c r="D43" i="1"/>
  <c r="R43" i="1" s="1"/>
  <c r="X42" i="1"/>
  <c r="Q42" i="1"/>
  <c r="D42" i="1"/>
  <c r="X41" i="1"/>
  <c r="Q41" i="1"/>
  <c r="D41" i="1"/>
  <c r="X40" i="1"/>
  <c r="Q40" i="1"/>
  <c r="D40" i="1"/>
  <c r="R40" i="1" s="1"/>
  <c r="X39" i="1"/>
  <c r="D39" i="1"/>
  <c r="X38" i="1"/>
  <c r="Q38" i="1"/>
  <c r="D38" i="1"/>
  <c r="X37" i="1"/>
  <c r="Q37" i="1"/>
  <c r="D37" i="1"/>
  <c r="X36" i="1"/>
  <c r="Q36" i="1"/>
  <c r="D36" i="1"/>
  <c r="R36" i="1" s="1"/>
  <c r="X35" i="1"/>
  <c r="Q35" i="1"/>
  <c r="D35" i="1"/>
  <c r="R35" i="1" s="1"/>
  <c r="X34" i="1"/>
  <c r="Q34" i="1"/>
  <c r="D34" i="1"/>
  <c r="X33" i="1"/>
  <c r="Q33" i="1"/>
  <c r="D33" i="1"/>
  <c r="X32" i="1"/>
  <c r="Q32" i="1"/>
  <c r="D32" i="1"/>
  <c r="R32" i="1" s="1"/>
  <c r="X31" i="1"/>
  <c r="D31" i="1"/>
  <c r="R31" i="1" s="1"/>
  <c r="X30" i="1"/>
  <c r="Q30" i="1"/>
  <c r="D30" i="1"/>
  <c r="X29" i="1"/>
  <c r="Q29" i="1"/>
  <c r="D29" i="1"/>
  <c r="X28" i="1"/>
  <c r="Q28" i="1"/>
  <c r="D28" i="1"/>
  <c r="R28" i="1" s="1"/>
  <c r="X27" i="1"/>
  <c r="Q27" i="1"/>
  <c r="D27" i="1"/>
  <c r="R27" i="1" s="1"/>
  <c r="X26" i="1"/>
  <c r="Q26" i="1"/>
  <c r="D26" i="1"/>
  <c r="X25" i="1"/>
  <c r="Q25" i="1"/>
  <c r="D25" i="1"/>
  <c r="X24" i="1"/>
  <c r="Q24" i="1"/>
  <c r="D24" i="1"/>
  <c r="X23" i="1"/>
  <c r="D23" i="1"/>
  <c r="X22" i="1"/>
  <c r="Q22" i="1"/>
  <c r="D22" i="1"/>
  <c r="R22" i="1" s="1"/>
  <c r="X21" i="1"/>
  <c r="Q21" i="1"/>
  <c r="D21" i="1"/>
  <c r="X20" i="1"/>
  <c r="Q20" i="1"/>
  <c r="D20" i="1"/>
  <c r="R20" i="1" s="1"/>
  <c r="X19" i="1"/>
  <c r="Q19" i="1"/>
  <c r="D19" i="1"/>
  <c r="R19" i="1" s="1"/>
  <c r="X18" i="1"/>
  <c r="Q18" i="1"/>
  <c r="D18" i="1"/>
  <c r="X17" i="1"/>
  <c r="Q17" i="1"/>
  <c r="D17" i="1"/>
  <c r="X16" i="1"/>
  <c r="Q16" i="1"/>
  <c r="D16" i="1"/>
  <c r="X15" i="1"/>
  <c r="D15" i="1"/>
  <c r="R15" i="1" s="1"/>
  <c r="X14" i="1"/>
  <c r="Q14" i="1"/>
  <c r="D14" i="1"/>
  <c r="X13" i="1"/>
  <c r="Q13" i="1"/>
  <c r="D13" i="1"/>
  <c r="X12" i="1"/>
  <c r="Q12" i="1"/>
  <c r="D12" i="1"/>
  <c r="R12" i="1" s="1"/>
  <c r="X11" i="1"/>
  <c r="Q11" i="1"/>
  <c r="D11" i="1"/>
  <c r="R11" i="1" s="1"/>
  <c r="X10" i="1"/>
  <c r="Q10" i="1"/>
  <c r="D10" i="1"/>
  <c r="X9" i="1"/>
  <c r="Q9" i="1"/>
  <c r="D9" i="1"/>
  <c r="X8" i="1"/>
  <c r="Q8" i="1"/>
  <c r="D8" i="1"/>
  <c r="X7" i="1"/>
  <c r="Q7" i="1"/>
  <c r="T2" i="1"/>
  <c r="U2" i="1" s="1"/>
  <c r="M2" i="1"/>
  <c r="P2" i="1" s="1"/>
  <c r="L2" i="1"/>
  <c r="B21" i="3"/>
  <c r="H53" i="4"/>
  <c r="D53" i="4"/>
  <c r="H33" i="4"/>
  <c r="D33" i="4"/>
  <c r="H39" i="4"/>
  <c r="H38" i="4"/>
  <c r="D39" i="4"/>
  <c r="D38" i="4"/>
  <c r="D36" i="4"/>
  <c r="H52" i="4"/>
  <c r="D52" i="4"/>
  <c r="H32" i="4"/>
  <c r="D32" i="4"/>
  <c r="D24" i="4"/>
  <c r="Q359" i="1" l="1"/>
  <c r="D359" i="1"/>
  <c r="R359" i="1" s="1"/>
  <c r="Q319" i="1"/>
  <c r="D319" i="1"/>
  <c r="R319" i="1" s="1"/>
  <c r="Q287" i="1"/>
  <c r="D287" i="1"/>
  <c r="R287" i="1" s="1"/>
  <c r="Q255" i="1"/>
  <c r="D255" i="1"/>
  <c r="R255" i="1" s="1"/>
  <c r="Q223" i="1"/>
  <c r="D223" i="1"/>
  <c r="R223" i="1" s="1"/>
  <c r="Q191" i="1"/>
  <c r="D191" i="1"/>
  <c r="R191" i="1" s="1"/>
  <c r="Q159" i="1"/>
  <c r="D159" i="1"/>
  <c r="R159" i="1" s="1"/>
  <c r="Q127" i="1"/>
  <c r="D127" i="1"/>
  <c r="R127" i="1" s="1"/>
  <c r="Q95" i="1"/>
  <c r="D95" i="1"/>
  <c r="R95" i="1" s="1"/>
  <c r="D357" i="1"/>
  <c r="R357" i="1" s="1"/>
  <c r="Q335" i="1"/>
  <c r="D335" i="1"/>
  <c r="Q303" i="1"/>
  <c r="D303" i="1"/>
  <c r="R303" i="1" s="1"/>
  <c r="Q279" i="1"/>
  <c r="D279" i="1"/>
  <c r="R279" i="1" s="1"/>
  <c r="Q247" i="1"/>
  <c r="D247" i="1"/>
  <c r="R247" i="1" s="1"/>
  <c r="Q215" i="1"/>
  <c r="D215" i="1"/>
  <c r="Q175" i="1"/>
  <c r="D175" i="1"/>
  <c r="R175" i="1" s="1"/>
  <c r="Q143" i="1"/>
  <c r="D143" i="1"/>
  <c r="R143" i="1" s="1"/>
  <c r="Q111" i="1"/>
  <c r="D111" i="1"/>
  <c r="R111" i="1" s="1"/>
  <c r="Q79" i="1"/>
  <c r="D79" i="1"/>
  <c r="Q343" i="1"/>
  <c r="D343" i="1"/>
  <c r="R343" i="1" s="1"/>
  <c r="Q311" i="1"/>
  <c r="D311" i="1"/>
  <c r="R311" i="1" s="1"/>
  <c r="Q271" i="1"/>
  <c r="D271" i="1"/>
  <c r="R271" i="1" s="1"/>
  <c r="Q239" i="1"/>
  <c r="D239" i="1"/>
  <c r="R239" i="1" s="1"/>
  <c r="Q199" i="1"/>
  <c r="D199" i="1"/>
  <c r="R199" i="1" s="1"/>
  <c r="Q167" i="1"/>
  <c r="D167" i="1"/>
  <c r="Q135" i="1"/>
  <c r="D135" i="1"/>
  <c r="R135" i="1" s="1"/>
  <c r="Q103" i="1"/>
  <c r="D103" i="1"/>
  <c r="Q71" i="1"/>
  <c r="D71" i="1"/>
  <c r="R71" i="1" s="1"/>
  <c r="Q290" i="1"/>
  <c r="Q306" i="1"/>
  <c r="Q322" i="1"/>
  <c r="Q338" i="1"/>
  <c r="Q354" i="1"/>
  <c r="D55" i="1"/>
  <c r="Q361" i="1"/>
  <c r="Q351" i="1"/>
  <c r="D351" i="1"/>
  <c r="R351" i="1" s="1"/>
  <c r="Q327" i="1"/>
  <c r="D327" i="1"/>
  <c r="R327" i="1" s="1"/>
  <c r="Q295" i="1"/>
  <c r="D295" i="1"/>
  <c r="R295" i="1" s="1"/>
  <c r="Q263" i="1"/>
  <c r="D263" i="1"/>
  <c r="R263" i="1" s="1"/>
  <c r="Q231" i="1"/>
  <c r="D231" i="1"/>
  <c r="R231" i="1" s="1"/>
  <c r="Q207" i="1"/>
  <c r="D207" i="1"/>
  <c r="R207" i="1" s="1"/>
  <c r="Q183" i="1"/>
  <c r="D183" i="1"/>
  <c r="R183" i="1" s="1"/>
  <c r="Q151" i="1"/>
  <c r="D151" i="1"/>
  <c r="Q119" i="1"/>
  <c r="D119" i="1"/>
  <c r="R119" i="1" s="1"/>
  <c r="Q87" i="1"/>
  <c r="D87" i="1"/>
  <c r="R87" i="1" s="1"/>
  <c r="Q63" i="1"/>
  <c r="D63" i="1"/>
  <c r="R63" i="1" s="1"/>
  <c r="Q258" i="1"/>
  <c r="Q274" i="1"/>
  <c r="D47" i="1"/>
  <c r="R47" i="1" s="1"/>
  <c r="Q265" i="1"/>
  <c r="Q281" i="1"/>
  <c r="Q297" i="1"/>
  <c r="Q313" i="1"/>
  <c r="Q329" i="1"/>
  <c r="Q345" i="1"/>
  <c r="Q362" i="1"/>
  <c r="Q314" i="1"/>
  <c r="Q330" i="1"/>
  <c r="Q346" i="1"/>
  <c r="C364" i="1"/>
  <c r="D364" i="1" s="1"/>
  <c r="R214" i="1"/>
  <c r="R232" i="1"/>
  <c r="X364" i="1"/>
  <c r="R103" i="1"/>
  <c r="R285" i="1"/>
  <c r="R30" i="1"/>
  <c r="R77" i="1"/>
  <c r="R93" i="1"/>
  <c r="R145" i="1"/>
  <c r="R165" i="1"/>
  <c r="R182" i="1"/>
  <c r="R200" i="1"/>
  <c r="R123" i="1"/>
  <c r="R172" i="1"/>
  <c r="R275" i="1"/>
  <c r="R117" i="1"/>
  <c r="R342" i="1"/>
  <c r="R29" i="1"/>
  <c r="R132" i="1"/>
  <c r="R309" i="1"/>
  <c r="R69" i="1"/>
  <c r="R224" i="1"/>
  <c r="R259" i="1"/>
  <c r="R7" i="1"/>
  <c r="R21" i="1"/>
  <c r="R151" i="1"/>
  <c r="R267" i="1"/>
  <c r="R39" i="1"/>
  <c r="R79" i="1"/>
  <c r="R101" i="1"/>
  <c r="R14" i="1"/>
  <c r="R38" i="1"/>
  <c r="R91" i="1"/>
  <c r="R107" i="1"/>
  <c r="R190" i="1"/>
  <c r="R210" i="1"/>
  <c r="R53" i="1"/>
  <c r="R23" i="1"/>
  <c r="R51" i="1"/>
  <c r="R37" i="1"/>
  <c r="R45" i="1"/>
  <c r="R60" i="1"/>
  <c r="R76" i="1"/>
  <c r="R197" i="1"/>
  <c r="R46" i="1"/>
  <c r="R54" i="1"/>
  <c r="R13" i="1"/>
  <c r="R55" i="1"/>
  <c r="R61" i="1"/>
  <c r="R108" i="1"/>
  <c r="R142" i="1"/>
  <c r="R68" i="1"/>
  <c r="R83" i="1"/>
  <c r="R215" i="1"/>
  <c r="R189" i="1"/>
  <c r="R125" i="1"/>
  <c r="R153" i="1"/>
  <c r="R261" i="1"/>
  <c r="R266" i="1"/>
  <c r="R292" i="1"/>
  <c r="R85" i="1"/>
  <c r="R140" i="1"/>
  <c r="R208" i="1"/>
  <c r="R243" i="1"/>
  <c r="R260" i="1"/>
  <c r="R274" i="1"/>
  <c r="R304" i="1"/>
  <c r="R308" i="1"/>
  <c r="R109" i="1"/>
  <c r="R167" i="1"/>
  <c r="R216" i="1"/>
  <c r="R251" i="1"/>
  <c r="R202" i="1"/>
  <c r="R268" i="1"/>
  <c r="R340" i="1"/>
  <c r="R218" i="1"/>
  <c r="R102" i="1"/>
  <c r="R115" i="1"/>
  <c r="R133" i="1"/>
  <c r="R310" i="1"/>
  <c r="R318" i="1"/>
  <c r="R328" i="1"/>
  <c r="R356" i="1"/>
  <c r="R73" i="1"/>
  <c r="R33" i="1"/>
  <c r="R58" i="1"/>
  <c r="R10" i="1"/>
  <c r="R18" i="1"/>
  <c r="R9" i="1"/>
  <c r="R17" i="1"/>
  <c r="R26" i="1"/>
  <c r="R57" i="1"/>
  <c r="R149" i="1"/>
  <c r="R96" i="1"/>
  <c r="R122" i="1"/>
  <c r="R25" i="1"/>
  <c r="R42" i="1"/>
  <c r="R86" i="1"/>
  <c r="R50" i="1"/>
  <c r="R8" i="1"/>
  <c r="R16" i="1"/>
  <c r="R49" i="1"/>
  <c r="R74" i="1"/>
  <c r="R209" i="1"/>
  <c r="R90" i="1"/>
  <c r="R65" i="1"/>
  <c r="R230" i="1"/>
  <c r="R94" i="1"/>
  <c r="R24" i="1"/>
  <c r="R34" i="1"/>
  <c r="R66" i="1"/>
  <c r="R41" i="1"/>
  <c r="R114" i="1"/>
  <c r="R137" i="1"/>
  <c r="R181" i="1"/>
  <c r="R106" i="1"/>
  <c r="R129" i="1"/>
  <c r="R88" i="1"/>
  <c r="R113" i="1"/>
  <c r="R121" i="1"/>
  <c r="R157" i="1"/>
  <c r="R81" i="1"/>
  <c r="R98" i="1"/>
  <c r="R89" i="1"/>
  <c r="R97" i="1"/>
  <c r="R105" i="1"/>
  <c r="R130" i="1"/>
  <c r="R171" i="1"/>
  <c r="R139" i="1"/>
  <c r="R146" i="1"/>
  <c r="R152" i="1"/>
  <c r="R307" i="1"/>
  <c r="R163" i="1"/>
  <c r="R141" i="1"/>
  <c r="R147" i="1"/>
  <c r="R170" i="1"/>
  <c r="R144" i="1"/>
  <c r="R155" i="1"/>
  <c r="R162" i="1"/>
  <c r="R213" i="1"/>
  <c r="R219" i="1"/>
  <c r="R235" i="1"/>
  <c r="R264" i="1"/>
  <c r="R178" i="1"/>
  <c r="R186" i="1"/>
  <c r="R187" i="1"/>
  <c r="R206" i="1"/>
  <c r="R229" i="1"/>
  <c r="R241" i="1"/>
  <c r="R179" i="1"/>
  <c r="R225" i="1"/>
  <c r="R176" i="1"/>
  <c r="R194" i="1"/>
  <c r="R195" i="1"/>
  <c r="R221" i="1"/>
  <c r="R222" i="1"/>
  <c r="R203" i="1"/>
  <c r="R233" i="1"/>
  <c r="R290" i="1"/>
  <c r="R204" i="1"/>
  <c r="R280" i="1"/>
  <c r="R237" i="1"/>
  <c r="R238" i="1"/>
  <c r="R201" i="1"/>
  <c r="R217" i="1"/>
  <c r="R248" i="1"/>
  <c r="R256" i="1"/>
  <c r="R299" i="1"/>
  <c r="R278" i="1"/>
  <c r="R297" i="1"/>
  <c r="R272" i="1"/>
  <c r="R289" i="1"/>
  <c r="R298" i="1"/>
  <c r="R306" i="1"/>
  <c r="R281" i="1"/>
  <c r="R282" i="1"/>
  <c r="R283" i="1"/>
  <c r="R361" i="1"/>
  <c r="R302" i="1"/>
  <c r="R314" i="1"/>
  <c r="R322" i="1"/>
  <c r="R337" i="1"/>
  <c r="R293" i="1"/>
  <c r="R301" i="1"/>
  <c r="R331" i="1"/>
  <c r="R335" i="1"/>
  <c r="R329" i="1"/>
  <c r="R345" i="1"/>
  <c r="R353" i="1"/>
  <c r="R339" i="1"/>
  <c r="R347" i="1"/>
  <c r="R355" i="1"/>
  <c r="L52" i="4"/>
  <c r="D51" i="4"/>
  <c r="C51" i="4"/>
  <c r="H31" i="4"/>
  <c r="D31" i="4"/>
  <c r="Q19" i="3"/>
  <c r="E214" i="1" l="1"/>
  <c r="E7" i="1"/>
  <c r="Q364" i="1"/>
  <c r="E253" i="1"/>
  <c r="E244" i="1"/>
  <c r="E170" i="1"/>
  <c r="E302" i="1"/>
  <c r="E16" i="1"/>
  <c r="E132" i="1"/>
  <c r="E70" i="1"/>
  <c r="E114" i="1"/>
  <c r="E281" i="1"/>
  <c r="E58" i="1"/>
  <c r="E267" i="1"/>
  <c r="E254" i="1"/>
  <c r="E110" i="1"/>
  <c r="E199" i="1"/>
  <c r="F343" i="1"/>
  <c r="G343" i="1" s="1"/>
  <c r="E216" i="1"/>
  <c r="E222" i="1"/>
  <c r="E125" i="1"/>
  <c r="E10" i="1"/>
  <c r="E107" i="1"/>
  <c r="E211" i="1"/>
  <c r="E221" i="1"/>
  <c r="E188" i="1"/>
  <c r="E146" i="1"/>
  <c r="E101" i="1"/>
  <c r="E167" i="1"/>
  <c r="R364" i="1"/>
  <c r="E322" i="1"/>
  <c r="E343" i="1"/>
  <c r="E204" i="1"/>
  <c r="E105" i="1"/>
  <c r="E72" i="1"/>
  <c r="F22" i="1"/>
  <c r="G22" i="1" s="1"/>
  <c r="E45" i="1"/>
  <c r="E76" i="1"/>
  <c r="E185" i="1"/>
  <c r="E150" i="1"/>
  <c r="E342" i="1"/>
  <c r="E325" i="1"/>
  <c r="E259" i="1"/>
  <c r="E85" i="1"/>
  <c r="E333" i="1"/>
  <c r="E305" i="1"/>
  <c r="E268" i="1"/>
  <c r="E197" i="1"/>
  <c r="E203" i="1"/>
  <c r="E187" i="1"/>
  <c r="E162" i="1"/>
  <c r="H147" i="1"/>
  <c r="I147" i="1" s="1"/>
  <c r="E136" i="1"/>
  <c r="E54" i="1"/>
  <c r="E48" i="1"/>
  <c r="E41" i="1"/>
  <c r="E86" i="1"/>
  <c r="E362" i="1"/>
  <c r="F87" i="1"/>
  <c r="G87" i="1" s="1"/>
  <c r="E346" i="1"/>
  <c r="E239" i="1"/>
  <c r="E189" i="1"/>
  <c r="E55" i="1"/>
  <c r="E77" i="1"/>
  <c r="E119" i="1"/>
  <c r="E236" i="1"/>
  <c r="E243" i="1"/>
  <c r="E200" i="1"/>
  <c r="E29" i="1"/>
  <c r="E151" i="1"/>
  <c r="E359" i="1"/>
  <c r="E247" i="1"/>
  <c r="F169" i="1"/>
  <c r="G169" i="1" s="1"/>
  <c r="E62" i="1"/>
  <c r="E23" i="1"/>
  <c r="E84" i="1"/>
  <c r="E159" i="1"/>
  <c r="E323" i="1"/>
  <c r="H359" i="1"/>
  <c r="I359" i="1" s="1"/>
  <c r="E331" i="1"/>
  <c r="E361" i="1"/>
  <c r="E315" i="1"/>
  <c r="E349" i="1"/>
  <c r="F314" i="1"/>
  <c r="G314" i="1" s="1"/>
  <c r="E319" i="1"/>
  <c r="E252" i="1"/>
  <c r="F228" i="1"/>
  <c r="G228" i="1" s="1"/>
  <c r="E217" i="1"/>
  <c r="E227" i="1"/>
  <c r="E160" i="1"/>
  <c r="E128" i="1"/>
  <c r="E98" i="1"/>
  <c r="E38" i="1"/>
  <c r="H43" i="1"/>
  <c r="I43" i="1" s="1"/>
  <c r="E80" i="1"/>
  <c r="E149" i="1"/>
  <c r="E332" i="1"/>
  <c r="E266" i="1"/>
  <c r="E344" i="1"/>
  <c r="E232" i="1"/>
  <c r="E191" i="1"/>
  <c r="E15" i="1"/>
  <c r="E60" i="1"/>
  <c r="E317" i="1"/>
  <c r="E31" i="1"/>
  <c r="E35" i="1"/>
  <c r="E117" i="1"/>
  <c r="F60" i="1"/>
  <c r="G60" i="1" s="1"/>
  <c r="E155" i="1"/>
  <c r="E309" i="1"/>
  <c r="E274" i="1"/>
  <c r="E127" i="1"/>
  <c r="E353" i="1"/>
  <c r="E276" i="1"/>
  <c r="E238" i="1"/>
  <c r="E194" i="1"/>
  <c r="E184" i="1"/>
  <c r="E113" i="1"/>
  <c r="E124" i="1"/>
  <c r="H191" i="1"/>
  <c r="I191" i="1" s="1"/>
  <c r="E231" i="1"/>
  <c r="E208" i="1"/>
  <c r="E313" i="1"/>
  <c r="E357" i="1"/>
  <c r="E312" i="1"/>
  <c r="E294" i="1"/>
  <c r="E289" i="1"/>
  <c r="E176" i="1"/>
  <c r="E178" i="1"/>
  <c r="E171" i="1"/>
  <c r="E120" i="1"/>
  <c r="E14" i="1"/>
  <c r="E88" i="1"/>
  <c r="E40" i="1"/>
  <c r="E74" i="1"/>
  <c r="E49" i="1"/>
  <c r="E240" i="1"/>
  <c r="E287" i="1"/>
  <c r="E228" i="1"/>
  <c r="F142" i="1"/>
  <c r="G142" i="1" s="1"/>
  <c r="E215" i="1"/>
  <c r="E360" i="1"/>
  <c r="E193" i="1"/>
  <c r="E177" i="1"/>
  <c r="E364" i="1"/>
  <c r="E11" i="1"/>
  <c r="E347" i="1"/>
  <c r="E139" i="1"/>
  <c r="E293" i="1"/>
  <c r="E130" i="1"/>
  <c r="E39" i="1"/>
  <c r="E326" i="1"/>
  <c r="E345" i="1"/>
  <c r="E229" i="1"/>
  <c r="E129" i="1"/>
  <c r="F49" i="1"/>
  <c r="G49" i="1" s="1"/>
  <c r="E205" i="1"/>
  <c r="E249" i="1"/>
  <c r="E44" i="1"/>
  <c r="E108" i="1"/>
  <c r="E182" i="1"/>
  <c r="E173" i="1"/>
  <c r="E330" i="1"/>
  <c r="E242" i="1"/>
  <c r="E123" i="1"/>
  <c r="E165" i="1"/>
  <c r="E106" i="1"/>
  <c r="E340" i="1"/>
  <c r="E270" i="1"/>
  <c r="E154" i="1"/>
  <c r="E126" i="1"/>
  <c r="E152" i="1"/>
  <c r="H129" i="1"/>
  <c r="I129" i="1" s="1"/>
  <c r="H65" i="1"/>
  <c r="I65" i="1" s="1"/>
  <c r="E73" i="1"/>
  <c r="E164" i="1"/>
  <c r="E224" i="1"/>
  <c r="E277" i="1"/>
  <c r="E166" i="1"/>
  <c r="E273" i="1"/>
  <c r="E36" i="1"/>
  <c r="E190" i="1"/>
  <c r="E13" i="1"/>
  <c r="E135" i="1"/>
  <c r="E245" i="1"/>
  <c r="E299" i="1"/>
  <c r="E328" i="1"/>
  <c r="E133" i="1"/>
  <c r="E66" i="1"/>
  <c r="E292" i="1"/>
  <c r="H360" i="1"/>
  <c r="I360" i="1" s="1"/>
  <c r="E296" i="1"/>
  <c r="E201" i="1"/>
  <c r="E134" i="1"/>
  <c r="E112" i="1"/>
  <c r="E32" i="1"/>
  <c r="E65" i="1"/>
  <c r="E283" i="1"/>
  <c r="E282" i="1"/>
  <c r="E339" i="1"/>
  <c r="E308" i="1"/>
  <c r="E334" i="1"/>
  <c r="E288" i="1"/>
  <c r="F335" i="1"/>
  <c r="G335" i="1" s="1"/>
  <c r="E356" i="1"/>
  <c r="E335" i="1"/>
  <c r="E351" i="1"/>
  <c r="E286" i="1"/>
  <c r="E262" i="1"/>
  <c r="E233" i="1"/>
  <c r="E192" i="1"/>
  <c r="E206" i="1"/>
  <c r="E147" i="1"/>
  <c r="E118" i="1"/>
  <c r="E78" i="1"/>
  <c r="E121" i="1"/>
  <c r="E24" i="1"/>
  <c r="E42" i="1"/>
  <c r="E122" i="1"/>
  <c r="E68" i="1"/>
  <c r="E63" i="1"/>
  <c r="E51" i="1"/>
  <c r="E358" i="1"/>
  <c r="E180" i="1"/>
  <c r="E131" i="1"/>
  <c r="E338" i="1"/>
  <c r="E226" i="1"/>
  <c r="E212" i="1"/>
  <c r="E156" i="1"/>
  <c r="E275" i="1"/>
  <c r="E264" i="1"/>
  <c r="E109" i="1"/>
  <c r="E279" i="1"/>
  <c r="E172" i="1"/>
  <c r="E321" i="1"/>
  <c r="E350" i="1"/>
  <c r="E348" i="1"/>
  <c r="E320" i="1"/>
  <c r="E324" i="1"/>
  <c r="E337" i="1"/>
  <c r="E260" i="1"/>
  <c r="E246" i="1"/>
  <c r="E297" i="1"/>
  <c r="E271" i="1"/>
  <c r="E280" i="1"/>
  <c r="E263" i="1"/>
  <c r="E255" i="1"/>
  <c r="E168" i="1"/>
  <c r="H206" i="1"/>
  <c r="I206" i="1" s="1"/>
  <c r="E235" i="1"/>
  <c r="E163" i="1"/>
  <c r="E102" i="1"/>
  <c r="E104" i="1"/>
  <c r="E46" i="1"/>
  <c r="E181" i="1"/>
  <c r="E94" i="1"/>
  <c r="E25" i="1"/>
  <c r="E57" i="1"/>
  <c r="E234" i="1"/>
  <c r="H84" i="1"/>
  <c r="I84" i="1" s="1"/>
  <c r="E115" i="1"/>
  <c r="E303" i="1"/>
  <c r="E218" i="1"/>
  <c r="E250" i="1"/>
  <c r="H39" i="1"/>
  <c r="I39" i="1" s="1"/>
  <c r="E37" i="1"/>
  <c r="E28" i="1"/>
  <c r="E47" i="1"/>
  <c r="E91" i="1"/>
  <c r="E284" i="1"/>
  <c r="E355" i="1"/>
  <c r="E59" i="1"/>
  <c r="E99" i="1"/>
  <c r="E116" i="1"/>
  <c r="E43" i="1"/>
  <c r="E174" i="1"/>
  <c r="E196" i="1"/>
  <c r="E251" i="1"/>
  <c r="E272" i="1"/>
  <c r="E301" i="1"/>
  <c r="E93" i="1"/>
  <c r="E90" i="1"/>
  <c r="E143" i="1"/>
  <c r="E145" i="1"/>
  <c r="E89" i="1"/>
  <c r="H342" i="1"/>
  <c r="I342" i="1" s="1"/>
  <c r="E316" i="1"/>
  <c r="F279" i="1"/>
  <c r="G279" i="1" s="1"/>
  <c r="E278" i="1"/>
  <c r="H203" i="1"/>
  <c r="I203" i="1" s="1"/>
  <c r="F214" i="1"/>
  <c r="G214" i="1" s="1"/>
  <c r="E241" i="1"/>
  <c r="E186" i="1"/>
  <c r="E219" i="1"/>
  <c r="E144" i="1"/>
  <c r="E141" i="1"/>
  <c r="E30" i="1"/>
  <c r="E64" i="1"/>
  <c r="E157" i="1"/>
  <c r="E209" i="1"/>
  <c r="E33" i="1"/>
  <c r="E265" i="1"/>
  <c r="E100" i="1"/>
  <c r="E158" i="1"/>
  <c r="E258" i="1"/>
  <c r="E75" i="1"/>
  <c r="E202" i="1"/>
  <c r="E12" i="1"/>
  <c r="E142" i="1"/>
  <c r="E52" i="1"/>
  <c r="E87" i="1"/>
  <c r="E210" i="1"/>
  <c r="E223" i="1"/>
  <c r="E300" i="1"/>
  <c r="E295" i="1"/>
  <c r="E354" i="1"/>
  <c r="E148" i="1"/>
  <c r="E103" i="1"/>
  <c r="E336" i="1"/>
  <c r="E195" i="1"/>
  <c r="E256" i="1"/>
  <c r="E285" i="1"/>
  <c r="E61" i="1"/>
  <c r="E50" i="1"/>
  <c r="E95" i="1"/>
  <c r="E81" i="1"/>
  <c r="H364" i="1"/>
  <c r="E341" i="1"/>
  <c r="F364" i="1"/>
  <c r="E329" i="1"/>
  <c r="E304" i="1"/>
  <c r="E314" i="1"/>
  <c r="E311" i="1"/>
  <c r="E306" i="1"/>
  <c r="E298" i="1"/>
  <c r="E237" i="1"/>
  <c r="E290" i="1"/>
  <c r="E198" i="1"/>
  <c r="E225" i="1"/>
  <c r="E213" i="1"/>
  <c r="E138" i="1"/>
  <c r="E307" i="1"/>
  <c r="E175" i="1"/>
  <c r="E82" i="1"/>
  <c r="E22" i="1"/>
  <c r="E56" i="1"/>
  <c r="E137" i="1"/>
  <c r="E230" i="1"/>
  <c r="E8" i="1"/>
  <c r="E96" i="1"/>
  <c r="E18" i="1"/>
  <c r="E257" i="1"/>
  <c r="E92" i="1"/>
  <c r="E153" i="1"/>
  <c r="E67" i="1"/>
  <c r="E169" i="1"/>
  <c r="E291" i="1"/>
  <c r="E83" i="1"/>
  <c r="E19" i="1"/>
  <c r="E26" i="1"/>
  <c r="E20" i="1"/>
  <c r="E207" i="1"/>
  <c r="E220" i="1"/>
  <c r="E269" i="1"/>
  <c r="E352" i="1"/>
  <c r="E69" i="1"/>
  <c r="E161" i="1"/>
  <c r="E27" i="1"/>
  <c r="E179" i="1"/>
  <c r="E248" i="1"/>
  <c r="E261" i="1"/>
  <c r="E53" i="1"/>
  <c r="E34" i="1"/>
  <c r="E71" i="1"/>
  <c r="E17" i="1"/>
  <c r="F270" i="1"/>
  <c r="G270" i="1" s="1"/>
  <c r="E9" i="1"/>
  <c r="F257" i="1"/>
  <c r="G257" i="1" s="1"/>
  <c r="E310" i="1"/>
  <c r="E21" i="1"/>
  <c r="E327" i="1"/>
  <c r="E111" i="1"/>
  <c r="E140" i="1"/>
  <c r="E318" i="1"/>
  <c r="E183" i="1"/>
  <c r="E79" i="1"/>
  <c r="E97" i="1"/>
  <c r="H273" i="1"/>
  <c r="I273" i="1" s="1"/>
  <c r="F144" i="1"/>
  <c r="G144" i="1" s="1"/>
  <c r="F175" i="1"/>
  <c r="G175" i="1" s="1"/>
  <c r="F289" i="1"/>
  <c r="G289" i="1" s="1"/>
  <c r="F212" i="1"/>
  <c r="G212" i="1" s="1"/>
  <c r="H346" i="1"/>
  <c r="I346" i="1" s="1"/>
  <c r="H175" i="1"/>
  <c r="I175" i="1" s="1"/>
  <c r="F166" i="1"/>
  <c r="G166" i="1" s="1"/>
  <c r="H251" i="1"/>
  <c r="I251" i="1" s="1"/>
  <c r="F360" i="1"/>
  <c r="G360" i="1" s="1"/>
  <c r="H351" i="1"/>
  <c r="I351" i="1" s="1"/>
  <c r="H343" i="1"/>
  <c r="I343" i="1" s="1"/>
  <c r="F113" i="1"/>
  <c r="G113" i="1" s="1"/>
  <c r="F42" i="1"/>
  <c r="G42" i="1" s="1"/>
  <c r="H86" i="1"/>
  <c r="I86" i="1" s="1"/>
  <c r="F151" i="1"/>
  <c r="G151" i="1" s="1"/>
  <c r="F12" i="1"/>
  <c r="G12" i="1" s="1"/>
  <c r="F352" i="1"/>
  <c r="G352" i="1" s="1"/>
  <c r="H270" i="1"/>
  <c r="I270" i="1" s="1"/>
  <c r="H336" i="1"/>
  <c r="I336" i="1" s="1"/>
  <c r="F340" i="1"/>
  <c r="G340" i="1" s="1"/>
  <c r="F316" i="1"/>
  <c r="G316" i="1" s="1"/>
  <c r="H319" i="1"/>
  <c r="I319" i="1" s="1"/>
  <c r="H42" i="1"/>
  <c r="I42" i="1" s="1"/>
  <c r="H167" i="1"/>
  <c r="I167" i="1" s="1"/>
  <c r="F333" i="1"/>
  <c r="G333" i="1" s="1"/>
  <c r="H16" i="1"/>
  <c r="I16" i="1" s="1"/>
  <c r="H333" i="1"/>
  <c r="I333" i="1" s="1"/>
  <c r="H76" i="1"/>
  <c r="I76" i="1" s="1"/>
  <c r="H322" i="1"/>
  <c r="I322" i="1" s="1"/>
  <c r="H256" i="1"/>
  <c r="I256" i="1" s="1"/>
  <c r="F187" i="1"/>
  <c r="G187" i="1" s="1"/>
  <c r="F137" i="1"/>
  <c r="G137" i="1" s="1"/>
  <c r="H339" i="1"/>
  <c r="I339" i="1" s="1"/>
  <c r="H274" i="1"/>
  <c r="I274" i="1" s="1"/>
  <c r="F156" i="1"/>
  <c r="G156" i="1" s="1"/>
  <c r="F341" i="1"/>
  <c r="G341" i="1" s="1"/>
  <c r="F356" i="1"/>
  <c r="G356" i="1" s="1"/>
  <c r="F345" i="1"/>
  <c r="G345" i="1" s="1"/>
  <c r="H314" i="1"/>
  <c r="I314" i="1" s="1"/>
  <c r="F272" i="1"/>
  <c r="G272" i="1" s="1"/>
  <c r="H278" i="1"/>
  <c r="I278" i="1" s="1"/>
  <c r="H198" i="1"/>
  <c r="I198" i="1" s="1"/>
  <c r="H214" i="1"/>
  <c r="I214" i="1" s="1"/>
  <c r="F239" i="1"/>
  <c r="G239" i="1" s="1"/>
  <c r="H241" i="1"/>
  <c r="I241" i="1" s="1"/>
  <c r="H169" i="1"/>
  <c r="I169" i="1" s="1"/>
  <c r="F81" i="1"/>
  <c r="G81" i="1" s="1"/>
  <c r="H137" i="1"/>
  <c r="I137" i="1" s="1"/>
  <c r="H49" i="1"/>
  <c r="I49" i="1" s="1"/>
  <c r="H234" i="1"/>
  <c r="I234" i="1" s="1"/>
  <c r="H288" i="1"/>
  <c r="I288" i="1" s="1"/>
  <c r="H268" i="1"/>
  <c r="I268" i="1" s="1"/>
  <c r="H355" i="1"/>
  <c r="I355" i="1" s="1"/>
  <c r="H164" i="1"/>
  <c r="I164" i="1" s="1"/>
  <c r="F265" i="1"/>
  <c r="G265" i="1" s="1"/>
  <c r="F259" i="1"/>
  <c r="G259" i="1" s="1"/>
  <c r="F67" i="1"/>
  <c r="G67" i="1" s="1"/>
  <c r="F173" i="1"/>
  <c r="G173" i="1" s="1"/>
  <c r="H330" i="1"/>
  <c r="I330" i="1" s="1"/>
  <c r="H358" i="1"/>
  <c r="I358" i="1" s="1"/>
  <c r="F337" i="1"/>
  <c r="G337" i="1" s="1"/>
  <c r="H265" i="1"/>
  <c r="I265" i="1" s="1"/>
  <c r="H225" i="1"/>
  <c r="I225" i="1" s="1"/>
  <c r="H239" i="1"/>
  <c r="I239" i="1" s="1"/>
  <c r="F229" i="1"/>
  <c r="G229" i="1" s="1"/>
  <c r="H235" i="1"/>
  <c r="I235" i="1" s="1"/>
  <c r="F162" i="1"/>
  <c r="G162" i="1" s="1"/>
  <c r="H81" i="1"/>
  <c r="I81" i="1" s="1"/>
  <c r="H75" i="1"/>
  <c r="I75" i="1" s="1"/>
  <c r="H66" i="1"/>
  <c r="I66" i="1" s="1"/>
  <c r="F17" i="1"/>
  <c r="G17" i="1" s="1"/>
  <c r="H33" i="1"/>
  <c r="I33" i="1" s="1"/>
  <c r="H231" i="1"/>
  <c r="I231" i="1" s="1"/>
  <c r="H101" i="1"/>
  <c r="I101" i="1" s="1"/>
  <c r="F262" i="1"/>
  <c r="G262" i="1" s="1"/>
  <c r="H277" i="1"/>
  <c r="I277" i="1" s="1"/>
  <c r="H166" i="1"/>
  <c r="I166" i="1" s="1"/>
  <c r="H328" i="1"/>
  <c r="I328" i="1" s="1"/>
  <c r="F202" i="1"/>
  <c r="G202" i="1" s="1"/>
  <c r="F52" i="1"/>
  <c r="G52" i="1" s="1"/>
  <c r="F323" i="1"/>
  <c r="G323" i="1" s="1"/>
  <c r="F148" i="1"/>
  <c r="G148" i="1" s="1"/>
  <c r="H267" i="1"/>
  <c r="I267" i="1" s="1"/>
  <c r="H37" i="1"/>
  <c r="I37" i="1" s="1"/>
  <c r="H338" i="1"/>
  <c r="I338" i="1" s="1"/>
  <c r="F312" i="1"/>
  <c r="G312" i="1" s="1"/>
  <c r="F311" i="1"/>
  <c r="G311" i="1" s="1"/>
  <c r="F351" i="1"/>
  <c r="G351" i="1" s="1"/>
  <c r="H344" i="1"/>
  <c r="I344" i="1" s="1"/>
  <c r="F329" i="1"/>
  <c r="G329" i="1" s="1"/>
  <c r="H345" i="1"/>
  <c r="I345" i="1" s="1"/>
  <c r="F310" i="1"/>
  <c r="G310" i="1" s="1"/>
  <c r="F299" i="1"/>
  <c r="G299" i="1" s="1"/>
  <c r="H362" i="1"/>
  <c r="I362" i="1" s="1"/>
  <c r="H353" i="1"/>
  <c r="I353" i="1" s="1"/>
  <c r="F320" i="1"/>
  <c r="G320" i="1" s="1"/>
  <c r="F319" i="1"/>
  <c r="G319" i="1" s="1"/>
  <c r="F359" i="1"/>
  <c r="G359" i="1" s="1"/>
  <c r="F330" i="1"/>
  <c r="G330" i="1" s="1"/>
  <c r="F305" i="1"/>
  <c r="G305" i="1" s="1"/>
  <c r="F281" i="1"/>
  <c r="G281" i="1" s="1"/>
  <c r="H236" i="1"/>
  <c r="I236" i="1" s="1"/>
  <c r="F277" i="1"/>
  <c r="G277" i="1" s="1"/>
  <c r="H299" i="1"/>
  <c r="I299" i="1" s="1"/>
  <c r="H222" i="1"/>
  <c r="I222" i="1" s="1"/>
  <c r="F223" i="1"/>
  <c r="G223" i="1" s="1"/>
  <c r="H143" i="1"/>
  <c r="I143" i="1" s="1"/>
  <c r="F120" i="1"/>
  <c r="G120" i="1" s="1"/>
  <c r="F82" i="1"/>
  <c r="G82" i="1" s="1"/>
  <c r="H80" i="1"/>
  <c r="I80" i="1" s="1"/>
  <c r="F50" i="1"/>
  <c r="G50" i="1" s="1"/>
  <c r="F254" i="1"/>
  <c r="G254" i="1" s="1"/>
  <c r="F287" i="1"/>
  <c r="G287" i="1" s="1"/>
  <c r="F309" i="1"/>
  <c r="G309" i="1" s="1"/>
  <c r="F193" i="1"/>
  <c r="G193" i="1" s="1"/>
  <c r="F69" i="1"/>
  <c r="G69" i="1" s="1"/>
  <c r="H326" i="1"/>
  <c r="I326" i="1" s="1"/>
  <c r="H151" i="1"/>
  <c r="I151" i="1" s="1"/>
  <c r="F275" i="1"/>
  <c r="G275" i="1" s="1"/>
  <c r="H92" i="1"/>
  <c r="I92" i="1" s="1"/>
  <c r="F205" i="1"/>
  <c r="G205" i="1" s="1"/>
  <c r="F35" i="1"/>
  <c r="G35" i="1" s="1"/>
  <c r="H13" i="1"/>
  <c r="I13" i="1" s="1"/>
  <c r="H45" i="1"/>
  <c r="I45" i="1" s="1"/>
  <c r="F44" i="1"/>
  <c r="G44" i="1" s="1"/>
  <c r="F47" i="1"/>
  <c r="G47" i="1" s="1"/>
  <c r="F63" i="1"/>
  <c r="G63" i="1" s="1"/>
  <c r="H68" i="1"/>
  <c r="I68" i="1" s="1"/>
  <c r="H189" i="1"/>
  <c r="I189" i="1" s="1"/>
  <c r="F85" i="1"/>
  <c r="G85" i="1" s="1"/>
  <c r="H253" i="1"/>
  <c r="I253" i="1" s="1"/>
  <c r="F150" i="1"/>
  <c r="G150" i="1" s="1"/>
  <c r="F317" i="1"/>
  <c r="G317" i="1" s="1"/>
  <c r="F249" i="1"/>
  <c r="G249" i="1" s="1"/>
  <c r="F146" i="1"/>
  <c r="G146" i="1" s="1"/>
  <c r="F293" i="1"/>
  <c r="G293" i="1" s="1"/>
  <c r="F124" i="1"/>
  <c r="G124" i="1" s="1"/>
  <c r="F199" i="1"/>
  <c r="G199" i="1" s="1"/>
  <c r="F321" i="1"/>
  <c r="G321" i="1" s="1"/>
  <c r="F250" i="1"/>
  <c r="G250" i="1" s="1"/>
  <c r="F355" i="1"/>
  <c r="G355" i="1" s="1"/>
  <c r="F191" i="1"/>
  <c r="G191" i="1" s="1"/>
  <c r="H349" i="1"/>
  <c r="I349" i="1" s="1"/>
  <c r="F251" i="1"/>
  <c r="G251" i="1" s="1"/>
  <c r="F296" i="1"/>
  <c r="G296" i="1" s="1"/>
  <c r="H127" i="1"/>
  <c r="I127" i="1" s="1"/>
  <c r="F218" i="1"/>
  <c r="G218" i="1" s="1"/>
  <c r="H115" i="1"/>
  <c r="I115" i="1" s="1"/>
  <c r="F111" i="1"/>
  <c r="G111" i="1" s="1"/>
  <c r="H185" i="1"/>
  <c r="I185" i="1" s="1"/>
  <c r="F295" i="1"/>
  <c r="G295" i="1" s="1"/>
  <c r="H124" i="1"/>
  <c r="I124" i="1" s="1"/>
  <c r="H332" i="1"/>
  <c r="I332" i="1" s="1"/>
  <c r="H176" i="1"/>
  <c r="I176" i="1" s="1"/>
  <c r="F70" i="1"/>
  <c r="G70" i="1" s="1"/>
  <c r="F103" i="1"/>
  <c r="G103" i="1" s="1"/>
  <c r="F303" i="1"/>
  <c r="G303" i="1" s="1"/>
  <c r="F33" i="1"/>
  <c r="G33" i="1" s="1"/>
  <c r="H149" i="1"/>
  <c r="I149" i="1" s="1"/>
  <c r="F7" i="1"/>
  <c r="G7" i="1" s="1"/>
  <c r="F65" i="1"/>
  <c r="G65" i="1" s="1"/>
  <c r="F94" i="1"/>
  <c r="G94" i="1" s="1"/>
  <c r="H24" i="1"/>
  <c r="I24" i="1" s="1"/>
  <c r="F66" i="1"/>
  <c r="G66" i="1" s="1"/>
  <c r="H11" i="1"/>
  <c r="I11" i="1" s="1"/>
  <c r="F129" i="1"/>
  <c r="G129" i="1" s="1"/>
  <c r="F79" i="1"/>
  <c r="G79" i="1" s="1"/>
  <c r="H32" i="1"/>
  <c r="I32" i="1" s="1"/>
  <c r="H89" i="1"/>
  <c r="I89" i="1" s="1"/>
  <c r="H105" i="1"/>
  <c r="I105" i="1" s="1"/>
  <c r="H146" i="1"/>
  <c r="I146" i="1" s="1"/>
  <c r="F128" i="1"/>
  <c r="G128" i="1" s="1"/>
  <c r="F147" i="1"/>
  <c r="G147" i="1" s="1"/>
  <c r="H112" i="1"/>
  <c r="I112" i="1" s="1"/>
  <c r="H154" i="1"/>
  <c r="I154" i="1" s="1"/>
  <c r="H174" i="1"/>
  <c r="I174" i="1" s="1"/>
  <c r="H255" i="1"/>
  <c r="I255" i="1" s="1"/>
  <c r="H194" i="1"/>
  <c r="I194" i="1" s="1"/>
  <c r="F222" i="1"/>
  <c r="G222" i="1" s="1"/>
  <c r="H233" i="1"/>
  <c r="I233" i="1" s="1"/>
  <c r="H196" i="1"/>
  <c r="I196" i="1" s="1"/>
  <c r="F256" i="1"/>
  <c r="G256" i="1" s="1"/>
  <c r="F247" i="1"/>
  <c r="G247" i="1" s="1"/>
  <c r="F261" i="1"/>
  <c r="G261" i="1" s="1"/>
  <c r="H291" i="1"/>
  <c r="I291" i="1" s="1"/>
  <c r="H21" i="1"/>
  <c r="I21" i="1" s="1"/>
  <c r="H31" i="1"/>
  <c r="I31" i="1" s="1"/>
  <c r="F61" i="1"/>
  <c r="G61" i="1" s="1"/>
  <c r="H190" i="1"/>
  <c r="I190" i="1" s="1"/>
  <c r="F55" i="1"/>
  <c r="G55" i="1" s="1"/>
  <c r="F292" i="1"/>
  <c r="G292" i="1" s="1"/>
  <c r="F53" i="1"/>
  <c r="G53" i="1" s="1"/>
  <c r="F231" i="1"/>
  <c r="G231" i="1" s="1"/>
  <c r="H148" i="1"/>
  <c r="I148" i="1" s="1"/>
  <c r="H310" i="1"/>
  <c r="I310" i="1" s="1"/>
  <c r="F224" i="1"/>
  <c r="G224" i="1" s="1"/>
  <c r="F138" i="1"/>
  <c r="G138" i="1" s="1"/>
  <c r="F267" i="1"/>
  <c r="G267" i="1" s="1"/>
  <c r="H116" i="1"/>
  <c r="I116" i="1" s="1"/>
  <c r="F133" i="1"/>
  <c r="G133" i="1" s="1"/>
  <c r="F313" i="1"/>
  <c r="G313" i="1" s="1"/>
  <c r="F215" i="1"/>
  <c r="G215" i="1" s="1"/>
  <c r="F353" i="1"/>
  <c r="G353" i="1" s="1"/>
  <c r="H177" i="1"/>
  <c r="I177" i="1" s="1"/>
  <c r="H347" i="1"/>
  <c r="I347" i="1" s="1"/>
  <c r="F246" i="1"/>
  <c r="G246" i="1" s="1"/>
  <c r="F300" i="1"/>
  <c r="G300" i="1" s="1"/>
  <c r="F134" i="1"/>
  <c r="G134" i="1" s="1"/>
  <c r="H201" i="1"/>
  <c r="I201" i="1" s="1"/>
  <c r="H260" i="1"/>
  <c r="I260" i="1" s="1"/>
  <c r="H261" i="1"/>
  <c r="I261" i="1" s="1"/>
  <c r="H207" i="1"/>
  <c r="I207" i="1" s="1"/>
  <c r="H245" i="1"/>
  <c r="I245" i="1" s="1"/>
  <c r="H285" i="1"/>
  <c r="I285" i="1" s="1"/>
  <c r="F197" i="1"/>
  <c r="G197" i="1" s="1"/>
  <c r="F253" i="1"/>
  <c r="G253" i="1" s="1"/>
  <c r="H303" i="1"/>
  <c r="I303" i="1" s="1"/>
  <c r="H133" i="1"/>
  <c r="I133" i="1" s="1"/>
  <c r="H184" i="1"/>
  <c r="I184" i="1" s="1"/>
  <c r="H79" i="1"/>
  <c r="I79" i="1" s="1"/>
  <c r="H110" i="1"/>
  <c r="I110" i="1" s="1"/>
  <c r="F177" i="1"/>
  <c r="G177" i="1" s="1"/>
  <c r="H246" i="1"/>
  <c r="I246" i="1" s="1"/>
  <c r="H9" i="1"/>
  <c r="I9" i="1" s="1"/>
  <c r="H26" i="1"/>
  <c r="I26" i="1" s="1"/>
  <c r="H96" i="1"/>
  <c r="I96" i="1" s="1"/>
  <c r="F10" i="1"/>
  <c r="G10" i="1" s="1"/>
  <c r="F71" i="1"/>
  <c r="G71" i="1" s="1"/>
  <c r="H8" i="1"/>
  <c r="I8" i="1" s="1"/>
  <c r="H209" i="1"/>
  <c r="I209" i="1" s="1"/>
  <c r="F24" i="1"/>
  <c r="G24" i="1" s="1"/>
  <c r="H114" i="1"/>
  <c r="I114" i="1" s="1"/>
  <c r="H19" i="1"/>
  <c r="I19" i="1" s="1"/>
  <c r="H51" i="1"/>
  <c r="I51" i="1" s="1"/>
  <c r="H88" i="1"/>
  <c r="I88" i="1" s="1"/>
  <c r="H121" i="1"/>
  <c r="I121" i="1" s="1"/>
  <c r="H40" i="1"/>
  <c r="I40" i="1" s="1"/>
  <c r="F89" i="1"/>
  <c r="G89" i="1" s="1"/>
  <c r="F105" i="1"/>
  <c r="G105" i="1" s="1"/>
  <c r="H130" i="1"/>
  <c r="I130" i="1" s="1"/>
  <c r="F136" i="1"/>
  <c r="G136" i="1" s="1"/>
  <c r="H120" i="1"/>
  <c r="I120" i="1" s="1"/>
  <c r="F174" i="1"/>
  <c r="G174" i="1" s="1"/>
  <c r="H213" i="1"/>
  <c r="I213" i="1" s="1"/>
  <c r="F235" i="1"/>
  <c r="G235" i="1" s="1"/>
  <c r="F206" i="1"/>
  <c r="G206" i="1" s="1"/>
  <c r="F241" i="1"/>
  <c r="G241" i="1" s="1"/>
  <c r="F160" i="1"/>
  <c r="G160" i="1" s="1"/>
  <c r="F255" i="1"/>
  <c r="G255" i="1" s="1"/>
  <c r="H263" i="1"/>
  <c r="I263" i="1" s="1"/>
  <c r="F290" i="1"/>
  <c r="G290" i="1" s="1"/>
  <c r="H211" i="1"/>
  <c r="I211" i="1" s="1"/>
  <c r="F201" i="1"/>
  <c r="G201" i="1" s="1"/>
  <c r="H91" i="1"/>
  <c r="I91" i="1" s="1"/>
  <c r="H53" i="1"/>
  <c r="I53" i="1" s="1"/>
  <c r="H20" i="1"/>
  <c r="I20" i="1" s="1"/>
  <c r="H63" i="1"/>
  <c r="I63" i="1" s="1"/>
  <c r="H142" i="1"/>
  <c r="I142" i="1" s="1"/>
  <c r="H83" i="1"/>
  <c r="I83" i="1" s="1"/>
  <c r="H125" i="1"/>
  <c r="I125" i="1" s="1"/>
  <c r="F283" i="1"/>
  <c r="G283" i="1" s="1"/>
  <c r="F339" i="1"/>
  <c r="G339" i="1" s="1"/>
  <c r="F198" i="1"/>
  <c r="G198" i="1" s="1"/>
  <c r="F131" i="1"/>
  <c r="G131" i="1" s="1"/>
  <c r="H300" i="1"/>
  <c r="I300" i="1" s="1"/>
  <c r="F196" i="1"/>
  <c r="G196" i="1" s="1"/>
  <c r="F115" i="1"/>
  <c r="G115" i="1" s="1"/>
  <c r="F232" i="1"/>
  <c r="G232" i="1" s="1"/>
  <c r="F107" i="1"/>
  <c r="G107" i="1" s="1"/>
  <c r="F116" i="1"/>
  <c r="G116" i="1" s="1"/>
  <c r="F301" i="1"/>
  <c r="G301" i="1" s="1"/>
  <c r="H200" i="1"/>
  <c r="I200" i="1" s="1"/>
  <c r="F331" i="1"/>
  <c r="G331" i="1" s="1"/>
  <c r="F125" i="1"/>
  <c r="G125" i="1" s="1"/>
  <c r="H309" i="1"/>
  <c r="I309" i="1" s="1"/>
  <c r="H243" i="1"/>
  <c r="I243" i="1" s="1"/>
  <c r="H304" i="1"/>
  <c r="I304" i="1" s="1"/>
  <c r="H135" i="1"/>
  <c r="I135" i="1" s="1"/>
  <c r="H205" i="1"/>
  <c r="I205" i="1" s="1"/>
  <c r="H308" i="1"/>
  <c r="I308" i="1" s="1"/>
  <c r="F268" i="1"/>
  <c r="G268" i="1" s="1"/>
  <c r="H250" i="1"/>
  <c r="I250" i="1" s="1"/>
  <c r="H301" i="1"/>
  <c r="I301" i="1" s="1"/>
  <c r="H348" i="1"/>
  <c r="I348" i="1" s="1"/>
  <c r="F119" i="1"/>
  <c r="G119" i="1" s="1"/>
  <c r="H199" i="1"/>
  <c r="I199" i="1" s="1"/>
  <c r="F304" i="1"/>
  <c r="G304" i="1" s="1"/>
  <c r="H141" i="1"/>
  <c r="I141" i="1" s="1"/>
  <c r="H356" i="1"/>
  <c r="I356" i="1" s="1"/>
  <c r="H202" i="1"/>
  <c r="I202" i="1" s="1"/>
  <c r="F302" i="1"/>
  <c r="G302" i="1" s="1"/>
  <c r="H82" i="1"/>
  <c r="I82" i="1" s="1"/>
  <c r="H183" i="1"/>
  <c r="I183" i="1" s="1"/>
  <c r="H252" i="1"/>
  <c r="I252" i="1" s="1"/>
  <c r="H316" i="1"/>
  <c r="I316" i="1" s="1"/>
  <c r="H73" i="1"/>
  <c r="I73" i="1" s="1"/>
  <c r="H58" i="1"/>
  <c r="I58" i="1" s="1"/>
  <c r="F9" i="1"/>
  <c r="G9" i="1" s="1"/>
  <c r="F39" i="1"/>
  <c r="G39" i="1" s="1"/>
  <c r="F149" i="1"/>
  <c r="G149" i="1" s="1"/>
  <c r="F96" i="1"/>
  <c r="G96" i="1" s="1"/>
  <c r="F8" i="1"/>
  <c r="G8" i="1" s="1"/>
  <c r="H74" i="1"/>
  <c r="I74" i="1" s="1"/>
  <c r="H230" i="1"/>
  <c r="I230" i="1" s="1"/>
  <c r="F114" i="1"/>
  <c r="G114" i="1" s="1"/>
  <c r="H157" i="1"/>
  <c r="I157" i="1" s="1"/>
  <c r="H27" i="1"/>
  <c r="I27" i="1" s="1"/>
  <c r="F32" i="1"/>
  <c r="G32" i="1" s="1"/>
  <c r="F121" i="1"/>
  <c r="G121" i="1" s="1"/>
  <c r="H48" i="1"/>
  <c r="I48" i="1" s="1"/>
  <c r="F130" i="1"/>
  <c r="G130" i="1" s="1"/>
  <c r="H171" i="1"/>
  <c r="I171" i="1" s="1"/>
  <c r="H307" i="1"/>
  <c r="I307" i="1" s="1"/>
  <c r="F141" i="1"/>
  <c r="G141" i="1" s="1"/>
  <c r="H128" i="1"/>
  <c r="I128" i="1" s="1"/>
  <c r="H161" i="1"/>
  <c r="I161" i="1" s="1"/>
  <c r="H155" i="1"/>
  <c r="I155" i="1" s="1"/>
  <c r="H219" i="1"/>
  <c r="I219" i="1" s="1"/>
  <c r="H186" i="1"/>
  <c r="I186" i="1" s="1"/>
  <c r="F178" i="1"/>
  <c r="G178" i="1" s="1"/>
  <c r="F168" i="1"/>
  <c r="G168" i="1" s="1"/>
  <c r="F263" i="1"/>
  <c r="G263" i="1" s="1"/>
  <c r="H227" i="1"/>
  <c r="I227" i="1" s="1"/>
  <c r="F221" i="1"/>
  <c r="G221" i="1" s="1"/>
  <c r="H290" i="1"/>
  <c r="I290" i="1" s="1"/>
  <c r="H280" i="1"/>
  <c r="I280" i="1" s="1"/>
  <c r="F220" i="1"/>
  <c r="G220" i="1" s="1"/>
  <c r="F297" i="1"/>
  <c r="G297" i="1" s="1"/>
  <c r="H272" i="1"/>
  <c r="I272" i="1" s="1"/>
  <c r="H296" i="1"/>
  <c r="I296" i="1" s="1"/>
  <c r="F21" i="1"/>
  <c r="G21" i="1" s="1"/>
  <c r="F210" i="1"/>
  <c r="G210" i="1" s="1"/>
  <c r="H12" i="1"/>
  <c r="I12" i="1" s="1"/>
  <c r="H61" i="1"/>
  <c r="I61" i="1" s="1"/>
  <c r="H197" i="1"/>
  <c r="I197" i="1" s="1"/>
  <c r="F30" i="1"/>
  <c r="G30" i="1" s="1"/>
  <c r="H38" i="1"/>
  <c r="I38" i="1" s="1"/>
  <c r="F274" i="1"/>
  <c r="G274" i="1" s="1"/>
  <c r="H317" i="1"/>
  <c r="I317" i="1" s="1"/>
  <c r="H193" i="1"/>
  <c r="I193" i="1" s="1"/>
  <c r="F123" i="1"/>
  <c r="G123" i="1" s="1"/>
  <c r="F288" i="1"/>
  <c r="G288" i="1" s="1"/>
  <c r="H188" i="1"/>
  <c r="I188" i="1" s="1"/>
  <c r="H102" i="1"/>
  <c r="I102" i="1" s="1"/>
  <c r="F194" i="1"/>
  <c r="G194" i="1" s="1"/>
  <c r="F98" i="1"/>
  <c r="G98" i="1" s="1"/>
  <c r="F84" i="1"/>
  <c r="G84" i="1" s="1"/>
  <c r="H294" i="1"/>
  <c r="I294" i="1" s="1"/>
  <c r="F190" i="1"/>
  <c r="G190" i="1" s="1"/>
  <c r="H295" i="1"/>
  <c r="I295" i="1" s="1"/>
  <c r="F117" i="1"/>
  <c r="G117" i="1" s="1"/>
  <c r="F308" i="1"/>
  <c r="G308" i="1" s="1"/>
  <c r="F240" i="1"/>
  <c r="G240" i="1" s="1"/>
  <c r="H325" i="1"/>
  <c r="I325" i="1" s="1"/>
  <c r="H140" i="1"/>
  <c r="I140" i="1" s="1"/>
  <c r="H208" i="1"/>
  <c r="I208" i="1" s="1"/>
  <c r="H313" i="1"/>
  <c r="I313" i="1" s="1"/>
  <c r="H292" i="1"/>
  <c r="I292" i="1" s="1"/>
  <c r="H254" i="1"/>
  <c r="I254" i="1" s="1"/>
  <c r="F62" i="1"/>
  <c r="G62" i="1" s="1"/>
  <c r="H123" i="1"/>
  <c r="I123" i="1" s="1"/>
  <c r="H215" i="1"/>
  <c r="I215" i="1" s="1"/>
  <c r="H259" i="1"/>
  <c r="I259" i="1" s="1"/>
  <c r="H315" i="1"/>
  <c r="I315" i="1" s="1"/>
  <c r="F110" i="1"/>
  <c r="G110" i="1" s="1"/>
  <c r="H312" i="1"/>
  <c r="I312" i="1" s="1"/>
  <c r="F118" i="1"/>
  <c r="G118" i="1" s="1"/>
  <c r="F185" i="1"/>
  <c r="G185" i="1" s="1"/>
  <c r="F58" i="1"/>
  <c r="G58" i="1" s="1"/>
  <c r="H25" i="1"/>
  <c r="I25" i="1" s="1"/>
  <c r="F158" i="1"/>
  <c r="G158" i="1" s="1"/>
  <c r="F74" i="1"/>
  <c r="G74" i="1" s="1"/>
  <c r="F90" i="1"/>
  <c r="G90" i="1" s="1"/>
  <c r="F230" i="1"/>
  <c r="G230" i="1" s="1"/>
  <c r="H94" i="1"/>
  <c r="I94" i="1" s="1"/>
  <c r="F157" i="1"/>
  <c r="G157" i="1" s="1"/>
  <c r="H59" i="1"/>
  <c r="I59" i="1" s="1"/>
  <c r="H106" i="1"/>
  <c r="I106" i="1" s="1"/>
  <c r="F40" i="1"/>
  <c r="G40" i="1" s="1"/>
  <c r="F88" i="1"/>
  <c r="G88" i="1" s="1"/>
  <c r="H56" i="1"/>
  <c r="I56" i="1" s="1"/>
  <c r="F127" i="1"/>
  <c r="G127" i="1" s="1"/>
  <c r="F171" i="1"/>
  <c r="G171" i="1" s="1"/>
  <c r="F152" i="1"/>
  <c r="G152" i="1" s="1"/>
  <c r="F307" i="1"/>
  <c r="G307" i="1" s="1"/>
  <c r="H136" i="1"/>
  <c r="I136" i="1" s="1"/>
  <c r="F161" i="1"/>
  <c r="G161" i="1" s="1"/>
  <c r="F155" i="1"/>
  <c r="G155" i="1" s="1"/>
  <c r="H165" i="1"/>
  <c r="I165" i="1" s="1"/>
  <c r="F225" i="1"/>
  <c r="G225" i="1" s="1"/>
  <c r="F176" i="1"/>
  <c r="G176" i="1" s="1"/>
  <c r="H195" i="1"/>
  <c r="I195" i="1" s="1"/>
  <c r="F280" i="1"/>
  <c r="G280" i="1" s="1"/>
  <c r="F38" i="1"/>
  <c r="G38" i="1" s="1"/>
  <c r="H28" i="1"/>
  <c r="I28" i="1" s="1"/>
  <c r="F20" i="1"/>
  <c r="G20" i="1" s="1"/>
  <c r="F76" i="1"/>
  <c r="G76" i="1" s="1"/>
  <c r="H23" i="1"/>
  <c r="I23" i="1" s="1"/>
  <c r="F243" i="1"/>
  <c r="G243" i="1" s="1"/>
  <c r="H293" i="1"/>
  <c r="I293" i="1" s="1"/>
  <c r="F182" i="1"/>
  <c r="G182" i="1" s="1"/>
  <c r="H119" i="1"/>
  <c r="I119" i="1" s="1"/>
  <c r="F284" i="1"/>
  <c r="G284" i="1" s="1"/>
  <c r="F183" i="1"/>
  <c r="G183" i="1" s="1"/>
  <c r="F101" i="1"/>
  <c r="G101" i="1" s="1"/>
  <c r="F188" i="1"/>
  <c r="G188" i="1" s="1"/>
  <c r="F83" i="1"/>
  <c r="G83" i="1" s="1"/>
  <c r="F59" i="1"/>
  <c r="G59" i="1" s="1"/>
  <c r="F285" i="1"/>
  <c r="G285" i="1" s="1"/>
  <c r="F189" i="1"/>
  <c r="G189" i="1" s="1"/>
  <c r="F242" i="1"/>
  <c r="G242" i="1" s="1"/>
  <c r="F99" i="1"/>
  <c r="G99" i="1" s="1"/>
  <c r="H286" i="1"/>
  <c r="I286" i="1" s="1"/>
  <c r="H258" i="1"/>
  <c r="I258" i="1" s="1"/>
  <c r="H71" i="1"/>
  <c r="I71" i="1" s="1"/>
  <c r="H216" i="1"/>
  <c r="I216" i="1" s="1"/>
  <c r="H269" i="1"/>
  <c r="I269" i="1" s="1"/>
  <c r="H340" i="1"/>
  <c r="I340" i="1" s="1"/>
  <c r="F145" i="1"/>
  <c r="G145" i="1" s="1"/>
  <c r="H131" i="1"/>
  <c r="I131" i="1" s="1"/>
  <c r="H318" i="1"/>
  <c r="I318" i="1" s="1"/>
  <c r="F234" i="1"/>
  <c r="G234" i="1" s="1"/>
  <c r="H320" i="1"/>
  <c r="I320" i="1" s="1"/>
  <c r="H99" i="1"/>
  <c r="I99" i="1" s="1"/>
  <c r="F126" i="1"/>
  <c r="G126" i="1" s="1"/>
  <c r="H324" i="1"/>
  <c r="I324" i="1" s="1"/>
  <c r="F73" i="1"/>
  <c r="G73" i="1" s="1"/>
  <c r="H57" i="1"/>
  <c r="I57" i="1" s="1"/>
  <c r="F25" i="1"/>
  <c r="G25" i="1" s="1"/>
  <c r="H158" i="1"/>
  <c r="I158" i="1" s="1"/>
  <c r="F15" i="1"/>
  <c r="G15" i="1" s="1"/>
  <c r="F78" i="1"/>
  <c r="G78" i="1" s="1"/>
  <c r="H90" i="1"/>
  <c r="I90" i="1" s="1"/>
  <c r="F18" i="1"/>
  <c r="G18" i="1" s="1"/>
  <c r="H34" i="1"/>
  <c r="I34" i="1" s="1"/>
  <c r="H41" i="1"/>
  <c r="I41" i="1" s="1"/>
  <c r="H181" i="1"/>
  <c r="I181" i="1" s="1"/>
  <c r="H35" i="1"/>
  <c r="I35" i="1" s="1"/>
  <c r="F106" i="1"/>
  <c r="G106" i="1" s="1"/>
  <c r="F48" i="1"/>
  <c r="G48" i="1" s="1"/>
  <c r="H64" i="1"/>
  <c r="I64" i="1" s="1"/>
  <c r="H97" i="1"/>
  <c r="I97" i="1" s="1"/>
  <c r="H163" i="1"/>
  <c r="I163" i="1" s="1"/>
  <c r="H170" i="1"/>
  <c r="I170" i="1" s="1"/>
  <c r="H139" i="1"/>
  <c r="I139" i="1" s="1"/>
  <c r="H138" i="1"/>
  <c r="I138" i="1" s="1"/>
  <c r="H180" i="1"/>
  <c r="I180" i="1" s="1"/>
  <c r="H264" i="1"/>
  <c r="I264" i="1" s="1"/>
  <c r="F186" i="1"/>
  <c r="G186" i="1" s="1"/>
  <c r="H179" i="1"/>
  <c r="I179" i="1" s="1"/>
  <c r="F195" i="1"/>
  <c r="G195" i="1" s="1"/>
  <c r="F227" i="1"/>
  <c r="G227" i="1" s="1"/>
  <c r="F217" i="1"/>
  <c r="G217" i="1" s="1"/>
  <c r="H248" i="1"/>
  <c r="I248" i="1" s="1"/>
  <c r="F271" i="1"/>
  <c r="G271" i="1" s="1"/>
  <c r="F236" i="1"/>
  <c r="G236" i="1" s="1"/>
  <c r="F278" i="1"/>
  <c r="G278" i="1" s="1"/>
  <c r="H212" i="1"/>
  <c r="I212" i="1" s="1"/>
  <c r="F298" i="1"/>
  <c r="G298" i="1" s="1"/>
  <c r="H249" i="1"/>
  <c r="I249" i="1" s="1"/>
  <c r="H306" i="1"/>
  <c r="I306" i="1" s="1"/>
  <c r="H311" i="1"/>
  <c r="I311" i="1" s="1"/>
  <c r="F294" i="1"/>
  <c r="G294" i="1" s="1"/>
  <c r="F361" i="1"/>
  <c r="G361" i="1" s="1"/>
  <c r="F322" i="1"/>
  <c r="G322" i="1" s="1"/>
  <c r="H350" i="1"/>
  <c r="I350" i="1" s="1"/>
  <c r="F349" i="1"/>
  <c r="G349" i="1" s="1"/>
  <c r="F350" i="1"/>
  <c r="G350" i="1" s="1"/>
  <c r="F326" i="1"/>
  <c r="G326" i="1" s="1"/>
  <c r="H93" i="1"/>
  <c r="I93" i="1" s="1"/>
  <c r="F31" i="1"/>
  <c r="G31" i="1" s="1"/>
  <c r="H107" i="1"/>
  <c r="I107" i="1" s="1"/>
  <c r="H210" i="1"/>
  <c r="I210" i="1" s="1"/>
  <c r="H87" i="1"/>
  <c r="I87" i="1" s="1"/>
  <c r="H46" i="1"/>
  <c r="I46" i="1" s="1"/>
  <c r="F28" i="1"/>
  <c r="G28" i="1" s="1"/>
  <c r="F216" i="1"/>
  <c r="G216" i="1" s="1"/>
  <c r="H279" i="1"/>
  <c r="I279" i="1" s="1"/>
  <c r="F180" i="1"/>
  <c r="G180" i="1" s="1"/>
  <c r="F93" i="1"/>
  <c r="G93" i="1" s="1"/>
  <c r="H276" i="1"/>
  <c r="I276" i="1" s="1"/>
  <c r="F165" i="1"/>
  <c r="G165" i="1" s="1"/>
  <c r="F75" i="1"/>
  <c r="G75" i="1" s="1"/>
  <c r="F154" i="1"/>
  <c r="G154" i="1" s="1"/>
  <c r="F51" i="1"/>
  <c r="G51" i="1" s="1"/>
  <c r="H357" i="1"/>
  <c r="I357" i="1" s="1"/>
  <c r="F273" i="1"/>
  <c r="G273" i="1" s="1"/>
  <c r="F159" i="1"/>
  <c r="G159" i="1" s="1"/>
  <c r="F219" i="1"/>
  <c r="G219" i="1" s="1"/>
  <c r="F77" i="1"/>
  <c r="G77" i="1" s="1"/>
  <c r="H275" i="1"/>
  <c r="I275" i="1" s="1"/>
  <c r="F260" i="1"/>
  <c r="G260" i="1" s="1"/>
  <c r="H85" i="1"/>
  <c r="I85" i="1" s="1"/>
  <c r="H226" i="1"/>
  <c r="I226" i="1" s="1"/>
  <c r="F153" i="1"/>
  <c r="G153" i="1" s="1"/>
  <c r="H341" i="1"/>
  <c r="I341" i="1" s="1"/>
  <c r="H159" i="1"/>
  <c r="I159" i="1" s="1"/>
  <c r="H262" i="1"/>
  <c r="I262" i="1" s="1"/>
  <c r="H152" i="1"/>
  <c r="I152" i="1" s="1"/>
  <c r="H218" i="1"/>
  <c r="I218" i="1" s="1"/>
  <c r="F276" i="1"/>
  <c r="G276" i="1" s="1"/>
  <c r="H323" i="1"/>
  <c r="I323" i="1" s="1"/>
  <c r="F252" i="1"/>
  <c r="G252" i="1" s="1"/>
  <c r="F226" i="1"/>
  <c r="G226" i="1" s="1"/>
  <c r="F269" i="1"/>
  <c r="G269" i="1" s="1"/>
  <c r="H327" i="1"/>
  <c r="I327" i="1" s="1"/>
  <c r="H10" i="1"/>
  <c r="I10" i="1" s="1"/>
  <c r="H17" i="1"/>
  <c r="I17" i="1" s="1"/>
  <c r="F86" i="1"/>
  <c r="G86" i="1" s="1"/>
  <c r="H122" i="1"/>
  <c r="I122" i="1" s="1"/>
  <c r="F14" i="1"/>
  <c r="G14" i="1" s="1"/>
  <c r="F34" i="1"/>
  <c r="G34" i="1" s="1"/>
  <c r="H67" i="1"/>
  <c r="I67" i="1" s="1"/>
  <c r="F56" i="1"/>
  <c r="G56" i="1" s="1"/>
  <c r="H113" i="1"/>
  <c r="I113" i="1" s="1"/>
  <c r="H98" i="1"/>
  <c r="I98" i="1" s="1"/>
  <c r="H72" i="1"/>
  <c r="I72" i="1" s="1"/>
  <c r="F97" i="1"/>
  <c r="G97" i="1" s="1"/>
  <c r="H95" i="1"/>
  <c r="I95" i="1" s="1"/>
  <c r="F139" i="1"/>
  <c r="G139" i="1" s="1"/>
  <c r="F104" i="1"/>
  <c r="G104" i="1" s="1"/>
  <c r="F163" i="1"/>
  <c r="G163" i="1" s="1"/>
  <c r="F170" i="1"/>
  <c r="G170" i="1" s="1"/>
  <c r="H162" i="1"/>
  <c r="I162" i="1" s="1"/>
  <c r="F184" i="1"/>
  <c r="G184" i="1" s="1"/>
  <c r="H223" i="1"/>
  <c r="I223" i="1" s="1"/>
  <c r="F264" i="1"/>
  <c r="G264" i="1" s="1"/>
  <c r="H187" i="1"/>
  <c r="I187" i="1" s="1"/>
  <c r="H229" i="1"/>
  <c r="I229" i="1" s="1"/>
  <c r="F179" i="1"/>
  <c r="G179" i="1" s="1"/>
  <c r="F233" i="1"/>
  <c r="G233" i="1" s="1"/>
  <c r="H238" i="1"/>
  <c r="I238" i="1" s="1"/>
  <c r="F248" i="1"/>
  <c r="G248" i="1" s="1"/>
  <c r="H244" i="1"/>
  <c r="I244" i="1" s="1"/>
  <c r="H220" i="1"/>
  <c r="I220" i="1" s="1"/>
  <c r="H289" i="1"/>
  <c r="I289" i="1" s="1"/>
  <c r="H298" i="1"/>
  <c r="I298" i="1" s="1"/>
  <c r="F306" i="1"/>
  <c r="G306" i="1" s="1"/>
  <c r="H337" i="1"/>
  <c r="I337" i="1" s="1"/>
  <c r="F324" i="1"/>
  <c r="G324" i="1" s="1"/>
  <c r="F362" i="1"/>
  <c r="G362" i="1" s="1"/>
  <c r="F348" i="1"/>
  <c r="G348" i="1" s="1"/>
  <c r="H352" i="1"/>
  <c r="I352" i="1" s="1"/>
  <c r="H361" i="1"/>
  <c r="I361" i="1" s="1"/>
  <c r="F286" i="1"/>
  <c r="G286" i="1" s="1"/>
  <c r="H257" i="1"/>
  <c r="I257" i="1" s="1"/>
  <c r="H228" i="1"/>
  <c r="I228" i="1" s="1"/>
  <c r="F244" i="1"/>
  <c r="G244" i="1" s="1"/>
  <c r="F238" i="1"/>
  <c r="G238" i="1" s="1"/>
  <c r="H104" i="1"/>
  <c r="I104" i="1" s="1"/>
  <c r="F112" i="1"/>
  <c r="G112" i="1" s="1"/>
  <c r="F72" i="1"/>
  <c r="G72" i="1" s="1"/>
  <c r="F181" i="1"/>
  <c r="G181" i="1" s="1"/>
  <c r="H50" i="1"/>
  <c r="I50" i="1" s="1"/>
  <c r="F122" i="1"/>
  <c r="G122" i="1" s="1"/>
  <c r="F80" i="1"/>
  <c r="G80" i="1" s="1"/>
  <c r="H302" i="1"/>
  <c r="I302" i="1" s="1"/>
  <c r="H283" i="1"/>
  <c r="I283" i="1" s="1"/>
  <c r="H242" i="1"/>
  <c r="I242" i="1" s="1"/>
  <c r="H111" i="1"/>
  <c r="I111" i="1" s="1"/>
  <c r="F200" i="1"/>
  <c r="G200" i="1" s="1"/>
  <c r="F315" i="1"/>
  <c r="G315" i="1" s="1"/>
  <c r="F258" i="1"/>
  <c r="G258" i="1" s="1"/>
  <c r="F143" i="1"/>
  <c r="G143" i="1" s="1"/>
  <c r="F68" i="1"/>
  <c r="G68" i="1" s="1"/>
  <c r="H44" i="1"/>
  <c r="I44" i="1" s="1"/>
  <c r="F342" i="1"/>
  <c r="G342" i="1" s="1"/>
  <c r="F328" i="1"/>
  <c r="G328" i="1" s="1"/>
  <c r="F357" i="1"/>
  <c r="G357" i="1" s="1"/>
  <c r="F338" i="1"/>
  <c r="G338" i="1" s="1"/>
  <c r="H321" i="1"/>
  <c r="I321" i="1" s="1"/>
  <c r="H281" i="1"/>
  <c r="I281" i="1" s="1"/>
  <c r="H354" i="1"/>
  <c r="I354" i="1" s="1"/>
  <c r="F336" i="1"/>
  <c r="G336" i="1" s="1"/>
  <c r="F327" i="1"/>
  <c r="G327" i="1" s="1"/>
  <c r="F332" i="1"/>
  <c r="G332" i="1" s="1"/>
  <c r="F346" i="1"/>
  <c r="G346" i="1" s="1"/>
  <c r="H305" i="1"/>
  <c r="I305" i="1" s="1"/>
  <c r="H329" i="1"/>
  <c r="I329" i="1" s="1"/>
  <c r="F282" i="1"/>
  <c r="G282" i="1" s="1"/>
  <c r="F291" i="1"/>
  <c r="G291" i="1" s="1"/>
  <c r="H247" i="1"/>
  <c r="I247" i="1" s="1"/>
  <c r="H271" i="1"/>
  <c r="I271" i="1" s="1"/>
  <c r="F204" i="1"/>
  <c r="G204" i="1" s="1"/>
  <c r="H145" i="1"/>
  <c r="I145" i="1" s="1"/>
  <c r="F95" i="1"/>
  <c r="G95" i="1" s="1"/>
  <c r="F135" i="1"/>
  <c r="G135" i="1" s="1"/>
  <c r="F64" i="1"/>
  <c r="G64" i="1" s="1"/>
  <c r="F209" i="1"/>
  <c r="G209" i="1" s="1"/>
  <c r="F57" i="1"/>
  <c r="G57" i="1" s="1"/>
  <c r="H287" i="1"/>
  <c r="I287" i="1" s="1"/>
  <c r="H160" i="1"/>
  <c r="I160" i="1" s="1"/>
  <c r="H55" i="1"/>
  <c r="I55" i="1" s="1"/>
  <c r="F102" i="1"/>
  <c r="G102" i="1" s="1"/>
  <c r="F245" i="1"/>
  <c r="G245" i="1" s="1"/>
  <c r="H100" i="1"/>
  <c r="I100" i="1" s="1"/>
  <c r="F207" i="1"/>
  <c r="G207" i="1" s="1"/>
  <c r="F318" i="1"/>
  <c r="G318" i="1" s="1"/>
  <c r="F266" i="1"/>
  <c r="G266" i="1" s="1"/>
  <c r="F172" i="1"/>
  <c r="G172" i="1" s="1"/>
  <c r="H54" i="1"/>
  <c r="I54" i="1" s="1"/>
  <c r="H36" i="1"/>
  <c r="I36" i="1" s="1"/>
  <c r="F344" i="1"/>
  <c r="G344" i="1" s="1"/>
  <c r="F334" i="1"/>
  <c r="G334" i="1" s="1"/>
  <c r="F358" i="1"/>
  <c r="G358" i="1" s="1"/>
  <c r="H334" i="1"/>
  <c r="I334" i="1" s="1"/>
  <c r="F354" i="1"/>
  <c r="G354" i="1" s="1"/>
  <c r="H297" i="1"/>
  <c r="I297" i="1" s="1"/>
  <c r="F237" i="1"/>
  <c r="G237" i="1" s="1"/>
  <c r="H204" i="1"/>
  <c r="I204" i="1" s="1"/>
  <c r="F192" i="1"/>
  <c r="G192" i="1" s="1"/>
  <c r="H178" i="1"/>
  <c r="I178" i="1" s="1"/>
  <c r="F41" i="1"/>
  <c r="G41" i="1" s="1"/>
  <c r="F16" i="1"/>
  <c r="G16" i="1" s="1"/>
  <c r="H18" i="1"/>
  <c r="I18" i="1" s="1"/>
  <c r="H156" i="1"/>
  <c r="I156" i="1" s="1"/>
  <c r="H168" i="1"/>
  <c r="I168" i="1" s="1"/>
  <c r="H240" i="1"/>
  <c r="I240" i="1" s="1"/>
  <c r="H284" i="1"/>
  <c r="I284" i="1" s="1"/>
  <c r="H134" i="1"/>
  <c r="I134" i="1" s="1"/>
  <c r="F132" i="1"/>
  <c r="G132" i="1" s="1"/>
  <c r="F325" i="1"/>
  <c r="G325" i="1" s="1"/>
  <c r="H108" i="1"/>
  <c r="I108" i="1" s="1"/>
  <c r="F36" i="1"/>
  <c r="G36" i="1" s="1"/>
  <c r="F37" i="1"/>
  <c r="G37" i="1" s="1"/>
  <c r="F140" i="1"/>
  <c r="G140" i="1" s="1"/>
  <c r="F19" i="1"/>
  <c r="G19" i="1" s="1"/>
  <c r="H47" i="1"/>
  <c r="I47" i="1" s="1"/>
  <c r="H150" i="1"/>
  <c r="I150" i="1" s="1"/>
  <c r="H221" i="1"/>
  <c r="I221" i="1" s="1"/>
  <c r="F29" i="1"/>
  <c r="G29" i="1" s="1"/>
  <c r="F91" i="1"/>
  <c r="G91" i="1" s="1"/>
  <c r="H237" i="1"/>
  <c r="I237" i="1" s="1"/>
  <c r="H103" i="1"/>
  <c r="I103" i="1" s="1"/>
  <c r="H14" i="1"/>
  <c r="I14" i="1" s="1"/>
  <c r="H217" i="1"/>
  <c r="I217" i="1" s="1"/>
  <c r="H70" i="1"/>
  <c r="I70" i="1" s="1"/>
  <c r="F108" i="1"/>
  <c r="G108" i="1" s="1"/>
  <c r="H77" i="1"/>
  <c r="I77" i="1" s="1"/>
  <c r="H335" i="1"/>
  <c r="I335" i="1" s="1"/>
  <c r="H22" i="1"/>
  <c r="I22" i="1" s="1"/>
  <c r="H118" i="1"/>
  <c r="I118" i="1" s="1"/>
  <c r="H60" i="1"/>
  <c r="I60" i="1" s="1"/>
  <c r="F54" i="1"/>
  <c r="G54" i="1" s="1"/>
  <c r="H173" i="1"/>
  <c r="I173" i="1" s="1"/>
  <c r="H126" i="1"/>
  <c r="I126" i="1" s="1"/>
  <c r="H7" i="1"/>
  <c r="I7" i="1" s="1"/>
  <c r="H62" i="1"/>
  <c r="I62" i="1" s="1"/>
  <c r="H30" i="1"/>
  <c r="I30" i="1" s="1"/>
  <c r="H172" i="1"/>
  <c r="I172" i="1" s="1"/>
  <c r="F11" i="1"/>
  <c r="G11" i="1" s="1"/>
  <c r="H29" i="1"/>
  <c r="I29" i="1" s="1"/>
  <c r="H192" i="1"/>
  <c r="I192" i="1" s="1"/>
  <c r="F26" i="1"/>
  <c r="G26" i="1" s="1"/>
  <c r="F23" i="1"/>
  <c r="G23" i="1" s="1"/>
  <c r="H153" i="1"/>
  <c r="I153" i="1" s="1"/>
  <c r="H266" i="1"/>
  <c r="I266" i="1" s="1"/>
  <c r="H78" i="1"/>
  <c r="I78" i="1" s="1"/>
  <c r="H331" i="1"/>
  <c r="I331" i="1" s="1"/>
  <c r="H232" i="1"/>
  <c r="I232" i="1" s="1"/>
  <c r="F208" i="1"/>
  <c r="G208" i="1" s="1"/>
  <c r="F164" i="1"/>
  <c r="G164" i="1" s="1"/>
  <c r="F100" i="1"/>
  <c r="G100" i="1" s="1"/>
  <c r="F347" i="1"/>
  <c r="G347" i="1" s="1"/>
  <c r="H52" i="1"/>
  <c r="I52" i="1" s="1"/>
  <c r="H15" i="1"/>
  <c r="I15" i="1" s="1"/>
  <c r="H282" i="1"/>
  <c r="I282" i="1" s="1"/>
  <c r="H224" i="1"/>
  <c r="I224" i="1" s="1"/>
  <c r="F27" i="1"/>
  <c r="G27" i="1" s="1"/>
  <c r="F13" i="1"/>
  <c r="G13" i="1" s="1"/>
  <c r="H144" i="1"/>
  <c r="I144" i="1" s="1"/>
  <c r="H117" i="1"/>
  <c r="I117" i="1" s="1"/>
  <c r="H182" i="1"/>
  <c r="I182" i="1" s="1"/>
  <c r="F109" i="1"/>
  <c r="G109" i="1" s="1"/>
  <c r="H132" i="1"/>
  <c r="I132" i="1" s="1"/>
  <c r="F167" i="1"/>
  <c r="G167" i="1" s="1"/>
  <c r="F211" i="1"/>
  <c r="G211" i="1" s="1"/>
  <c r="F213" i="1"/>
  <c r="G213" i="1" s="1"/>
  <c r="F203" i="1"/>
  <c r="G203" i="1" s="1"/>
  <c r="F92" i="1"/>
  <c r="G92" i="1" s="1"/>
  <c r="H109" i="1"/>
  <c r="I109" i="1" s="1"/>
  <c r="F45" i="1"/>
  <c r="G45" i="1" s="1"/>
  <c r="F43" i="1"/>
  <c r="G43" i="1" s="1"/>
  <c r="F46" i="1"/>
  <c r="G46" i="1" s="1"/>
  <c r="H69" i="1"/>
  <c r="I69" i="1" s="1"/>
  <c r="E51" i="4"/>
  <c r="H50" i="4"/>
  <c r="D50" i="4"/>
  <c r="H30" i="4"/>
  <c r="D30" i="4"/>
  <c r="K19" i="3"/>
  <c r="D11" i="3"/>
  <c r="O11" i="3" s="1"/>
  <c r="D14" i="3"/>
  <c r="O14" i="3" s="1"/>
  <c r="N15" i="3"/>
  <c r="D7" i="3"/>
  <c r="N9" i="3"/>
  <c r="N16" i="3"/>
  <c r="N17" i="3"/>
  <c r="N12" i="3"/>
  <c r="H49" i="4"/>
  <c r="D49" i="4"/>
  <c r="H29" i="4"/>
  <c r="D29" i="4"/>
  <c r="K3" i="3"/>
  <c r="H48" i="4"/>
  <c r="D48" i="4"/>
  <c r="H28" i="4"/>
  <c r="D28" i="4"/>
  <c r="D27" i="4"/>
  <c r="H27" i="4"/>
  <c r="H47" i="4"/>
  <c r="L15" i="4"/>
  <c r="D5" i="4"/>
  <c r="D47" i="4" s="1"/>
  <c r="H46" i="4"/>
  <c r="H26" i="4"/>
  <c r="H25" i="4"/>
  <c r="H24" i="4"/>
  <c r="D25" i="4"/>
  <c r="D8" i="3"/>
  <c r="O8" i="3" s="1"/>
  <c r="F2" i="3"/>
  <c r="C24" i="4"/>
  <c r="H45" i="4"/>
  <c r="G45" i="4"/>
  <c r="F45" i="4"/>
  <c r="D45" i="4"/>
  <c r="C45" i="4"/>
  <c r="B45" i="4"/>
  <c r="D44" i="4"/>
  <c r="C44" i="4"/>
  <c r="B44" i="4"/>
  <c r="D9" i="3"/>
  <c r="O9" i="3" s="1"/>
  <c r="N15" i="4"/>
  <c r="E17" i="4" s="1"/>
  <c r="H16" i="4"/>
  <c r="H37" i="4" s="1"/>
  <c r="D16" i="4"/>
  <c r="D37" i="4" s="1"/>
  <c r="L17" i="4"/>
  <c r="D23" i="4"/>
  <c r="D43" i="4" s="1"/>
  <c r="L53" i="4"/>
  <c r="H51" i="4"/>
  <c r="G47" i="4"/>
  <c r="C47" i="4"/>
  <c r="L6" i="4"/>
  <c r="K6" i="4"/>
  <c r="G46" i="4"/>
  <c r="C46" i="4"/>
  <c r="K5" i="4"/>
  <c r="A39" i="4"/>
  <c r="A38" i="4"/>
  <c r="A36" i="4"/>
  <c r="G2" i="4"/>
  <c r="K2" i="4" s="1"/>
  <c r="K23" i="4" s="1"/>
  <c r="K43" i="4" s="1"/>
  <c r="F2" i="4"/>
  <c r="J2" i="4" s="1"/>
  <c r="J23" i="4" s="1"/>
  <c r="J43" i="4" s="1"/>
  <c r="H2" i="4"/>
  <c r="H23" i="4" s="1"/>
  <c r="H43" i="4" s="1"/>
  <c r="L4" i="4"/>
  <c r="H36" i="4"/>
  <c r="G55" i="4"/>
  <c r="F55" i="4"/>
  <c r="C55" i="4"/>
  <c r="B55" i="4"/>
  <c r="A55" i="4"/>
  <c r="G54" i="4"/>
  <c r="F54" i="4"/>
  <c r="B54" i="4"/>
  <c r="C54" i="4"/>
  <c r="A54" i="4"/>
  <c r="G53" i="4"/>
  <c r="I53" i="4" s="1"/>
  <c r="F53" i="4"/>
  <c r="C53" i="4"/>
  <c r="E53" i="4" s="1"/>
  <c r="B53" i="4"/>
  <c r="A53" i="4"/>
  <c r="G52" i="4"/>
  <c r="I52" i="4" s="1"/>
  <c r="F52" i="4"/>
  <c r="C52" i="4"/>
  <c r="B52" i="4"/>
  <c r="A52" i="4"/>
  <c r="G51" i="4"/>
  <c r="K51" i="4" s="1"/>
  <c r="F51" i="4"/>
  <c r="B51" i="4"/>
  <c r="A51" i="4"/>
  <c r="G50" i="4"/>
  <c r="F50" i="4"/>
  <c r="C50" i="4"/>
  <c r="B50" i="4"/>
  <c r="A50" i="4"/>
  <c r="G49" i="4"/>
  <c r="F49" i="4"/>
  <c r="C49" i="4"/>
  <c r="B49" i="4"/>
  <c r="A49" i="4"/>
  <c r="G48" i="4"/>
  <c r="F48" i="4"/>
  <c r="C48" i="4"/>
  <c r="B48" i="4"/>
  <c r="A48" i="4"/>
  <c r="F47" i="4"/>
  <c r="B47" i="4"/>
  <c r="A47" i="4"/>
  <c r="F46" i="4"/>
  <c r="B46" i="4"/>
  <c r="A46" i="4"/>
  <c r="A45" i="4"/>
  <c r="H44" i="4"/>
  <c r="G44" i="4"/>
  <c r="F44" i="4"/>
  <c r="A44" i="4"/>
  <c r="I43" i="4"/>
  <c r="M43" i="4" s="1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3" i="4"/>
  <c r="C43" i="4" s="1"/>
  <c r="B23" i="4"/>
  <c r="B43" i="4" s="1"/>
  <c r="L18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L7" i="4"/>
  <c r="K7" i="4"/>
  <c r="J7" i="4"/>
  <c r="J6" i="4"/>
  <c r="J5" i="4"/>
  <c r="K4" i="4"/>
  <c r="J4" i="4"/>
  <c r="L3" i="4"/>
  <c r="K3" i="4"/>
  <c r="J3" i="4"/>
  <c r="L19" i="3"/>
  <c r="D16" i="3"/>
  <c r="O16" i="3" s="1"/>
  <c r="D12" i="3"/>
  <c r="O12" i="3" s="1"/>
  <c r="D10" i="3"/>
  <c r="O10" i="3" s="1"/>
  <c r="Q2" i="3"/>
  <c r="N2" i="3"/>
  <c r="H2" i="3"/>
  <c r="N8" i="3"/>
  <c r="D17" i="3"/>
  <c r="O17" i="3" s="1"/>
  <c r="N13" i="3"/>
  <c r="N11" i="3"/>
  <c r="N10" i="3"/>
  <c r="D13" i="3"/>
  <c r="O13" i="3" s="1"/>
  <c r="K54" i="4" l="1"/>
  <c r="K26" i="4"/>
  <c r="J45" i="4"/>
  <c r="D46" i="4"/>
  <c r="L46" i="4" s="1"/>
  <c r="J52" i="4"/>
  <c r="K55" i="4"/>
  <c r="L5" i="4"/>
  <c r="L26" i="4" s="1"/>
  <c r="L2" i="4"/>
  <c r="L23" i="4" s="1"/>
  <c r="L43" i="4" s="1"/>
  <c r="G364" i="1"/>
  <c r="L25" i="4"/>
  <c r="K47" i="4"/>
  <c r="K32" i="4"/>
  <c r="K29" i="4"/>
  <c r="K33" i="4"/>
  <c r="K27" i="4"/>
  <c r="L33" i="4"/>
  <c r="J50" i="4"/>
  <c r="J55" i="4"/>
  <c r="L29" i="4"/>
  <c r="J44" i="4"/>
  <c r="L32" i="4"/>
  <c r="I17" i="4"/>
  <c r="I14" i="4"/>
  <c r="G23" i="4"/>
  <c r="G43" i="4" s="1"/>
  <c r="E18" i="4"/>
  <c r="J51" i="4"/>
  <c r="I18" i="4"/>
  <c r="J48" i="4"/>
  <c r="E14" i="4"/>
  <c r="E15" i="4"/>
  <c r="L50" i="4"/>
  <c r="L24" i="4"/>
  <c r="K34" i="4"/>
  <c r="I46" i="4"/>
  <c r="I15" i="4"/>
  <c r="L28" i="4"/>
  <c r="I45" i="4"/>
  <c r="K53" i="4"/>
  <c r="M53" i="4" s="1"/>
  <c r="K49" i="4"/>
  <c r="K44" i="4"/>
  <c r="K48" i="4"/>
  <c r="F23" i="4"/>
  <c r="F43" i="4" s="1"/>
  <c r="I48" i="4"/>
  <c r="K45" i="4"/>
  <c r="I47" i="4"/>
  <c r="K24" i="4"/>
  <c r="K28" i="4"/>
  <c r="J47" i="4"/>
  <c r="E47" i="4"/>
  <c r="L47" i="4"/>
  <c r="L27" i="4"/>
  <c r="E44" i="4"/>
  <c r="E50" i="4"/>
  <c r="L48" i="4"/>
  <c r="G56" i="4"/>
  <c r="J46" i="4"/>
  <c r="J53" i="4"/>
  <c r="E16" i="4"/>
  <c r="D26" i="4"/>
  <c r="I50" i="4"/>
  <c r="L36" i="4"/>
  <c r="L39" i="4"/>
  <c r="K52" i="4"/>
  <c r="M52" i="4" s="1"/>
  <c r="E52" i="4"/>
  <c r="L38" i="4"/>
  <c r="I16" i="4"/>
  <c r="E45" i="4"/>
  <c r="L16" i="4"/>
  <c r="L37" i="4" s="1"/>
  <c r="I49" i="4"/>
  <c r="L45" i="4"/>
  <c r="K25" i="4"/>
  <c r="I51" i="4"/>
  <c r="E48" i="4"/>
  <c r="K30" i="4"/>
  <c r="I364" i="1"/>
  <c r="F56" i="4"/>
  <c r="K50" i="4"/>
  <c r="I44" i="4"/>
  <c r="J49" i="4"/>
  <c r="K35" i="4"/>
  <c r="J54" i="4"/>
  <c r="L49" i="4"/>
  <c r="K31" i="4"/>
  <c r="L54" i="4"/>
  <c r="L51" i="4"/>
  <c r="M51" i="4" s="1"/>
  <c r="C56" i="4"/>
  <c r="L30" i="4"/>
  <c r="B56" i="4"/>
  <c r="E49" i="4"/>
  <c r="K46" i="4"/>
  <c r="L44" i="4"/>
  <c r="L31" i="4"/>
  <c r="H56" i="4"/>
  <c r="D15" i="3"/>
  <c r="O15" i="3" s="1"/>
  <c r="N14" i="3"/>
  <c r="O7" i="3"/>
  <c r="C19" i="3"/>
  <c r="N19" i="3" s="1"/>
  <c r="N7" i="3"/>
  <c r="E46" i="4" l="1"/>
  <c r="M47" i="4"/>
  <c r="M50" i="4"/>
  <c r="M49" i="4"/>
  <c r="D56" i="4"/>
  <c r="L56" i="4" s="1"/>
  <c r="M46" i="4"/>
  <c r="M45" i="4"/>
  <c r="M44" i="4"/>
  <c r="M48" i="4"/>
  <c r="I366" i="1"/>
  <c r="I367" i="1"/>
  <c r="J56" i="4"/>
  <c r="K56" i="4"/>
  <c r="D19" i="3"/>
  <c r="J317" i="1" l="1"/>
  <c r="K317" i="1" s="1"/>
  <c r="L317" i="1" s="1"/>
  <c r="M317" i="1" s="1"/>
  <c r="N317" i="1" s="1"/>
  <c r="J308" i="1"/>
  <c r="K308" i="1" s="1"/>
  <c r="L308" i="1" s="1"/>
  <c r="M308" i="1" s="1"/>
  <c r="N308" i="1" s="1"/>
  <c r="J313" i="1"/>
  <c r="K313" i="1" s="1"/>
  <c r="L313" i="1" s="1"/>
  <c r="M313" i="1" s="1"/>
  <c r="N313" i="1" s="1"/>
  <c r="J300" i="1"/>
  <c r="K300" i="1" s="1"/>
  <c r="L300" i="1" s="1"/>
  <c r="M300" i="1" s="1"/>
  <c r="N300" i="1" s="1"/>
  <c r="J284" i="1"/>
  <c r="K284" i="1" s="1"/>
  <c r="L284" i="1" s="1"/>
  <c r="M284" i="1" s="1"/>
  <c r="N284" i="1" s="1"/>
  <c r="J266" i="1"/>
  <c r="K266" i="1" s="1"/>
  <c r="L266" i="1" s="1"/>
  <c r="M266" i="1" s="1"/>
  <c r="N266" i="1" s="1"/>
  <c r="J250" i="1"/>
  <c r="K250" i="1" s="1"/>
  <c r="L250" i="1" s="1"/>
  <c r="M250" i="1" s="1"/>
  <c r="N250" i="1" s="1"/>
  <c r="J318" i="1"/>
  <c r="K318" i="1" s="1"/>
  <c r="L318" i="1" s="1"/>
  <c r="M318" i="1" s="1"/>
  <c r="N318" i="1" s="1"/>
  <c r="J349" i="1"/>
  <c r="K349" i="1" s="1"/>
  <c r="L349" i="1" s="1"/>
  <c r="M349" i="1" s="1"/>
  <c r="N349" i="1" s="1"/>
  <c r="J246" i="1"/>
  <c r="K246" i="1" s="1"/>
  <c r="L246" i="1" s="1"/>
  <c r="M246" i="1" s="1"/>
  <c r="N246" i="1" s="1"/>
  <c r="J310" i="1"/>
  <c r="K310" i="1" s="1"/>
  <c r="L310" i="1" s="1"/>
  <c r="M310" i="1" s="1"/>
  <c r="N310" i="1" s="1"/>
  <c r="J277" i="1"/>
  <c r="K277" i="1" s="1"/>
  <c r="L277" i="1" s="1"/>
  <c r="M277" i="1" s="1"/>
  <c r="N277" i="1" s="1"/>
  <c r="J269" i="1"/>
  <c r="K269" i="1" s="1"/>
  <c r="L269" i="1" s="1"/>
  <c r="M269" i="1" s="1"/>
  <c r="N269" i="1" s="1"/>
  <c r="J253" i="1"/>
  <c r="K253" i="1" s="1"/>
  <c r="L253" i="1" s="1"/>
  <c r="M253" i="1" s="1"/>
  <c r="N253" i="1" s="1"/>
  <c r="J254" i="1"/>
  <c r="K254" i="1" s="1"/>
  <c r="L254" i="1" s="1"/>
  <c r="M254" i="1" s="1"/>
  <c r="N254" i="1" s="1"/>
  <c r="J261" i="1"/>
  <c r="K261" i="1" s="1"/>
  <c r="L261" i="1" s="1"/>
  <c r="M261" i="1" s="1"/>
  <c r="N261" i="1" s="1"/>
  <c r="J185" i="1"/>
  <c r="K185" i="1" s="1"/>
  <c r="L185" i="1" s="1"/>
  <c r="M185" i="1" s="1"/>
  <c r="N185" i="1" s="1"/>
  <c r="J142" i="1"/>
  <c r="K142" i="1" s="1"/>
  <c r="L142" i="1" s="1"/>
  <c r="M142" i="1" s="1"/>
  <c r="N142" i="1" s="1"/>
  <c r="J193" i="1"/>
  <c r="K193" i="1" s="1"/>
  <c r="L193" i="1" s="1"/>
  <c r="M193" i="1" s="1"/>
  <c r="N193" i="1" s="1"/>
  <c r="J103" i="1"/>
  <c r="K103" i="1" s="1"/>
  <c r="L103" i="1" s="1"/>
  <c r="M103" i="1" s="1"/>
  <c r="N103" i="1" s="1"/>
  <c r="J192" i="1"/>
  <c r="K192" i="1" s="1"/>
  <c r="L192" i="1" s="1"/>
  <c r="M192" i="1" s="1"/>
  <c r="N192" i="1" s="1"/>
  <c r="J153" i="1"/>
  <c r="K153" i="1" s="1"/>
  <c r="L153" i="1" s="1"/>
  <c r="M153" i="1" s="1"/>
  <c r="N153" i="1" s="1"/>
  <c r="J119" i="1"/>
  <c r="K119" i="1" s="1"/>
  <c r="L119" i="1" s="1"/>
  <c r="M119" i="1" s="1"/>
  <c r="N119" i="1" s="1"/>
  <c r="J111" i="1"/>
  <c r="K111" i="1" s="1"/>
  <c r="L111" i="1" s="1"/>
  <c r="M111" i="1" s="1"/>
  <c r="N111" i="1" s="1"/>
  <c r="J127" i="1"/>
  <c r="K127" i="1" s="1"/>
  <c r="L127" i="1" s="1"/>
  <c r="M127" i="1" s="1"/>
  <c r="N127" i="1" s="1"/>
  <c r="J14" i="1"/>
  <c r="K14" i="1" s="1"/>
  <c r="L14" i="1" s="1"/>
  <c r="M14" i="1" s="1"/>
  <c r="N14" i="1" s="1"/>
  <c r="J31" i="1"/>
  <c r="K31" i="1" s="1"/>
  <c r="L31" i="1" s="1"/>
  <c r="M31" i="1" s="1"/>
  <c r="N31" i="1" s="1"/>
  <c r="J55" i="1"/>
  <c r="K55" i="1" s="1"/>
  <c r="L55" i="1" s="1"/>
  <c r="M55" i="1" s="1"/>
  <c r="N55" i="1" s="1"/>
  <c r="J22" i="1"/>
  <c r="K22" i="1" s="1"/>
  <c r="L22" i="1" s="1"/>
  <c r="M22" i="1" s="1"/>
  <c r="N22" i="1" s="1"/>
  <c r="J15" i="1"/>
  <c r="K15" i="1" s="1"/>
  <c r="L15" i="1" s="1"/>
  <c r="M15" i="1" s="1"/>
  <c r="N15" i="1" s="1"/>
  <c r="B4" i="1"/>
  <c r="J23" i="1"/>
  <c r="K23" i="1" s="1"/>
  <c r="L23" i="1" s="1"/>
  <c r="M23" i="1" s="1"/>
  <c r="N23" i="1" s="1"/>
  <c r="J63" i="1"/>
  <c r="K63" i="1" s="1"/>
  <c r="L63" i="1" s="1"/>
  <c r="M63" i="1" s="1"/>
  <c r="N63" i="1" s="1"/>
  <c r="J135" i="1"/>
  <c r="K135" i="1" s="1"/>
  <c r="L135" i="1" s="1"/>
  <c r="M135" i="1" s="1"/>
  <c r="N135" i="1" s="1"/>
  <c r="J7" i="1"/>
  <c r="K7" i="1" s="1"/>
  <c r="J47" i="1"/>
  <c r="K47" i="1" s="1"/>
  <c r="L47" i="1" s="1"/>
  <c r="M47" i="1" s="1"/>
  <c r="N47" i="1" s="1"/>
  <c r="J126" i="1"/>
  <c r="K126" i="1" s="1"/>
  <c r="L126" i="1" s="1"/>
  <c r="M126" i="1" s="1"/>
  <c r="N126" i="1" s="1"/>
  <c r="J168" i="1"/>
  <c r="K168" i="1" s="1"/>
  <c r="L168" i="1" s="1"/>
  <c r="M168" i="1" s="1"/>
  <c r="N168" i="1" s="1"/>
  <c r="J52" i="1"/>
  <c r="K52" i="1" s="1"/>
  <c r="L52" i="1" s="1"/>
  <c r="M52" i="1" s="1"/>
  <c r="N52" i="1" s="1"/>
  <c r="J132" i="1"/>
  <c r="K132" i="1" s="1"/>
  <c r="L132" i="1" s="1"/>
  <c r="M132" i="1" s="1"/>
  <c r="N132" i="1" s="1"/>
  <c r="J21" i="1"/>
  <c r="K21" i="1" s="1"/>
  <c r="L21" i="1" s="1"/>
  <c r="M21" i="1" s="1"/>
  <c r="N21" i="1" s="1"/>
  <c r="J79" i="1"/>
  <c r="K79" i="1" s="1"/>
  <c r="L79" i="1" s="1"/>
  <c r="M79" i="1" s="1"/>
  <c r="N79" i="1" s="1"/>
  <c r="J45" i="1"/>
  <c r="K45" i="1" s="1"/>
  <c r="L45" i="1" s="1"/>
  <c r="M45" i="1" s="1"/>
  <c r="N45" i="1" s="1"/>
  <c r="J77" i="1"/>
  <c r="K77" i="1" s="1"/>
  <c r="L77" i="1" s="1"/>
  <c r="M77" i="1" s="1"/>
  <c r="N77" i="1" s="1"/>
  <c r="J107" i="1"/>
  <c r="K107" i="1" s="1"/>
  <c r="L107" i="1" s="1"/>
  <c r="M107" i="1" s="1"/>
  <c r="N107" i="1" s="1"/>
  <c r="J118" i="1"/>
  <c r="K118" i="1" s="1"/>
  <c r="L118" i="1" s="1"/>
  <c r="M118" i="1" s="1"/>
  <c r="N118" i="1" s="1"/>
  <c r="J141" i="1"/>
  <c r="K141" i="1" s="1"/>
  <c r="L141" i="1" s="1"/>
  <c r="M141" i="1" s="1"/>
  <c r="N141" i="1" s="1"/>
  <c r="J125" i="1"/>
  <c r="K125" i="1" s="1"/>
  <c r="L125" i="1" s="1"/>
  <c r="M125" i="1" s="1"/>
  <c r="N125" i="1" s="1"/>
  <c r="J82" i="1"/>
  <c r="K82" i="1" s="1"/>
  <c r="L82" i="1" s="1"/>
  <c r="M82" i="1" s="1"/>
  <c r="N82" i="1" s="1"/>
  <c r="J123" i="1"/>
  <c r="K123" i="1" s="1"/>
  <c r="L123" i="1" s="1"/>
  <c r="M123" i="1" s="1"/>
  <c r="N123" i="1" s="1"/>
  <c r="J148" i="1"/>
  <c r="K148" i="1" s="1"/>
  <c r="L148" i="1" s="1"/>
  <c r="M148" i="1" s="1"/>
  <c r="N148" i="1" s="1"/>
  <c r="J240" i="1"/>
  <c r="K240" i="1" s="1"/>
  <c r="L240" i="1" s="1"/>
  <c r="M240" i="1" s="1"/>
  <c r="N240" i="1" s="1"/>
  <c r="J221" i="1"/>
  <c r="K221" i="1" s="1"/>
  <c r="L221" i="1" s="1"/>
  <c r="M221" i="1" s="1"/>
  <c r="N221" i="1" s="1"/>
  <c r="J188" i="1"/>
  <c r="K188" i="1" s="1"/>
  <c r="L188" i="1" s="1"/>
  <c r="M188" i="1" s="1"/>
  <c r="N188" i="1" s="1"/>
  <c r="J217" i="1"/>
  <c r="K217" i="1" s="1"/>
  <c r="L217" i="1" s="1"/>
  <c r="M217" i="1" s="1"/>
  <c r="N217" i="1" s="1"/>
  <c r="J216" i="1"/>
  <c r="K216" i="1" s="1"/>
  <c r="L216" i="1" s="1"/>
  <c r="M216" i="1" s="1"/>
  <c r="N216" i="1" s="1"/>
  <c r="J282" i="1"/>
  <c r="K282" i="1" s="1"/>
  <c r="L282" i="1" s="1"/>
  <c r="M282" i="1" s="1"/>
  <c r="N282" i="1" s="1"/>
  <c r="J267" i="1"/>
  <c r="K267" i="1" s="1"/>
  <c r="L267" i="1" s="1"/>
  <c r="M267" i="1" s="1"/>
  <c r="N267" i="1" s="1"/>
  <c r="J323" i="1"/>
  <c r="K323" i="1" s="1"/>
  <c r="L323" i="1" s="1"/>
  <c r="M323" i="1" s="1"/>
  <c r="N323" i="1" s="1"/>
  <c r="J332" i="1"/>
  <c r="K332" i="1" s="1"/>
  <c r="L332" i="1" s="1"/>
  <c r="M332" i="1" s="1"/>
  <c r="N332" i="1" s="1"/>
  <c r="J340" i="1"/>
  <c r="K340" i="1" s="1"/>
  <c r="L340" i="1" s="1"/>
  <c r="M340" i="1" s="1"/>
  <c r="N340" i="1" s="1"/>
  <c r="J78" i="1"/>
  <c r="K78" i="1" s="1"/>
  <c r="L78" i="1" s="1"/>
  <c r="M78" i="1" s="1"/>
  <c r="N78" i="1" s="1"/>
  <c r="J37" i="1"/>
  <c r="K37" i="1" s="1"/>
  <c r="L37" i="1" s="1"/>
  <c r="M37" i="1" s="1"/>
  <c r="N37" i="1" s="1"/>
  <c r="J13" i="1"/>
  <c r="K13" i="1" s="1"/>
  <c r="L13" i="1" s="1"/>
  <c r="M13" i="1" s="1"/>
  <c r="N13" i="1" s="1"/>
  <c r="J76" i="1"/>
  <c r="K76" i="1" s="1"/>
  <c r="L76" i="1" s="1"/>
  <c r="M76" i="1" s="1"/>
  <c r="N76" i="1" s="1"/>
  <c r="J182" i="1"/>
  <c r="K182" i="1" s="1"/>
  <c r="L182" i="1" s="1"/>
  <c r="M182" i="1" s="1"/>
  <c r="N182" i="1" s="1"/>
  <c r="J99" i="1"/>
  <c r="K99" i="1" s="1"/>
  <c r="L99" i="1" s="1"/>
  <c r="M99" i="1" s="1"/>
  <c r="N99" i="1" s="1"/>
  <c r="J152" i="1"/>
  <c r="K152" i="1" s="1"/>
  <c r="L152" i="1" s="1"/>
  <c r="M152" i="1" s="1"/>
  <c r="N152" i="1" s="1"/>
  <c r="J156" i="1"/>
  <c r="K156" i="1" s="1"/>
  <c r="L156" i="1" s="1"/>
  <c r="M156" i="1" s="1"/>
  <c r="N156" i="1" s="1"/>
  <c r="J208" i="1"/>
  <c r="K208" i="1" s="1"/>
  <c r="L208" i="1" s="1"/>
  <c r="M208" i="1" s="1"/>
  <c r="N208" i="1" s="1"/>
  <c r="J237" i="1"/>
  <c r="K237" i="1" s="1"/>
  <c r="L237" i="1" s="1"/>
  <c r="M237" i="1" s="1"/>
  <c r="N237" i="1" s="1"/>
  <c r="J224" i="1"/>
  <c r="K224" i="1" s="1"/>
  <c r="L224" i="1" s="1"/>
  <c r="M224" i="1" s="1"/>
  <c r="N224" i="1" s="1"/>
  <c r="J295" i="1"/>
  <c r="K295" i="1" s="1"/>
  <c r="L295" i="1" s="1"/>
  <c r="M295" i="1" s="1"/>
  <c r="N295" i="1" s="1"/>
  <c r="J232" i="1"/>
  <c r="K232" i="1" s="1"/>
  <c r="L232" i="1" s="1"/>
  <c r="M232" i="1" s="1"/>
  <c r="N232" i="1" s="1"/>
  <c r="J252" i="1"/>
  <c r="K252" i="1" s="1"/>
  <c r="L252" i="1" s="1"/>
  <c r="M252" i="1" s="1"/>
  <c r="N252" i="1" s="1"/>
  <c r="J309" i="1"/>
  <c r="K309" i="1" s="1"/>
  <c r="L309" i="1" s="1"/>
  <c r="M309" i="1" s="1"/>
  <c r="N309" i="1" s="1"/>
  <c r="J328" i="1"/>
  <c r="K328" i="1" s="1"/>
  <c r="L328" i="1" s="1"/>
  <c r="M328" i="1" s="1"/>
  <c r="N328" i="1" s="1"/>
  <c r="J326" i="1"/>
  <c r="K326" i="1" s="1"/>
  <c r="L326" i="1" s="1"/>
  <c r="M326" i="1" s="1"/>
  <c r="N326" i="1" s="1"/>
  <c r="J150" i="1"/>
  <c r="K150" i="1" s="1"/>
  <c r="L150" i="1" s="1"/>
  <c r="M150" i="1" s="1"/>
  <c r="N150" i="1" s="1"/>
  <c r="J347" i="1"/>
  <c r="K347" i="1" s="1"/>
  <c r="L347" i="1" s="1"/>
  <c r="M347" i="1" s="1"/>
  <c r="N347" i="1" s="1"/>
  <c r="J134" i="1"/>
  <c r="K134" i="1" s="1"/>
  <c r="L134" i="1" s="1"/>
  <c r="M134" i="1" s="1"/>
  <c r="N134" i="1" s="1"/>
  <c r="J226" i="1"/>
  <c r="K226" i="1" s="1"/>
  <c r="L226" i="1" s="1"/>
  <c r="M226" i="1" s="1"/>
  <c r="N226" i="1" s="1"/>
  <c r="J292" i="1"/>
  <c r="K292" i="1" s="1"/>
  <c r="L292" i="1" s="1"/>
  <c r="M292" i="1" s="1"/>
  <c r="N292" i="1" s="1"/>
  <c r="J356" i="1"/>
  <c r="K356" i="1" s="1"/>
  <c r="L356" i="1" s="1"/>
  <c r="M356" i="1" s="1"/>
  <c r="N356" i="1" s="1"/>
  <c r="J84" i="1"/>
  <c r="K84" i="1" s="1"/>
  <c r="L84" i="1" s="1"/>
  <c r="M84" i="1" s="1"/>
  <c r="N84" i="1" s="1"/>
  <c r="J92" i="1"/>
  <c r="K92" i="1" s="1"/>
  <c r="L92" i="1" s="1"/>
  <c r="M92" i="1" s="1"/>
  <c r="N92" i="1" s="1"/>
  <c r="J133" i="1"/>
  <c r="K133" i="1" s="1"/>
  <c r="L133" i="1" s="1"/>
  <c r="M133" i="1" s="1"/>
  <c r="N133" i="1" s="1"/>
  <c r="J93" i="1"/>
  <c r="K93" i="1" s="1"/>
  <c r="L93" i="1" s="1"/>
  <c r="M93" i="1" s="1"/>
  <c r="N93" i="1" s="1"/>
  <c r="J91" i="1"/>
  <c r="K91" i="1" s="1"/>
  <c r="L91" i="1" s="1"/>
  <c r="M91" i="1" s="1"/>
  <c r="N91" i="1" s="1"/>
  <c r="J201" i="1"/>
  <c r="K201" i="1" s="1"/>
  <c r="L201" i="1" s="1"/>
  <c r="M201" i="1" s="1"/>
  <c r="N201" i="1" s="1"/>
  <c r="J288" i="1"/>
  <c r="K288" i="1" s="1"/>
  <c r="L288" i="1" s="1"/>
  <c r="M288" i="1" s="1"/>
  <c r="N288" i="1" s="1"/>
  <c r="J173" i="1"/>
  <c r="K173" i="1" s="1"/>
  <c r="L173" i="1" s="1"/>
  <c r="M173" i="1" s="1"/>
  <c r="N173" i="1" s="1"/>
  <c r="J172" i="1"/>
  <c r="K172" i="1" s="1"/>
  <c r="L172" i="1" s="1"/>
  <c r="M172" i="1" s="1"/>
  <c r="N172" i="1" s="1"/>
  <c r="J262" i="1"/>
  <c r="K262" i="1" s="1"/>
  <c r="L262" i="1" s="1"/>
  <c r="M262" i="1" s="1"/>
  <c r="N262" i="1" s="1"/>
  <c r="J274" i="1"/>
  <c r="K274" i="1" s="1"/>
  <c r="L274" i="1" s="1"/>
  <c r="M274" i="1" s="1"/>
  <c r="N274" i="1" s="1"/>
  <c r="J199" i="1"/>
  <c r="K199" i="1" s="1"/>
  <c r="L199" i="1" s="1"/>
  <c r="M199" i="1" s="1"/>
  <c r="N199" i="1" s="1"/>
  <c r="J234" i="1"/>
  <c r="K234" i="1" s="1"/>
  <c r="L234" i="1" s="1"/>
  <c r="M234" i="1" s="1"/>
  <c r="N234" i="1" s="1"/>
  <c r="J243" i="1"/>
  <c r="K243" i="1" s="1"/>
  <c r="L243" i="1" s="1"/>
  <c r="M243" i="1" s="1"/>
  <c r="N243" i="1" s="1"/>
  <c r="J258" i="1"/>
  <c r="K258" i="1" s="1"/>
  <c r="L258" i="1" s="1"/>
  <c r="M258" i="1" s="1"/>
  <c r="N258" i="1" s="1"/>
  <c r="J276" i="1"/>
  <c r="K276" i="1" s="1"/>
  <c r="L276" i="1" s="1"/>
  <c r="M276" i="1" s="1"/>
  <c r="N276" i="1" s="1"/>
  <c r="J293" i="1"/>
  <c r="K293" i="1" s="1"/>
  <c r="L293" i="1" s="1"/>
  <c r="M293" i="1" s="1"/>
  <c r="N293" i="1" s="1"/>
  <c r="J283" i="1"/>
  <c r="K283" i="1" s="1"/>
  <c r="L283" i="1" s="1"/>
  <c r="M283" i="1" s="1"/>
  <c r="N283" i="1" s="1"/>
  <c r="J325" i="1"/>
  <c r="K325" i="1" s="1"/>
  <c r="L325" i="1" s="1"/>
  <c r="M325" i="1" s="1"/>
  <c r="N325" i="1" s="1"/>
  <c r="J355" i="1"/>
  <c r="K355" i="1" s="1"/>
  <c r="L355" i="1" s="1"/>
  <c r="M355" i="1" s="1"/>
  <c r="N355" i="1" s="1"/>
  <c r="J177" i="1"/>
  <c r="K177" i="1" s="1"/>
  <c r="L177" i="1" s="1"/>
  <c r="M177" i="1" s="1"/>
  <c r="N177" i="1" s="1"/>
  <c r="J210" i="1"/>
  <c r="K210" i="1" s="1"/>
  <c r="L210" i="1" s="1"/>
  <c r="M210" i="1" s="1"/>
  <c r="N210" i="1" s="1"/>
  <c r="J335" i="1"/>
  <c r="K335" i="1" s="1"/>
  <c r="L335" i="1" s="1"/>
  <c r="M335" i="1" s="1"/>
  <c r="N335" i="1" s="1"/>
  <c r="J39" i="1"/>
  <c r="K39" i="1" s="1"/>
  <c r="L39" i="1" s="1"/>
  <c r="M39" i="1" s="1"/>
  <c r="N39" i="1" s="1"/>
  <c r="J28" i="1"/>
  <c r="K28" i="1" s="1"/>
  <c r="L28" i="1" s="1"/>
  <c r="M28" i="1" s="1"/>
  <c r="N28" i="1" s="1"/>
  <c r="J87" i="1"/>
  <c r="K87" i="1" s="1"/>
  <c r="L87" i="1" s="1"/>
  <c r="M87" i="1" s="1"/>
  <c r="N87" i="1" s="1"/>
  <c r="J85" i="1"/>
  <c r="K85" i="1" s="1"/>
  <c r="L85" i="1" s="1"/>
  <c r="M85" i="1" s="1"/>
  <c r="N85" i="1" s="1"/>
  <c r="J62" i="1"/>
  <c r="K62" i="1" s="1"/>
  <c r="L62" i="1" s="1"/>
  <c r="M62" i="1" s="1"/>
  <c r="N62" i="1" s="1"/>
  <c r="J100" i="1"/>
  <c r="K100" i="1" s="1"/>
  <c r="L100" i="1" s="1"/>
  <c r="M100" i="1" s="1"/>
  <c r="N100" i="1" s="1"/>
  <c r="J110" i="1"/>
  <c r="K110" i="1" s="1"/>
  <c r="L110" i="1" s="1"/>
  <c r="M110" i="1" s="1"/>
  <c r="N110" i="1" s="1"/>
  <c r="J108" i="1"/>
  <c r="K108" i="1" s="1"/>
  <c r="L108" i="1" s="1"/>
  <c r="M108" i="1" s="1"/>
  <c r="N108" i="1" s="1"/>
  <c r="J176" i="1"/>
  <c r="K176" i="1" s="1"/>
  <c r="L176" i="1" s="1"/>
  <c r="M176" i="1" s="1"/>
  <c r="N176" i="1" s="1"/>
  <c r="J164" i="1"/>
  <c r="K164" i="1" s="1"/>
  <c r="L164" i="1" s="1"/>
  <c r="M164" i="1" s="1"/>
  <c r="N164" i="1" s="1"/>
  <c r="J184" i="1"/>
  <c r="K184" i="1" s="1"/>
  <c r="L184" i="1" s="1"/>
  <c r="M184" i="1" s="1"/>
  <c r="N184" i="1" s="1"/>
  <c r="J202" i="1"/>
  <c r="K202" i="1" s="1"/>
  <c r="L202" i="1" s="1"/>
  <c r="M202" i="1" s="1"/>
  <c r="N202" i="1" s="1"/>
  <c r="J205" i="1"/>
  <c r="K205" i="1" s="1"/>
  <c r="L205" i="1" s="1"/>
  <c r="M205" i="1" s="1"/>
  <c r="N205" i="1" s="1"/>
  <c r="J316" i="1"/>
  <c r="K316" i="1" s="1"/>
  <c r="L316" i="1" s="1"/>
  <c r="M316" i="1" s="1"/>
  <c r="N316" i="1" s="1"/>
  <c r="J260" i="1"/>
  <c r="K260" i="1" s="1"/>
  <c r="L260" i="1" s="1"/>
  <c r="M260" i="1" s="1"/>
  <c r="N260" i="1" s="1"/>
  <c r="J200" i="1"/>
  <c r="K200" i="1" s="1"/>
  <c r="L200" i="1" s="1"/>
  <c r="M200" i="1" s="1"/>
  <c r="N200" i="1" s="1"/>
  <c r="J320" i="1"/>
  <c r="K320" i="1" s="1"/>
  <c r="L320" i="1" s="1"/>
  <c r="M320" i="1" s="1"/>
  <c r="N320" i="1" s="1"/>
  <c r="J333" i="1"/>
  <c r="K333" i="1" s="1"/>
  <c r="L333" i="1" s="1"/>
  <c r="M333" i="1" s="1"/>
  <c r="N333" i="1" s="1"/>
  <c r="J189" i="1"/>
  <c r="K189" i="1" s="1"/>
  <c r="L189" i="1" s="1"/>
  <c r="M189" i="1" s="1"/>
  <c r="N189" i="1" s="1"/>
  <c r="J69" i="1"/>
  <c r="K69" i="1" s="1"/>
  <c r="L69" i="1" s="1"/>
  <c r="M69" i="1" s="1"/>
  <c r="N69" i="1" s="1"/>
  <c r="J20" i="1"/>
  <c r="K20" i="1" s="1"/>
  <c r="L20" i="1" s="1"/>
  <c r="M20" i="1" s="1"/>
  <c r="N20" i="1" s="1"/>
  <c r="J124" i="1"/>
  <c r="K124" i="1" s="1"/>
  <c r="L124" i="1" s="1"/>
  <c r="M124" i="1" s="1"/>
  <c r="N124" i="1" s="1"/>
  <c r="J231" i="1"/>
  <c r="K231" i="1" s="1"/>
  <c r="L231" i="1" s="1"/>
  <c r="M231" i="1" s="1"/>
  <c r="N231" i="1" s="1"/>
  <c r="J259" i="1"/>
  <c r="K259" i="1" s="1"/>
  <c r="L259" i="1" s="1"/>
  <c r="M259" i="1" s="1"/>
  <c r="N259" i="1" s="1"/>
  <c r="J190" i="1"/>
  <c r="K190" i="1" s="1"/>
  <c r="L190" i="1" s="1"/>
  <c r="M190" i="1" s="1"/>
  <c r="N190" i="1" s="1"/>
  <c r="J303" i="1"/>
  <c r="K303" i="1" s="1"/>
  <c r="L303" i="1" s="1"/>
  <c r="M303" i="1" s="1"/>
  <c r="N303" i="1" s="1"/>
  <c r="J71" i="1"/>
  <c r="K71" i="1" s="1"/>
  <c r="L71" i="1" s="1"/>
  <c r="M71" i="1" s="1"/>
  <c r="N71" i="1" s="1"/>
  <c r="J44" i="1"/>
  <c r="K44" i="1" s="1"/>
  <c r="L44" i="1" s="1"/>
  <c r="M44" i="1" s="1"/>
  <c r="N44" i="1" s="1"/>
  <c r="J12" i="1"/>
  <c r="K12" i="1" s="1"/>
  <c r="L12" i="1" s="1"/>
  <c r="M12" i="1" s="1"/>
  <c r="N12" i="1" s="1"/>
  <c r="J36" i="1"/>
  <c r="K36" i="1" s="1"/>
  <c r="L36" i="1" s="1"/>
  <c r="M36" i="1" s="1"/>
  <c r="N36" i="1" s="1"/>
  <c r="J68" i="1"/>
  <c r="K68" i="1" s="1"/>
  <c r="L68" i="1" s="1"/>
  <c r="M68" i="1" s="1"/>
  <c r="N68" i="1" s="1"/>
  <c r="J116" i="1"/>
  <c r="K116" i="1" s="1"/>
  <c r="L116" i="1" s="1"/>
  <c r="M116" i="1" s="1"/>
  <c r="N116" i="1" s="1"/>
  <c r="J109" i="1"/>
  <c r="K109" i="1" s="1"/>
  <c r="L109" i="1" s="1"/>
  <c r="M109" i="1" s="1"/>
  <c r="N109" i="1" s="1"/>
  <c r="J140" i="1"/>
  <c r="K140" i="1" s="1"/>
  <c r="L140" i="1" s="1"/>
  <c r="M140" i="1" s="1"/>
  <c r="N140" i="1" s="1"/>
  <c r="J166" i="1"/>
  <c r="K166" i="1" s="1"/>
  <c r="L166" i="1" s="1"/>
  <c r="M166" i="1" s="1"/>
  <c r="N166" i="1" s="1"/>
  <c r="J215" i="1"/>
  <c r="K215" i="1" s="1"/>
  <c r="L215" i="1" s="1"/>
  <c r="M215" i="1" s="1"/>
  <c r="N215" i="1" s="1"/>
  <c r="J242" i="1"/>
  <c r="K242" i="1" s="1"/>
  <c r="L242" i="1" s="1"/>
  <c r="M242" i="1" s="1"/>
  <c r="N242" i="1" s="1"/>
  <c r="J245" i="1"/>
  <c r="K245" i="1" s="1"/>
  <c r="L245" i="1" s="1"/>
  <c r="M245" i="1" s="1"/>
  <c r="N245" i="1" s="1"/>
  <c r="J304" i="1"/>
  <c r="K304" i="1" s="1"/>
  <c r="L304" i="1" s="1"/>
  <c r="M304" i="1" s="1"/>
  <c r="N304" i="1" s="1"/>
  <c r="J312" i="1"/>
  <c r="K312" i="1" s="1"/>
  <c r="L312" i="1" s="1"/>
  <c r="M312" i="1" s="1"/>
  <c r="N312" i="1" s="1"/>
  <c r="J285" i="1"/>
  <c r="K285" i="1" s="1"/>
  <c r="L285" i="1" s="1"/>
  <c r="M285" i="1" s="1"/>
  <c r="N285" i="1" s="1"/>
  <c r="J327" i="1"/>
  <c r="K327" i="1" s="1"/>
  <c r="L327" i="1" s="1"/>
  <c r="M327" i="1" s="1"/>
  <c r="N327" i="1" s="1"/>
  <c r="J315" i="1"/>
  <c r="K315" i="1" s="1"/>
  <c r="L315" i="1" s="1"/>
  <c r="M315" i="1" s="1"/>
  <c r="N315" i="1" s="1"/>
  <c r="J61" i="1"/>
  <c r="K61" i="1" s="1"/>
  <c r="L61" i="1" s="1"/>
  <c r="M61" i="1" s="1"/>
  <c r="N61" i="1" s="1"/>
  <c r="J38" i="1"/>
  <c r="K38" i="1" s="1"/>
  <c r="L38" i="1" s="1"/>
  <c r="M38" i="1" s="1"/>
  <c r="N38" i="1" s="1"/>
  <c r="J131" i="1"/>
  <c r="K131" i="1" s="1"/>
  <c r="L131" i="1" s="1"/>
  <c r="M131" i="1" s="1"/>
  <c r="N131" i="1" s="1"/>
  <c r="J218" i="1"/>
  <c r="K218" i="1" s="1"/>
  <c r="L218" i="1" s="1"/>
  <c r="M218" i="1" s="1"/>
  <c r="N218" i="1" s="1"/>
  <c r="J287" i="1"/>
  <c r="K287" i="1" s="1"/>
  <c r="L287" i="1" s="1"/>
  <c r="M287" i="1" s="1"/>
  <c r="N287" i="1" s="1"/>
  <c r="J302" i="1"/>
  <c r="K302" i="1" s="1"/>
  <c r="L302" i="1" s="1"/>
  <c r="M302" i="1" s="1"/>
  <c r="N302" i="1" s="1"/>
  <c r="J294" i="1"/>
  <c r="K294" i="1" s="1"/>
  <c r="L294" i="1" s="1"/>
  <c r="M294" i="1" s="1"/>
  <c r="N294" i="1" s="1"/>
  <c r="J30" i="1"/>
  <c r="K30" i="1" s="1"/>
  <c r="L30" i="1" s="1"/>
  <c r="M30" i="1" s="1"/>
  <c r="N30" i="1" s="1"/>
  <c r="J60" i="1"/>
  <c r="K60" i="1" s="1"/>
  <c r="L60" i="1" s="1"/>
  <c r="M60" i="1" s="1"/>
  <c r="N60" i="1" s="1"/>
  <c r="J46" i="1"/>
  <c r="K46" i="1" s="1"/>
  <c r="L46" i="1" s="1"/>
  <c r="M46" i="1" s="1"/>
  <c r="N46" i="1" s="1"/>
  <c r="J102" i="1"/>
  <c r="K102" i="1" s="1"/>
  <c r="L102" i="1" s="1"/>
  <c r="M102" i="1" s="1"/>
  <c r="N102" i="1" s="1"/>
  <c r="J54" i="1"/>
  <c r="K54" i="1" s="1"/>
  <c r="L54" i="1" s="1"/>
  <c r="M54" i="1" s="1"/>
  <c r="N54" i="1" s="1"/>
  <c r="J70" i="1"/>
  <c r="K70" i="1" s="1"/>
  <c r="L70" i="1" s="1"/>
  <c r="M70" i="1" s="1"/>
  <c r="N70" i="1" s="1"/>
  <c r="J101" i="1"/>
  <c r="K101" i="1" s="1"/>
  <c r="L101" i="1" s="1"/>
  <c r="M101" i="1" s="1"/>
  <c r="N101" i="1" s="1"/>
  <c r="J115" i="1"/>
  <c r="K115" i="1" s="1"/>
  <c r="L115" i="1" s="1"/>
  <c r="M115" i="1" s="1"/>
  <c r="N115" i="1" s="1"/>
  <c r="J151" i="1"/>
  <c r="K151" i="1" s="1"/>
  <c r="L151" i="1" s="1"/>
  <c r="M151" i="1" s="1"/>
  <c r="N151" i="1" s="1"/>
  <c r="J167" i="1"/>
  <c r="K167" i="1" s="1"/>
  <c r="L167" i="1" s="1"/>
  <c r="M167" i="1" s="1"/>
  <c r="N167" i="1" s="1"/>
  <c r="J159" i="1"/>
  <c r="K159" i="1" s="1"/>
  <c r="L159" i="1" s="1"/>
  <c r="M159" i="1" s="1"/>
  <c r="N159" i="1" s="1"/>
  <c r="J279" i="1"/>
  <c r="K279" i="1" s="1"/>
  <c r="L279" i="1" s="1"/>
  <c r="M279" i="1" s="1"/>
  <c r="N279" i="1" s="1"/>
  <c r="J275" i="1"/>
  <c r="K275" i="1" s="1"/>
  <c r="L275" i="1" s="1"/>
  <c r="M275" i="1" s="1"/>
  <c r="N275" i="1" s="1"/>
  <c r="J207" i="1"/>
  <c r="K207" i="1" s="1"/>
  <c r="L207" i="1" s="1"/>
  <c r="M207" i="1" s="1"/>
  <c r="N207" i="1" s="1"/>
  <c r="J191" i="1"/>
  <c r="K191" i="1" s="1"/>
  <c r="L191" i="1" s="1"/>
  <c r="M191" i="1" s="1"/>
  <c r="N191" i="1" s="1"/>
  <c r="J268" i="1"/>
  <c r="K268" i="1" s="1"/>
  <c r="L268" i="1" s="1"/>
  <c r="M268" i="1" s="1"/>
  <c r="N268" i="1" s="1"/>
  <c r="J251" i="1"/>
  <c r="K251" i="1" s="1"/>
  <c r="L251" i="1" s="1"/>
  <c r="M251" i="1" s="1"/>
  <c r="N251" i="1" s="1"/>
  <c r="J301" i="1"/>
  <c r="K301" i="1" s="1"/>
  <c r="L301" i="1" s="1"/>
  <c r="M301" i="1" s="1"/>
  <c r="N301" i="1" s="1"/>
  <c r="J341" i="1"/>
  <c r="K341" i="1" s="1"/>
  <c r="L341" i="1" s="1"/>
  <c r="M341" i="1" s="1"/>
  <c r="N341" i="1" s="1"/>
  <c r="J286" i="1"/>
  <c r="K286" i="1" s="1"/>
  <c r="L286" i="1" s="1"/>
  <c r="M286" i="1" s="1"/>
  <c r="N286" i="1" s="1"/>
  <c r="J339" i="1"/>
  <c r="K339" i="1" s="1"/>
  <c r="L339" i="1" s="1"/>
  <c r="M339" i="1" s="1"/>
  <c r="N339" i="1" s="1"/>
  <c r="J331" i="1"/>
  <c r="K331" i="1" s="1"/>
  <c r="L331" i="1" s="1"/>
  <c r="M331" i="1" s="1"/>
  <c r="N331" i="1" s="1"/>
  <c r="J53" i="1"/>
  <c r="K53" i="1" s="1"/>
  <c r="L53" i="1" s="1"/>
  <c r="M53" i="1" s="1"/>
  <c r="N53" i="1" s="1"/>
  <c r="J117" i="1"/>
  <c r="K117" i="1" s="1"/>
  <c r="L117" i="1" s="1"/>
  <c r="M117" i="1" s="1"/>
  <c r="N117" i="1" s="1"/>
  <c r="J83" i="1"/>
  <c r="K83" i="1" s="1"/>
  <c r="L83" i="1" s="1"/>
  <c r="M83" i="1" s="1"/>
  <c r="N83" i="1" s="1"/>
  <c r="J183" i="1"/>
  <c r="K183" i="1" s="1"/>
  <c r="L183" i="1" s="1"/>
  <c r="M183" i="1" s="1"/>
  <c r="N183" i="1" s="1"/>
  <c r="J324" i="1"/>
  <c r="K324" i="1" s="1"/>
  <c r="L324" i="1" s="1"/>
  <c r="M324" i="1" s="1"/>
  <c r="N324" i="1" s="1"/>
  <c r="J357" i="1"/>
  <c r="K357" i="1" s="1"/>
  <c r="L357" i="1" s="1"/>
  <c r="M357" i="1" s="1"/>
  <c r="N357" i="1" s="1"/>
  <c r="J160" i="1"/>
  <c r="K160" i="1" s="1"/>
  <c r="L160" i="1" s="1"/>
  <c r="M160" i="1" s="1"/>
  <c r="N160" i="1" s="1"/>
  <c r="J29" i="1"/>
  <c r="K29" i="1" s="1"/>
  <c r="L29" i="1" s="1"/>
  <c r="M29" i="1" s="1"/>
  <c r="N29" i="1" s="1"/>
  <c r="J144" i="1"/>
  <c r="K144" i="1" s="1"/>
  <c r="L144" i="1" s="1"/>
  <c r="M144" i="1" s="1"/>
  <c r="N144" i="1" s="1"/>
  <c r="J197" i="1"/>
  <c r="K197" i="1" s="1"/>
  <c r="L197" i="1" s="1"/>
  <c r="M197" i="1" s="1"/>
  <c r="N197" i="1" s="1"/>
  <c r="J348" i="1"/>
  <c r="K348" i="1" s="1"/>
  <c r="L348" i="1" s="1"/>
  <c r="M348" i="1" s="1"/>
  <c r="N348" i="1" s="1"/>
  <c r="J272" i="1"/>
  <c r="K272" i="1" s="1"/>
  <c r="L272" i="1" s="1"/>
  <c r="M272" i="1" s="1"/>
  <c r="N272" i="1" s="1"/>
  <c r="J175" i="1"/>
  <c r="K175" i="1" s="1"/>
  <c r="L175" i="1" s="1"/>
  <c r="M175" i="1" s="1"/>
  <c r="N175" i="1" s="1"/>
  <c r="J137" i="1"/>
  <c r="K137" i="1" s="1"/>
  <c r="L137" i="1" s="1"/>
  <c r="M137" i="1" s="1"/>
  <c r="N137" i="1" s="1"/>
  <c r="J163" i="1"/>
  <c r="K163" i="1" s="1"/>
  <c r="L163" i="1" s="1"/>
  <c r="M163" i="1" s="1"/>
  <c r="N163" i="1" s="1"/>
  <c r="J280" i="1"/>
  <c r="K280" i="1" s="1"/>
  <c r="L280" i="1" s="1"/>
  <c r="M280" i="1" s="1"/>
  <c r="N280" i="1" s="1"/>
  <c r="J350" i="1"/>
  <c r="K350" i="1" s="1"/>
  <c r="L350" i="1" s="1"/>
  <c r="M350" i="1" s="1"/>
  <c r="N350" i="1" s="1"/>
  <c r="J337" i="1"/>
  <c r="K337" i="1" s="1"/>
  <c r="L337" i="1" s="1"/>
  <c r="M337" i="1" s="1"/>
  <c r="N337" i="1" s="1"/>
  <c r="J307" i="1"/>
  <c r="K307" i="1" s="1"/>
  <c r="L307" i="1" s="1"/>
  <c r="M307" i="1" s="1"/>
  <c r="N307" i="1" s="1"/>
  <c r="J96" i="1"/>
  <c r="K96" i="1" s="1"/>
  <c r="L96" i="1" s="1"/>
  <c r="M96" i="1" s="1"/>
  <c r="N96" i="1" s="1"/>
  <c r="J353" i="1"/>
  <c r="K353" i="1" s="1"/>
  <c r="L353" i="1" s="1"/>
  <c r="M353" i="1" s="1"/>
  <c r="N353" i="1" s="1"/>
  <c r="J187" i="1"/>
  <c r="K187" i="1" s="1"/>
  <c r="L187" i="1" s="1"/>
  <c r="M187" i="1" s="1"/>
  <c r="N187" i="1" s="1"/>
  <c r="J94" i="1"/>
  <c r="K94" i="1" s="1"/>
  <c r="L94" i="1" s="1"/>
  <c r="M94" i="1" s="1"/>
  <c r="N94" i="1" s="1"/>
  <c r="J57" i="1"/>
  <c r="K57" i="1" s="1"/>
  <c r="L57" i="1" s="1"/>
  <c r="M57" i="1" s="1"/>
  <c r="N57" i="1" s="1"/>
  <c r="J322" i="1"/>
  <c r="K322" i="1" s="1"/>
  <c r="L322" i="1" s="1"/>
  <c r="M322" i="1" s="1"/>
  <c r="N322" i="1" s="1"/>
  <c r="J170" i="1"/>
  <c r="K170" i="1" s="1"/>
  <c r="L170" i="1" s="1"/>
  <c r="M170" i="1" s="1"/>
  <c r="N170" i="1" s="1"/>
  <c r="J247" i="1"/>
  <c r="K247" i="1" s="1"/>
  <c r="L247" i="1" s="1"/>
  <c r="M247" i="1" s="1"/>
  <c r="N247" i="1" s="1"/>
  <c r="J227" i="1"/>
  <c r="K227" i="1" s="1"/>
  <c r="L227" i="1" s="1"/>
  <c r="M227" i="1" s="1"/>
  <c r="N227" i="1" s="1"/>
  <c r="J65" i="1"/>
  <c r="K65" i="1" s="1"/>
  <c r="L65" i="1" s="1"/>
  <c r="M65" i="1" s="1"/>
  <c r="N65" i="1" s="1"/>
  <c r="J338" i="1"/>
  <c r="K338" i="1" s="1"/>
  <c r="L338" i="1" s="1"/>
  <c r="M338" i="1" s="1"/>
  <c r="N338" i="1" s="1"/>
  <c r="J128" i="1"/>
  <c r="K128" i="1" s="1"/>
  <c r="L128" i="1" s="1"/>
  <c r="M128" i="1" s="1"/>
  <c r="N128" i="1" s="1"/>
  <c r="J42" i="1"/>
  <c r="K42" i="1" s="1"/>
  <c r="L42" i="1" s="1"/>
  <c r="M42" i="1" s="1"/>
  <c r="N42" i="1" s="1"/>
  <c r="J120" i="1"/>
  <c r="K120" i="1" s="1"/>
  <c r="L120" i="1" s="1"/>
  <c r="M120" i="1" s="1"/>
  <c r="N120" i="1" s="1"/>
  <c r="J106" i="1"/>
  <c r="K106" i="1" s="1"/>
  <c r="L106" i="1" s="1"/>
  <c r="M106" i="1" s="1"/>
  <c r="N106" i="1" s="1"/>
  <c r="J49" i="1"/>
  <c r="K49" i="1" s="1"/>
  <c r="L49" i="1" s="1"/>
  <c r="M49" i="1" s="1"/>
  <c r="N49" i="1" s="1"/>
  <c r="J342" i="1"/>
  <c r="K342" i="1" s="1"/>
  <c r="L342" i="1" s="1"/>
  <c r="M342" i="1" s="1"/>
  <c r="N342" i="1" s="1"/>
  <c r="J95" i="1"/>
  <c r="K95" i="1" s="1"/>
  <c r="L95" i="1" s="1"/>
  <c r="M95" i="1" s="1"/>
  <c r="N95" i="1" s="1"/>
  <c r="J72" i="1"/>
  <c r="K72" i="1" s="1"/>
  <c r="L72" i="1" s="1"/>
  <c r="M72" i="1" s="1"/>
  <c r="N72" i="1" s="1"/>
  <c r="J51" i="1"/>
  <c r="K51" i="1" s="1"/>
  <c r="L51" i="1" s="1"/>
  <c r="M51" i="1" s="1"/>
  <c r="N51" i="1" s="1"/>
  <c r="J180" i="1"/>
  <c r="K180" i="1" s="1"/>
  <c r="L180" i="1" s="1"/>
  <c r="M180" i="1" s="1"/>
  <c r="N180" i="1" s="1"/>
  <c r="J297" i="1"/>
  <c r="K297" i="1" s="1"/>
  <c r="L297" i="1" s="1"/>
  <c r="M297" i="1" s="1"/>
  <c r="N297" i="1" s="1"/>
  <c r="J8" i="1"/>
  <c r="K8" i="1" s="1"/>
  <c r="L8" i="1" s="1"/>
  <c r="M8" i="1" s="1"/>
  <c r="N8" i="1" s="1"/>
  <c r="J273" i="1"/>
  <c r="K273" i="1" s="1"/>
  <c r="L273" i="1" s="1"/>
  <c r="M273" i="1" s="1"/>
  <c r="N273" i="1" s="1"/>
  <c r="J138" i="1"/>
  <c r="K138" i="1" s="1"/>
  <c r="L138" i="1" s="1"/>
  <c r="M138" i="1" s="1"/>
  <c r="N138" i="1" s="1"/>
  <c r="J26" i="1"/>
  <c r="K26" i="1" s="1"/>
  <c r="L26" i="1" s="1"/>
  <c r="M26" i="1" s="1"/>
  <c r="N26" i="1" s="1"/>
  <c r="J230" i="1"/>
  <c r="K230" i="1" s="1"/>
  <c r="L230" i="1" s="1"/>
  <c r="M230" i="1" s="1"/>
  <c r="N230" i="1" s="1"/>
  <c r="J314" i="1"/>
  <c r="K314" i="1" s="1"/>
  <c r="L314" i="1" s="1"/>
  <c r="M314" i="1" s="1"/>
  <c r="N314" i="1" s="1"/>
  <c r="J169" i="1"/>
  <c r="K169" i="1" s="1"/>
  <c r="L169" i="1" s="1"/>
  <c r="M169" i="1" s="1"/>
  <c r="N169" i="1" s="1"/>
  <c r="J64" i="1"/>
  <c r="K64" i="1" s="1"/>
  <c r="L64" i="1" s="1"/>
  <c r="M64" i="1" s="1"/>
  <c r="N64" i="1" s="1"/>
  <c r="J249" i="1"/>
  <c r="K249" i="1" s="1"/>
  <c r="L249" i="1" s="1"/>
  <c r="M249" i="1" s="1"/>
  <c r="N249" i="1" s="1"/>
  <c r="J73" i="1"/>
  <c r="K73" i="1" s="1"/>
  <c r="L73" i="1" s="1"/>
  <c r="M73" i="1" s="1"/>
  <c r="N73" i="1" s="1"/>
  <c r="J311" i="1"/>
  <c r="K311" i="1" s="1"/>
  <c r="L311" i="1" s="1"/>
  <c r="M311" i="1" s="1"/>
  <c r="N311" i="1" s="1"/>
  <c r="J56" i="1"/>
  <c r="K56" i="1" s="1"/>
  <c r="L56" i="1" s="1"/>
  <c r="M56" i="1" s="1"/>
  <c r="N56" i="1" s="1"/>
  <c r="J257" i="1"/>
  <c r="K257" i="1" s="1"/>
  <c r="L257" i="1" s="1"/>
  <c r="M257" i="1" s="1"/>
  <c r="N257" i="1" s="1"/>
  <c r="J165" i="1"/>
  <c r="K165" i="1" s="1"/>
  <c r="L165" i="1" s="1"/>
  <c r="M165" i="1" s="1"/>
  <c r="N165" i="1" s="1"/>
  <c r="J121" i="1"/>
  <c r="K121" i="1" s="1"/>
  <c r="L121" i="1" s="1"/>
  <c r="M121" i="1" s="1"/>
  <c r="N121" i="1" s="1"/>
  <c r="J80" i="1"/>
  <c r="K80" i="1" s="1"/>
  <c r="L80" i="1" s="1"/>
  <c r="M80" i="1" s="1"/>
  <c r="N80" i="1" s="1"/>
  <c r="J334" i="1"/>
  <c r="K334" i="1" s="1"/>
  <c r="L334" i="1" s="1"/>
  <c r="M334" i="1" s="1"/>
  <c r="N334" i="1" s="1"/>
  <c r="J291" i="1"/>
  <c r="K291" i="1" s="1"/>
  <c r="L291" i="1" s="1"/>
  <c r="M291" i="1" s="1"/>
  <c r="N291" i="1" s="1"/>
  <c r="J290" i="1"/>
  <c r="K290" i="1" s="1"/>
  <c r="L290" i="1" s="1"/>
  <c r="M290" i="1" s="1"/>
  <c r="N290" i="1" s="1"/>
  <c r="J40" i="1"/>
  <c r="K40" i="1" s="1"/>
  <c r="L40" i="1" s="1"/>
  <c r="M40" i="1" s="1"/>
  <c r="N40" i="1" s="1"/>
  <c r="J171" i="1"/>
  <c r="K171" i="1" s="1"/>
  <c r="L171" i="1" s="1"/>
  <c r="M171" i="1" s="1"/>
  <c r="N171" i="1" s="1"/>
  <c r="J19" i="1"/>
  <c r="K19" i="1" s="1"/>
  <c r="L19" i="1" s="1"/>
  <c r="M19" i="1" s="1"/>
  <c r="N19" i="1" s="1"/>
  <c r="J248" i="1"/>
  <c r="K248" i="1" s="1"/>
  <c r="L248" i="1" s="1"/>
  <c r="M248" i="1" s="1"/>
  <c r="N248" i="1" s="1"/>
  <c r="J351" i="1"/>
  <c r="K351" i="1" s="1"/>
  <c r="L351" i="1" s="1"/>
  <c r="M351" i="1" s="1"/>
  <c r="N351" i="1" s="1"/>
  <c r="J352" i="1"/>
  <c r="K352" i="1" s="1"/>
  <c r="L352" i="1" s="1"/>
  <c r="M352" i="1" s="1"/>
  <c r="N352" i="1" s="1"/>
  <c r="J158" i="1"/>
  <c r="K158" i="1" s="1"/>
  <c r="L158" i="1" s="1"/>
  <c r="M158" i="1" s="1"/>
  <c r="N158" i="1" s="1"/>
  <c r="J81" i="1"/>
  <c r="K81" i="1" s="1"/>
  <c r="L81" i="1" s="1"/>
  <c r="M81" i="1" s="1"/>
  <c r="N81" i="1" s="1"/>
  <c r="J241" i="1"/>
  <c r="K241" i="1" s="1"/>
  <c r="L241" i="1" s="1"/>
  <c r="M241" i="1" s="1"/>
  <c r="N241" i="1" s="1"/>
  <c r="J139" i="1"/>
  <c r="K139" i="1" s="1"/>
  <c r="L139" i="1" s="1"/>
  <c r="M139" i="1" s="1"/>
  <c r="N139" i="1" s="1"/>
  <c r="J319" i="1"/>
  <c r="K319" i="1" s="1"/>
  <c r="L319" i="1" s="1"/>
  <c r="M319" i="1" s="1"/>
  <c r="N319" i="1" s="1"/>
  <c r="J17" i="1"/>
  <c r="K17" i="1" s="1"/>
  <c r="L17" i="1" s="1"/>
  <c r="M17" i="1" s="1"/>
  <c r="N17" i="1" s="1"/>
  <c r="J299" i="1"/>
  <c r="K299" i="1" s="1"/>
  <c r="L299" i="1" s="1"/>
  <c r="M299" i="1" s="1"/>
  <c r="N299" i="1" s="1"/>
  <c r="J112" i="1"/>
  <c r="K112" i="1" s="1"/>
  <c r="L112" i="1" s="1"/>
  <c r="M112" i="1" s="1"/>
  <c r="N112" i="1" s="1"/>
  <c r="J214" i="1"/>
  <c r="K214" i="1" s="1"/>
  <c r="L214" i="1" s="1"/>
  <c r="M214" i="1" s="1"/>
  <c r="N214" i="1" s="1"/>
  <c r="J265" i="1"/>
  <c r="K265" i="1" s="1"/>
  <c r="L265" i="1" s="1"/>
  <c r="M265" i="1" s="1"/>
  <c r="N265" i="1" s="1"/>
  <c r="J198" i="1"/>
  <c r="K198" i="1" s="1"/>
  <c r="L198" i="1" s="1"/>
  <c r="M198" i="1" s="1"/>
  <c r="N198" i="1" s="1"/>
  <c r="J178" i="1"/>
  <c r="K178" i="1" s="1"/>
  <c r="L178" i="1" s="1"/>
  <c r="M178" i="1" s="1"/>
  <c r="N178" i="1" s="1"/>
  <c r="J113" i="1"/>
  <c r="K113" i="1" s="1"/>
  <c r="L113" i="1" s="1"/>
  <c r="M113" i="1" s="1"/>
  <c r="N113" i="1" s="1"/>
  <c r="J114" i="1"/>
  <c r="K114" i="1" s="1"/>
  <c r="L114" i="1" s="1"/>
  <c r="M114" i="1" s="1"/>
  <c r="N114" i="1" s="1"/>
  <c r="J33" i="1"/>
  <c r="K33" i="1" s="1"/>
  <c r="L33" i="1" s="1"/>
  <c r="M33" i="1" s="1"/>
  <c r="N33" i="1" s="1"/>
  <c r="J270" i="1"/>
  <c r="K270" i="1" s="1"/>
  <c r="L270" i="1" s="1"/>
  <c r="M270" i="1" s="1"/>
  <c r="N270" i="1" s="1"/>
  <c r="J196" i="1"/>
  <c r="K196" i="1" s="1"/>
  <c r="L196" i="1" s="1"/>
  <c r="M196" i="1" s="1"/>
  <c r="N196" i="1" s="1"/>
  <c r="J154" i="1"/>
  <c r="K154" i="1" s="1"/>
  <c r="L154" i="1" s="1"/>
  <c r="M154" i="1" s="1"/>
  <c r="N154" i="1" s="1"/>
  <c r="J58" i="1"/>
  <c r="K58" i="1" s="1"/>
  <c r="L58" i="1" s="1"/>
  <c r="M58" i="1" s="1"/>
  <c r="N58" i="1" s="1"/>
  <c r="J90" i="1"/>
  <c r="K90" i="1" s="1"/>
  <c r="L90" i="1" s="1"/>
  <c r="M90" i="1" s="1"/>
  <c r="N90" i="1" s="1"/>
  <c r="J321" i="1"/>
  <c r="K321" i="1" s="1"/>
  <c r="L321" i="1" s="1"/>
  <c r="M321" i="1" s="1"/>
  <c r="N321" i="1" s="1"/>
  <c r="J145" i="1"/>
  <c r="K145" i="1" s="1"/>
  <c r="L145" i="1" s="1"/>
  <c r="M145" i="1" s="1"/>
  <c r="N145" i="1" s="1"/>
  <c r="J186" i="1"/>
  <c r="K186" i="1" s="1"/>
  <c r="L186" i="1" s="1"/>
  <c r="M186" i="1" s="1"/>
  <c r="N186" i="1" s="1"/>
  <c r="J35" i="1"/>
  <c r="K35" i="1" s="1"/>
  <c r="L35" i="1" s="1"/>
  <c r="M35" i="1" s="1"/>
  <c r="N35" i="1" s="1"/>
  <c r="J344" i="1"/>
  <c r="K344" i="1" s="1"/>
  <c r="L344" i="1" s="1"/>
  <c r="M344" i="1" s="1"/>
  <c r="N344" i="1" s="1"/>
  <c r="J298" i="1"/>
  <c r="K298" i="1" s="1"/>
  <c r="L298" i="1" s="1"/>
  <c r="M298" i="1" s="1"/>
  <c r="N298" i="1" s="1"/>
  <c r="J223" i="1"/>
  <c r="K223" i="1" s="1"/>
  <c r="L223" i="1" s="1"/>
  <c r="M223" i="1" s="1"/>
  <c r="N223" i="1" s="1"/>
  <c r="J211" i="1"/>
  <c r="K211" i="1" s="1"/>
  <c r="L211" i="1" s="1"/>
  <c r="M211" i="1" s="1"/>
  <c r="N211" i="1" s="1"/>
  <c r="J256" i="1"/>
  <c r="K256" i="1" s="1"/>
  <c r="L256" i="1" s="1"/>
  <c r="M256" i="1" s="1"/>
  <c r="N256" i="1" s="1"/>
  <c r="J204" i="1"/>
  <c r="K204" i="1" s="1"/>
  <c r="L204" i="1" s="1"/>
  <c r="M204" i="1" s="1"/>
  <c r="N204" i="1" s="1"/>
  <c r="J209" i="1"/>
  <c r="K209" i="1" s="1"/>
  <c r="L209" i="1" s="1"/>
  <c r="M209" i="1" s="1"/>
  <c r="N209" i="1" s="1"/>
  <c r="J41" i="1"/>
  <c r="K41" i="1" s="1"/>
  <c r="L41" i="1" s="1"/>
  <c r="M41" i="1" s="1"/>
  <c r="N41" i="1" s="1"/>
  <c r="J354" i="1"/>
  <c r="K354" i="1" s="1"/>
  <c r="L354" i="1" s="1"/>
  <c r="M354" i="1" s="1"/>
  <c r="N354" i="1" s="1"/>
  <c r="J143" i="1"/>
  <c r="K143" i="1" s="1"/>
  <c r="L143" i="1" s="1"/>
  <c r="M143" i="1" s="1"/>
  <c r="N143" i="1" s="1"/>
  <c r="J24" i="1"/>
  <c r="K24" i="1" s="1"/>
  <c r="L24" i="1" s="1"/>
  <c r="M24" i="1" s="1"/>
  <c r="N24" i="1" s="1"/>
  <c r="J104" i="1"/>
  <c r="K104" i="1" s="1"/>
  <c r="L104" i="1" s="1"/>
  <c r="M104" i="1" s="1"/>
  <c r="N104" i="1" s="1"/>
  <c r="J343" i="1"/>
  <c r="K343" i="1" s="1"/>
  <c r="L343" i="1" s="1"/>
  <c r="M343" i="1" s="1"/>
  <c r="N343" i="1" s="1"/>
  <c r="J67" i="1"/>
  <c r="K67" i="1" s="1"/>
  <c r="L67" i="1" s="1"/>
  <c r="M67" i="1" s="1"/>
  <c r="N67" i="1" s="1"/>
  <c r="J74" i="1"/>
  <c r="K74" i="1" s="1"/>
  <c r="L74" i="1" s="1"/>
  <c r="M74" i="1" s="1"/>
  <c r="N74" i="1" s="1"/>
  <c r="J9" i="1"/>
  <c r="K9" i="1" s="1"/>
  <c r="L9" i="1" s="1"/>
  <c r="M9" i="1" s="1"/>
  <c r="N9" i="1" s="1"/>
  <c r="J346" i="1"/>
  <c r="K346" i="1" s="1"/>
  <c r="L346" i="1" s="1"/>
  <c r="M346" i="1" s="1"/>
  <c r="N346" i="1" s="1"/>
  <c r="J130" i="1"/>
  <c r="K130" i="1" s="1"/>
  <c r="L130" i="1" s="1"/>
  <c r="M130" i="1" s="1"/>
  <c r="N130" i="1" s="1"/>
  <c r="J281" i="1"/>
  <c r="K281" i="1" s="1"/>
  <c r="L281" i="1" s="1"/>
  <c r="M281" i="1" s="1"/>
  <c r="N281" i="1" s="1"/>
  <c r="J238" i="1"/>
  <c r="K238" i="1" s="1"/>
  <c r="L238" i="1" s="1"/>
  <c r="M238" i="1" s="1"/>
  <c r="N238" i="1" s="1"/>
  <c r="J235" i="1"/>
  <c r="K235" i="1" s="1"/>
  <c r="L235" i="1" s="1"/>
  <c r="M235" i="1" s="1"/>
  <c r="N235" i="1" s="1"/>
  <c r="J233" i="1"/>
  <c r="K233" i="1" s="1"/>
  <c r="L233" i="1" s="1"/>
  <c r="M233" i="1" s="1"/>
  <c r="N233" i="1" s="1"/>
  <c r="J174" i="1"/>
  <c r="K174" i="1" s="1"/>
  <c r="L174" i="1" s="1"/>
  <c r="M174" i="1" s="1"/>
  <c r="N174" i="1" s="1"/>
  <c r="J50" i="1"/>
  <c r="K50" i="1" s="1"/>
  <c r="L50" i="1" s="1"/>
  <c r="M50" i="1" s="1"/>
  <c r="N50" i="1" s="1"/>
  <c r="J149" i="1"/>
  <c r="K149" i="1" s="1"/>
  <c r="L149" i="1" s="1"/>
  <c r="M149" i="1" s="1"/>
  <c r="N149" i="1" s="1"/>
  <c r="J18" i="1"/>
  <c r="K18" i="1" s="1"/>
  <c r="L18" i="1" s="1"/>
  <c r="M18" i="1" s="1"/>
  <c r="N18" i="1" s="1"/>
  <c r="J264" i="1"/>
  <c r="K264" i="1" s="1"/>
  <c r="L264" i="1" s="1"/>
  <c r="M264" i="1" s="1"/>
  <c r="N264" i="1" s="1"/>
  <c r="J98" i="1"/>
  <c r="K98" i="1" s="1"/>
  <c r="L98" i="1" s="1"/>
  <c r="M98" i="1" s="1"/>
  <c r="N98" i="1" s="1"/>
  <c r="J122" i="1"/>
  <c r="K122" i="1" s="1"/>
  <c r="L122" i="1" s="1"/>
  <c r="M122" i="1" s="1"/>
  <c r="N122" i="1" s="1"/>
  <c r="J195" i="1"/>
  <c r="K195" i="1" s="1"/>
  <c r="L195" i="1" s="1"/>
  <c r="M195" i="1" s="1"/>
  <c r="N195" i="1" s="1"/>
  <c r="J206" i="1"/>
  <c r="K206" i="1" s="1"/>
  <c r="L206" i="1" s="1"/>
  <c r="M206" i="1" s="1"/>
  <c r="N206" i="1" s="1"/>
  <c r="J34" i="1"/>
  <c r="K34" i="1" s="1"/>
  <c r="L34" i="1" s="1"/>
  <c r="M34" i="1" s="1"/>
  <c r="N34" i="1" s="1"/>
  <c r="J244" i="1"/>
  <c r="K244" i="1" s="1"/>
  <c r="L244" i="1" s="1"/>
  <c r="M244" i="1" s="1"/>
  <c r="N244" i="1" s="1"/>
  <c r="J147" i="1"/>
  <c r="K147" i="1" s="1"/>
  <c r="L147" i="1" s="1"/>
  <c r="M147" i="1" s="1"/>
  <c r="N147" i="1" s="1"/>
  <c r="J289" i="1"/>
  <c r="K289" i="1" s="1"/>
  <c r="L289" i="1" s="1"/>
  <c r="M289" i="1" s="1"/>
  <c r="N289" i="1" s="1"/>
  <c r="J225" i="1"/>
  <c r="K225" i="1" s="1"/>
  <c r="L225" i="1" s="1"/>
  <c r="M225" i="1" s="1"/>
  <c r="N225" i="1" s="1"/>
  <c r="J88" i="1"/>
  <c r="K88" i="1" s="1"/>
  <c r="L88" i="1" s="1"/>
  <c r="M88" i="1" s="1"/>
  <c r="N88" i="1" s="1"/>
  <c r="J361" i="1"/>
  <c r="K361" i="1" s="1"/>
  <c r="L361" i="1" s="1"/>
  <c r="M361" i="1" s="1"/>
  <c r="N361" i="1" s="1"/>
  <c r="J305" i="1"/>
  <c r="K305" i="1" s="1"/>
  <c r="L305" i="1" s="1"/>
  <c r="M305" i="1" s="1"/>
  <c r="N305" i="1" s="1"/>
  <c r="J27" i="1"/>
  <c r="K27" i="1" s="1"/>
  <c r="L27" i="1" s="1"/>
  <c r="M27" i="1" s="1"/>
  <c r="N27" i="1" s="1"/>
  <c r="J329" i="1"/>
  <c r="K329" i="1" s="1"/>
  <c r="L329" i="1" s="1"/>
  <c r="M329" i="1" s="1"/>
  <c r="N329" i="1" s="1"/>
  <c r="J296" i="1"/>
  <c r="K296" i="1" s="1"/>
  <c r="L296" i="1" s="1"/>
  <c r="M296" i="1" s="1"/>
  <c r="N296" i="1" s="1"/>
  <c r="J97" i="1"/>
  <c r="K97" i="1" s="1"/>
  <c r="L97" i="1" s="1"/>
  <c r="M97" i="1" s="1"/>
  <c r="N97" i="1" s="1"/>
  <c r="J162" i="1"/>
  <c r="K162" i="1" s="1"/>
  <c r="L162" i="1" s="1"/>
  <c r="M162" i="1" s="1"/>
  <c r="N162" i="1" s="1"/>
  <c r="J66" i="1"/>
  <c r="K66" i="1" s="1"/>
  <c r="L66" i="1" s="1"/>
  <c r="M66" i="1" s="1"/>
  <c r="N66" i="1" s="1"/>
  <c r="J16" i="1"/>
  <c r="K16" i="1" s="1"/>
  <c r="L16" i="1" s="1"/>
  <c r="M16" i="1" s="1"/>
  <c r="N16" i="1" s="1"/>
  <c r="J362" i="1"/>
  <c r="K362" i="1" s="1"/>
  <c r="L362" i="1" s="1"/>
  <c r="M362" i="1" s="1"/>
  <c r="N362" i="1" s="1"/>
  <c r="J212" i="1"/>
  <c r="K212" i="1" s="1"/>
  <c r="L212" i="1" s="1"/>
  <c r="M212" i="1" s="1"/>
  <c r="N212" i="1" s="1"/>
  <c r="J263" i="1"/>
  <c r="K263" i="1" s="1"/>
  <c r="L263" i="1" s="1"/>
  <c r="M263" i="1" s="1"/>
  <c r="N263" i="1" s="1"/>
  <c r="J358" i="1"/>
  <c r="K358" i="1" s="1"/>
  <c r="L358" i="1" s="1"/>
  <c r="M358" i="1" s="1"/>
  <c r="N358" i="1" s="1"/>
  <c r="J136" i="1"/>
  <c r="K136" i="1" s="1"/>
  <c r="L136" i="1" s="1"/>
  <c r="M136" i="1" s="1"/>
  <c r="N136" i="1" s="1"/>
  <c r="J157" i="1"/>
  <c r="K157" i="1" s="1"/>
  <c r="L157" i="1" s="1"/>
  <c r="M157" i="1" s="1"/>
  <c r="N157" i="1" s="1"/>
  <c r="J25" i="1"/>
  <c r="K25" i="1" s="1"/>
  <c r="L25" i="1" s="1"/>
  <c r="M25" i="1" s="1"/>
  <c r="N25" i="1" s="1"/>
  <c r="J336" i="1"/>
  <c r="K336" i="1" s="1"/>
  <c r="L336" i="1" s="1"/>
  <c r="M336" i="1" s="1"/>
  <c r="N336" i="1" s="1"/>
  <c r="J345" i="1"/>
  <c r="K345" i="1" s="1"/>
  <c r="L345" i="1" s="1"/>
  <c r="M345" i="1" s="1"/>
  <c r="N345" i="1" s="1"/>
  <c r="J220" i="1"/>
  <c r="K220" i="1" s="1"/>
  <c r="L220" i="1" s="1"/>
  <c r="M220" i="1" s="1"/>
  <c r="N220" i="1" s="1"/>
  <c r="J105" i="1"/>
  <c r="K105" i="1" s="1"/>
  <c r="L105" i="1" s="1"/>
  <c r="M105" i="1" s="1"/>
  <c r="N105" i="1" s="1"/>
  <c r="J203" i="1"/>
  <c r="K203" i="1" s="1"/>
  <c r="L203" i="1" s="1"/>
  <c r="M203" i="1" s="1"/>
  <c r="N203" i="1" s="1"/>
  <c r="J32" i="1"/>
  <c r="K32" i="1" s="1"/>
  <c r="L32" i="1" s="1"/>
  <c r="M32" i="1" s="1"/>
  <c r="N32" i="1" s="1"/>
  <c r="J219" i="1"/>
  <c r="K219" i="1" s="1"/>
  <c r="L219" i="1" s="1"/>
  <c r="M219" i="1" s="1"/>
  <c r="N219" i="1" s="1"/>
  <c r="J181" i="1"/>
  <c r="K181" i="1" s="1"/>
  <c r="L181" i="1" s="1"/>
  <c r="M181" i="1" s="1"/>
  <c r="N181" i="1" s="1"/>
  <c r="J359" i="1"/>
  <c r="K359" i="1" s="1"/>
  <c r="L359" i="1" s="1"/>
  <c r="M359" i="1" s="1"/>
  <c r="N359" i="1" s="1"/>
  <c r="J43" i="1"/>
  <c r="K43" i="1" s="1"/>
  <c r="L43" i="1" s="1"/>
  <c r="M43" i="1" s="1"/>
  <c r="N43" i="1" s="1"/>
  <c r="J75" i="1"/>
  <c r="K75" i="1" s="1"/>
  <c r="L75" i="1" s="1"/>
  <c r="M75" i="1" s="1"/>
  <c r="N75" i="1" s="1"/>
  <c r="J306" i="1"/>
  <c r="K306" i="1" s="1"/>
  <c r="L306" i="1" s="1"/>
  <c r="M306" i="1" s="1"/>
  <c r="N306" i="1" s="1"/>
  <c r="J48" i="1"/>
  <c r="K48" i="1" s="1"/>
  <c r="L48" i="1" s="1"/>
  <c r="M48" i="1" s="1"/>
  <c r="N48" i="1" s="1"/>
  <c r="J360" i="1"/>
  <c r="K360" i="1" s="1"/>
  <c r="L360" i="1" s="1"/>
  <c r="M360" i="1" s="1"/>
  <c r="N360" i="1" s="1"/>
  <c r="J89" i="1"/>
  <c r="K89" i="1" s="1"/>
  <c r="L89" i="1" s="1"/>
  <c r="M89" i="1" s="1"/>
  <c r="N89" i="1" s="1"/>
  <c r="J255" i="1"/>
  <c r="K255" i="1" s="1"/>
  <c r="L255" i="1" s="1"/>
  <c r="M255" i="1" s="1"/>
  <c r="N255" i="1" s="1"/>
  <c r="J229" i="1"/>
  <c r="K229" i="1" s="1"/>
  <c r="L229" i="1" s="1"/>
  <c r="M229" i="1" s="1"/>
  <c r="N229" i="1" s="1"/>
  <c r="J194" i="1"/>
  <c r="K194" i="1" s="1"/>
  <c r="L194" i="1" s="1"/>
  <c r="M194" i="1" s="1"/>
  <c r="N194" i="1" s="1"/>
  <c r="J11" i="1"/>
  <c r="K11" i="1" s="1"/>
  <c r="L11" i="1" s="1"/>
  <c r="M11" i="1" s="1"/>
  <c r="N11" i="1" s="1"/>
  <c r="J10" i="1"/>
  <c r="K10" i="1" s="1"/>
  <c r="L10" i="1" s="1"/>
  <c r="M10" i="1" s="1"/>
  <c r="N10" i="1" s="1"/>
  <c r="J278" i="1"/>
  <c r="K278" i="1" s="1"/>
  <c r="L278" i="1" s="1"/>
  <c r="M278" i="1" s="1"/>
  <c r="N278" i="1" s="1"/>
  <c r="J179" i="1"/>
  <c r="K179" i="1" s="1"/>
  <c r="L179" i="1" s="1"/>
  <c r="M179" i="1" s="1"/>
  <c r="N179" i="1" s="1"/>
  <c r="J155" i="1"/>
  <c r="K155" i="1" s="1"/>
  <c r="L155" i="1" s="1"/>
  <c r="M155" i="1" s="1"/>
  <c r="N155" i="1" s="1"/>
  <c r="J129" i="1"/>
  <c r="K129" i="1" s="1"/>
  <c r="L129" i="1" s="1"/>
  <c r="M129" i="1" s="1"/>
  <c r="N129" i="1" s="1"/>
  <c r="J222" i="1"/>
  <c r="K222" i="1" s="1"/>
  <c r="L222" i="1" s="1"/>
  <c r="M222" i="1" s="1"/>
  <c r="N222" i="1" s="1"/>
  <c r="J271" i="1"/>
  <c r="K271" i="1" s="1"/>
  <c r="L271" i="1" s="1"/>
  <c r="M271" i="1" s="1"/>
  <c r="N271" i="1" s="1"/>
  <c r="J236" i="1"/>
  <c r="K236" i="1" s="1"/>
  <c r="L236" i="1" s="1"/>
  <c r="M236" i="1" s="1"/>
  <c r="N236" i="1" s="1"/>
  <c r="J213" i="1"/>
  <c r="K213" i="1" s="1"/>
  <c r="L213" i="1" s="1"/>
  <c r="M213" i="1" s="1"/>
  <c r="N213" i="1" s="1"/>
  <c r="J228" i="1"/>
  <c r="K228" i="1" s="1"/>
  <c r="L228" i="1" s="1"/>
  <c r="M228" i="1" s="1"/>
  <c r="N228" i="1" s="1"/>
  <c r="J59" i="1"/>
  <c r="K59" i="1" s="1"/>
  <c r="L59" i="1" s="1"/>
  <c r="M59" i="1" s="1"/>
  <c r="N59" i="1" s="1"/>
  <c r="J330" i="1"/>
  <c r="K330" i="1" s="1"/>
  <c r="L330" i="1" s="1"/>
  <c r="M330" i="1" s="1"/>
  <c r="N330" i="1" s="1"/>
  <c r="J86" i="1"/>
  <c r="K86" i="1" s="1"/>
  <c r="L86" i="1" s="1"/>
  <c r="M86" i="1" s="1"/>
  <c r="N86" i="1" s="1"/>
  <c r="J146" i="1"/>
  <c r="K146" i="1" s="1"/>
  <c r="L146" i="1" s="1"/>
  <c r="M146" i="1" s="1"/>
  <c r="N146" i="1" s="1"/>
  <c r="J161" i="1"/>
  <c r="K161" i="1" s="1"/>
  <c r="L161" i="1" s="1"/>
  <c r="M161" i="1" s="1"/>
  <c r="N161" i="1" s="1"/>
  <c r="J239" i="1"/>
  <c r="K239" i="1" s="1"/>
  <c r="L239" i="1" s="1"/>
  <c r="M239" i="1" s="1"/>
  <c r="N239" i="1" s="1"/>
  <c r="F8" i="3"/>
  <c r="G8" i="3" s="1"/>
  <c r="H8" i="3" s="1"/>
  <c r="I8" i="3" s="1"/>
  <c r="F11" i="3"/>
  <c r="G11" i="3" s="1"/>
  <c r="H11" i="3" s="1"/>
  <c r="I11" i="3" s="1"/>
  <c r="E15" i="3"/>
  <c r="F16" i="3"/>
  <c r="G16" i="3" s="1"/>
  <c r="H16" i="3" s="1"/>
  <c r="I16" i="3" s="1"/>
  <c r="E17" i="3"/>
  <c r="F13" i="3"/>
  <c r="G13" i="3" s="1"/>
  <c r="H13" i="3" s="1"/>
  <c r="I13" i="3" s="1"/>
  <c r="E11" i="3"/>
  <c r="E8" i="3"/>
  <c r="F9" i="3"/>
  <c r="G9" i="3" s="1"/>
  <c r="H9" i="3" s="1"/>
  <c r="I9" i="3" s="1"/>
  <c r="F12" i="3"/>
  <c r="G12" i="3" s="1"/>
  <c r="H12" i="3" s="1"/>
  <c r="I12" i="3" s="1"/>
  <c r="F15" i="3"/>
  <c r="G15" i="3" s="1"/>
  <c r="H15" i="3" s="1"/>
  <c r="I15" i="3" s="1"/>
  <c r="E9" i="3"/>
  <c r="E10" i="3"/>
  <c r="F17" i="3"/>
  <c r="G17" i="3" s="1"/>
  <c r="H17" i="3" s="1"/>
  <c r="I17" i="3" s="1"/>
  <c r="E16" i="3"/>
  <c r="F10" i="3"/>
  <c r="G10" i="3" s="1"/>
  <c r="H10" i="3" s="1"/>
  <c r="I10" i="3" s="1"/>
  <c r="F7" i="3"/>
  <c r="G7" i="3" s="1"/>
  <c r="E13" i="3"/>
  <c r="O19" i="3"/>
  <c r="E19" i="3"/>
  <c r="E14" i="3"/>
  <c r="F14" i="3"/>
  <c r="G14" i="3" s="1"/>
  <c r="H14" i="3" s="1"/>
  <c r="I14" i="3" s="1"/>
  <c r="E12" i="3"/>
  <c r="E7" i="3"/>
  <c r="K364" i="1" l="1"/>
  <c r="L7" i="1"/>
  <c r="G19" i="3"/>
  <c r="H7" i="3"/>
  <c r="L364" i="1" l="1"/>
  <c r="M7" i="1"/>
  <c r="H19" i="3"/>
  <c r="I19" i="3" s="1"/>
  <c r="I7" i="3"/>
  <c r="M364" i="1" l="1"/>
  <c r="N364" i="1" s="1"/>
  <c r="N7" i="1"/>
  <c r="J19" i="3"/>
  <c r="J17" i="3"/>
  <c r="J13" i="3"/>
  <c r="J16" i="3"/>
  <c r="J9" i="3"/>
  <c r="J15" i="3"/>
  <c r="J8" i="3"/>
  <c r="J10" i="3"/>
  <c r="J12" i="3"/>
  <c r="J14" i="3"/>
  <c r="J11" i="3"/>
  <c r="J7" i="3"/>
  <c r="O7" i="1" l="1"/>
  <c r="O364" i="1"/>
  <c r="O32" i="1"/>
  <c r="O46" i="1"/>
  <c r="O199" i="1"/>
  <c r="O23" i="1"/>
  <c r="O358" i="1"/>
  <c r="O265" i="1"/>
  <c r="O272" i="1"/>
  <c r="O69" i="1"/>
  <c r="O37" i="1"/>
  <c r="O264" i="1"/>
  <c r="O346" i="1"/>
  <c r="O348" i="1"/>
  <c r="O188" i="1"/>
  <c r="O220" i="1"/>
  <c r="O270" i="1"/>
  <c r="O337" i="1"/>
  <c r="O303" i="1"/>
  <c r="O156" i="1"/>
  <c r="O284" i="1"/>
  <c r="O271" i="1"/>
  <c r="O74" i="1"/>
  <c r="O297" i="1"/>
  <c r="O302" i="1"/>
  <c r="O173" i="1"/>
  <c r="O55" i="1"/>
  <c r="O73" i="1"/>
  <c r="O87" i="1"/>
  <c r="O222" i="1"/>
  <c r="O67" i="1"/>
  <c r="O180" i="1"/>
  <c r="O287" i="1"/>
  <c r="O288" i="1"/>
  <c r="O86" i="1"/>
  <c r="O235" i="1"/>
  <c r="O314" i="1"/>
  <c r="O54" i="1"/>
  <c r="O243" i="1"/>
  <c r="O135" i="1"/>
  <c r="O330" i="1"/>
  <c r="O238" i="1"/>
  <c r="O230" i="1"/>
  <c r="O102" i="1"/>
  <c r="O234" i="1"/>
  <c r="O63" i="1"/>
  <c r="O187" i="1"/>
  <c r="O125" i="1"/>
  <c r="O244" i="1"/>
  <c r="O84" i="1"/>
  <c r="O77" i="1"/>
  <c r="O207" i="1"/>
  <c r="O339" i="1"/>
  <c r="O171" i="1"/>
  <c r="O355" i="1"/>
  <c r="O59" i="1"/>
  <c r="O208" i="1"/>
  <c r="O328" i="1"/>
  <c r="O64" i="1"/>
  <c r="O189" i="1"/>
  <c r="O258" i="1"/>
  <c r="O275" i="1"/>
  <c r="O257" i="1"/>
  <c r="O281" i="1"/>
  <c r="O38" i="1"/>
  <c r="O93" i="1"/>
  <c r="O111" i="1"/>
  <c r="O296" i="1"/>
  <c r="O81" i="1"/>
  <c r="O183" i="1"/>
  <c r="O202" i="1"/>
  <c r="O217" i="1"/>
  <c r="O241" i="1"/>
  <c r="O354" i="1"/>
  <c r="O251" i="1"/>
  <c r="O168" i="1"/>
  <c r="O212" i="1"/>
  <c r="O112" i="1"/>
  <c r="O197" i="1"/>
  <c r="O333" i="1"/>
  <c r="O340" i="1"/>
  <c r="O97" i="1"/>
  <c r="O194" i="1"/>
  <c r="O209" i="1"/>
  <c r="O120" i="1"/>
  <c r="O285" i="1"/>
  <c r="O356" i="1"/>
  <c r="O103" i="1"/>
  <c r="O273" i="1"/>
  <c r="O262" i="1"/>
  <c r="O229" i="1"/>
  <c r="O204" i="1"/>
  <c r="O42" i="1"/>
  <c r="O312" i="1"/>
  <c r="O292" i="1"/>
  <c r="O31" i="1"/>
  <c r="O129" i="1"/>
  <c r="O343" i="1"/>
  <c r="O51" i="1"/>
  <c r="O218" i="1"/>
  <c r="O201" i="1"/>
  <c r="O14" i="1"/>
  <c r="O155" i="1"/>
  <c r="O104" i="1"/>
  <c r="O72" i="1"/>
  <c r="O131" i="1"/>
  <c r="O91" i="1"/>
  <c r="O127" i="1"/>
  <c r="O128" i="1"/>
  <c r="O226" i="1"/>
  <c r="O142" i="1"/>
  <c r="O89" i="1"/>
  <c r="O338" i="1"/>
  <c r="O245" i="1"/>
  <c r="O134" i="1"/>
  <c r="O185" i="1"/>
  <c r="O321" i="1"/>
  <c r="O246" i="1"/>
  <c r="O36" i="1"/>
  <c r="O298" i="1"/>
  <c r="O215" i="1"/>
  <c r="O250" i="1"/>
  <c r="O41" i="1"/>
  <c r="O327" i="1"/>
  <c r="O80" i="1"/>
  <c r="O71" i="1"/>
  <c r="O335" i="1"/>
  <c r="O110" i="1"/>
  <c r="O100" i="1"/>
  <c r="O203" i="1"/>
  <c r="O237" i="1"/>
  <c r="O149" i="1"/>
  <c r="O35" i="1"/>
  <c r="O269" i="1"/>
  <c r="O47" i="1"/>
  <c r="O233" i="1"/>
  <c r="O40" i="1"/>
  <c r="O242" i="1"/>
  <c r="O347" i="1"/>
  <c r="O261" i="1"/>
  <c r="O147" i="1"/>
  <c r="O290" i="1"/>
  <c r="O301" i="1"/>
  <c r="O85" i="1"/>
  <c r="O141" i="1"/>
  <c r="O56" i="1"/>
  <c r="O344" i="1"/>
  <c r="O30" i="1"/>
  <c r="O153" i="1"/>
  <c r="O27" i="1"/>
  <c r="O352" i="1"/>
  <c r="O117" i="1"/>
  <c r="O164" i="1"/>
  <c r="O221" i="1"/>
  <c r="O58" i="1"/>
  <c r="O43" i="1"/>
  <c r="O186" i="1"/>
  <c r="O322" i="1"/>
  <c r="O109" i="1"/>
  <c r="O309" i="1"/>
  <c r="O277" i="1"/>
  <c r="O247" i="1"/>
  <c r="O326" i="1"/>
  <c r="O359" i="1"/>
  <c r="O145" i="1"/>
  <c r="O57" i="1"/>
  <c r="O116" i="1"/>
  <c r="O252" i="1"/>
  <c r="O193" i="1"/>
  <c r="O255" i="1"/>
  <c r="O256" i="1"/>
  <c r="O304" i="1"/>
  <c r="O211" i="1"/>
  <c r="O90" i="1"/>
  <c r="O349" i="1"/>
  <c r="O48" i="1"/>
  <c r="O92" i="1"/>
  <c r="O192" i="1"/>
  <c r="O39" i="1"/>
  <c r="O195" i="1"/>
  <c r="O24" i="1"/>
  <c r="O223" i="1"/>
  <c r="O96" i="1"/>
  <c r="O75" i="1"/>
  <c r="O174" i="1"/>
  <c r="O158" i="1"/>
  <c r="O70" i="1"/>
  <c r="O122" i="1"/>
  <c r="O79" i="1"/>
  <c r="O279" i="1"/>
  <c r="O353" i="1"/>
  <c r="O12" i="1"/>
  <c r="O224" i="1"/>
  <c r="O318" i="1"/>
  <c r="O18" i="1"/>
  <c r="O311" i="1"/>
  <c r="O167" i="1"/>
  <c r="O325" i="1"/>
  <c r="O52" i="1"/>
  <c r="O306" i="1"/>
  <c r="O196" i="1"/>
  <c r="O166" i="1"/>
  <c r="O266" i="1"/>
  <c r="O34" i="1"/>
  <c r="O334" i="1"/>
  <c r="O268" i="1"/>
  <c r="O28" i="1"/>
  <c r="O107" i="1"/>
  <c r="O95" i="1"/>
  <c r="O345" i="1"/>
  <c r="O33" i="1"/>
  <c r="O350" i="1"/>
  <c r="O190" i="1"/>
  <c r="O152" i="1"/>
  <c r="O300" i="1"/>
  <c r="O83" i="1"/>
  <c r="O78" i="1"/>
  <c r="O336" i="1"/>
  <c r="O114" i="1"/>
  <c r="O280" i="1"/>
  <c r="O259" i="1"/>
  <c r="O99" i="1"/>
  <c r="O310" i="1"/>
  <c r="O181" i="1"/>
  <c r="O94" i="1"/>
  <c r="O68" i="1"/>
  <c r="O232" i="1"/>
  <c r="O219" i="1"/>
  <c r="O295" i="1"/>
  <c r="O227" i="1"/>
  <c r="O11" i="1"/>
  <c r="O206" i="1"/>
  <c r="O253" i="1"/>
  <c r="O88" i="1"/>
  <c r="O82" i="1"/>
  <c r="O154" i="1"/>
  <c r="O140" i="1"/>
  <c r="O276" i="1"/>
  <c r="O169" i="1"/>
  <c r="O165" i="1"/>
  <c r="O98" i="1"/>
  <c r="O21" i="1"/>
  <c r="O175" i="1"/>
  <c r="O20" i="1"/>
  <c r="O13" i="1"/>
  <c r="O228" i="1"/>
  <c r="O130" i="1"/>
  <c r="O138" i="1"/>
  <c r="O60" i="1"/>
  <c r="O274" i="1"/>
  <c r="O119" i="1"/>
  <c r="O263" i="1"/>
  <c r="O214" i="1"/>
  <c r="O184" i="1"/>
  <c r="O239" i="1"/>
  <c r="O50" i="1"/>
  <c r="O249" i="1"/>
  <c r="O115" i="1"/>
  <c r="O293" i="1"/>
  <c r="O126" i="1"/>
  <c r="O213" i="1"/>
  <c r="O362" i="1"/>
  <c r="O299" i="1"/>
  <c r="O144" i="1"/>
  <c r="O320" i="1"/>
  <c r="O332" i="1"/>
  <c r="O179" i="1"/>
  <c r="O151" i="1"/>
  <c r="O118" i="1"/>
  <c r="O16" i="1"/>
  <c r="O17" i="1"/>
  <c r="O29" i="1"/>
  <c r="O200" i="1"/>
  <c r="O323" i="1"/>
  <c r="O313" i="1"/>
  <c r="O25" i="1"/>
  <c r="O113" i="1"/>
  <c r="O163" i="1"/>
  <c r="O231" i="1"/>
  <c r="O182" i="1"/>
  <c r="O308" i="1"/>
  <c r="O157" i="1"/>
  <c r="O178" i="1"/>
  <c r="O137" i="1"/>
  <c r="O124" i="1"/>
  <c r="O76" i="1"/>
  <c r="O317" i="1"/>
  <c r="O62" i="1"/>
  <c r="O49" i="1"/>
  <c r="O105" i="1"/>
  <c r="O198" i="1"/>
  <c r="O45" i="1"/>
  <c r="O123" i="1"/>
  <c r="O286" i="1"/>
  <c r="O159" i="1"/>
  <c r="O324" i="1"/>
  <c r="O205" i="1"/>
  <c r="O216" i="1"/>
  <c r="O278" i="1"/>
  <c r="O143" i="1"/>
  <c r="O342" i="1"/>
  <c r="O61" i="1"/>
  <c r="O133" i="1"/>
  <c r="O254" i="1"/>
  <c r="O329" i="1"/>
  <c r="O291" i="1"/>
  <c r="O283" i="1"/>
  <c r="O236" i="1"/>
  <c r="O9" i="1"/>
  <c r="O8" i="1"/>
  <c r="O294" i="1"/>
  <c r="O172" i="1"/>
  <c r="O22" i="1"/>
  <c r="O10" i="1"/>
  <c r="O305" i="1"/>
  <c r="O351" i="1"/>
  <c r="O53" i="1"/>
  <c r="O176" i="1"/>
  <c r="O240" i="1"/>
  <c r="O289" i="1"/>
  <c r="O315" i="1"/>
  <c r="O15" i="1"/>
  <c r="O361" i="1"/>
  <c r="O248" i="1"/>
  <c r="O331" i="1"/>
  <c r="O108" i="1"/>
  <c r="O148" i="1"/>
  <c r="O360" i="1"/>
  <c r="O66" i="1"/>
  <c r="O319" i="1"/>
  <c r="O160" i="1"/>
  <c r="O260" i="1"/>
  <c r="O267" i="1"/>
  <c r="O136" i="1"/>
  <c r="O162" i="1"/>
  <c r="O139" i="1"/>
  <c r="O357" i="1"/>
  <c r="O316" i="1"/>
  <c r="O282" i="1"/>
  <c r="O341" i="1"/>
  <c r="O150" i="1"/>
  <c r="O106" i="1"/>
  <c r="O191" i="1"/>
  <c r="O121" i="1"/>
  <c r="O19" i="1"/>
  <c r="O225" i="1"/>
  <c r="O132" i="1"/>
  <c r="O44" i="1"/>
  <c r="O307" i="1"/>
  <c r="O170" i="1"/>
  <c r="O161" i="1"/>
  <c r="O101" i="1"/>
  <c r="O146" i="1"/>
  <c r="O65" i="1"/>
  <c r="O210" i="1"/>
  <c r="O26" i="1"/>
  <c r="O177" i="1"/>
  <c r="P364" i="1" l="1"/>
</calcChain>
</file>

<file path=xl/sharedStrings.xml><?xml version="1.0" encoding="utf-8"?>
<sst xmlns="http://schemas.openxmlformats.org/spreadsheetml/2006/main" count="503" uniqueCount="445">
  <si>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</si>
  <si>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</si>
  <si>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</si>
  <si>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</si>
  <si>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</si>
  <si>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</si>
  <si>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</si>
  <si>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</si>
  <si>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</si>
  <si>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</si>
  <si>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</si>
  <si>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</si>
  <si>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</si>
  <si>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</si>
  <si>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</si>
  <si>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</si>
  <si>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</si>
  <si>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</si>
  <si>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</si>
  <si>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</si>
  <si>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</si>
  <si>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</si>
  <si>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</si>
  <si>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</si>
  <si>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</si>
  <si>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</si>
  <si>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</si>
  <si>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</si>
  <si>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</si>
  <si>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</si>
  <si>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</si>
  <si>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</si>
  <si>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</si>
  <si>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</si>
  <si>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</si>
  <si>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</si>
  <si>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</si>
  <si>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</si>
  <si>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</si>
  <si>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</si>
  <si>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</si>
  <si>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</si>
  <si>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</si>
  <si>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</si>
  <si>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</si>
  <si>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</si>
  <si>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</si>
  <si>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</si>
  <si>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</si>
  <si>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</si>
  <si>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</si>
  <si>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</si>
  <si>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</si>
  <si>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</si>
  <si>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</si>
  <si>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</si>
  <si>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</si>
  <si>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</si>
  <si>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</si>
  <si>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</si>
  <si>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</si>
  <si>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</si>
  <si>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</si>
  <si>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</si>
  <si>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</si>
  <si>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</si>
  <si>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</si>
  <si>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</si>
  <si>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</si>
  <si>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</si>
  <si>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</si>
  <si>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</si>
  <si>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</si>
  <si>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</si>
  <si>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</si>
  <si>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</si>
  <si>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</si>
  <si>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</si>
  <si>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</si>
  <si>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</si>
  <si>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</si>
  <si>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</si>
  <si>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</si>
  <si>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</si>
  <si>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</si>
  <si>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</si>
  <si>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</si>
  <si>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</si>
  <si>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</si>
  <si>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</si>
  <si>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</si>
  <si>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</si>
  <si>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</si>
  <si>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</si>
  <si>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</si>
  <si>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</si>
  <si>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</si>
  <si>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</si>
  <si>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</si>
  <si>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</si>
  <si>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</si>
  <si>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</si>
  <si>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</si>
  <si>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</si>
  <si>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</si>
  <si>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</si>
  <si>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</si>
  <si>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</si>
  <si>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</si>
  <si>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</si>
  <si>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</si>
  <si>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</si>
  <si>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</si>
  <si>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</si>
  <si>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</si>
  <si>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</si>
  <si>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</si>
  <si>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</si>
  <si>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</si>
  <si>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</si>
  <si>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</si>
  <si>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</si>
  <si>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</si>
  <si>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</si>
  <si>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</si>
  <si>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</si>
  <si>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</si>
  <si>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</si>
  <si>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</si>
  <si>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</si>
  <si>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</si>
  <si>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</si>
  <si>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</si>
  <si>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</si>
  <si>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</si>
  <si>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</si>
  <si>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</si>
  <si>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</si>
  <si>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</si>
  <si>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</si>
  <si>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</si>
  <si>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</si>
  <si>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</si>
  <si>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</si>
  <si>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</si>
  <si>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</si>
  <si>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</si>
  <si>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</si>
  <si>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</si>
  <si>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</si>
  <si>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</si>
  <si>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</si>
  <si>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</si>
  <si>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</si>
  <si>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</si>
  <si>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</si>
  <si>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</si>
  <si>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</si>
  <si>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</si>
  <si>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</si>
  <si>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</si>
  <si>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</si>
  <si>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</si>
  <si>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</si>
  <si>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</si>
  <si>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</si>
  <si>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</si>
  <si>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</si>
  <si>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</si>
  <si>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</si>
  <si>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</si>
  <si>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</si>
  <si>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</si>
  <si>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</si>
  <si>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</si>
  <si>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</si>
  <si>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</si>
  <si>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</si>
  <si>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</si>
  <si>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</si>
  <si>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</si>
  <si>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</si>
  <si>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</si>
  <si>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</si>
  <si>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</si>
  <si>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</si>
  <si>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</si>
  <si>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</si>
  <si>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</si>
  <si>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</si>
  <si>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</si>
  <si>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</si>
  <si>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</si>
  <si>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</si>
  <si>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</si>
  <si>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</si>
  <si>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</si>
  <si>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</si>
  <si>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</si>
  <si>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</si>
  <si>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</si>
  <si>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</si>
  <si>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</si>
  <si>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</si>
  <si>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</si>
  <si>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</si>
  <si>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</si>
  <si>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</si>
  <si>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</si>
  <si>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</si>
  <si>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</si>
  <si>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</si>
  <si>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</si>
  <si>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</si>
  <si>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</si>
  <si>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</si>
  <si>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</si>
  <si>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</si>
  <si>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</si>
  <si>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</si>
  <si>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</si>
  <si>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</si>
  <si>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</si>
  <si>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</si>
  <si>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</si>
  <si>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</si>
  <si>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</si>
  <si>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</si>
  <si>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</si>
  <si>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</si>
  <si>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</si>
  <si>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</si>
  <si>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</si>
  <si>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</si>
  <si>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</si>
  <si>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</si>
  <si>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</si>
  <si>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</si>
  <si>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</si>
  <si>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</si>
  <si>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</si>
  <si>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</si>
  <si>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</si>
  <si>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</si>
  <si>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</si>
  <si>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</si>
  <si>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</si>
  <si>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</si>
  <si>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</si>
  <si>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</si>
  <si>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</si>
  <si>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</si>
  <si>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</si>
  <si>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</si>
  <si>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</si>
  <si>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</si>
  <si>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</si>
  <si>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</si>
  <si>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</si>
  <si>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</si>
  <si>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</si>
  <si>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</si>
  <si>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</si>
  <si>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</si>
  <si>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</si>
  <si>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</si>
  <si>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</si>
  <si>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</si>
  <si>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</si>
  <si>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</si>
  <si>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</si>
  <si>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</si>
  <si>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</si>
  <si>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</si>
  <si>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</si>
  <si>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</si>
  <si>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</si>
  <si>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</si>
  <si>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</si>
  <si>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</si>
  <si>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</si>
  <si>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</si>
  <si>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</si>
  <si>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</si>
  <si>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</si>
  <si>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</si>
  <si>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</si>
  <si>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</si>
  <si>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</si>
  <si>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</si>
  <si>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</si>
  <si>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</si>
  <si>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</si>
  <si>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</si>
  <si>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</si>
  <si>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</si>
  <si>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</si>
  <si>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</si>
  <si>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</si>
  <si>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</si>
  <si>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</si>
  <si>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</si>
  <si>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</si>
  <si>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</si>
  <si>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</si>
  <si>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</si>
  <si>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</si>
  <si>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</si>
  <si>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</si>
  <si>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</si>
  <si>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</si>
  <si>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</si>
  <si>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</si>
  <si>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</si>
  <si>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</si>
  <si>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</si>
  <si>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</si>
  <si>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</si>
  <si>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</si>
  <si>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</si>
  <si>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</si>
  <si>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</si>
  <si>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</si>
  <si>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</si>
  <si>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</si>
  <si>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</si>
  <si>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</si>
  <si>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</si>
  <si>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</si>
  <si>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</si>
  <si>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</si>
  <si>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</si>
  <si>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</si>
  <si>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</si>
  <si>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</si>
  <si>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</si>
  <si>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</si>
  <si>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</si>
  <si>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</si>
  <si>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</si>
  <si>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</si>
  <si>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</si>
  <si>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</si>
  <si>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</si>
  <si>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</si>
  <si>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</si>
  <si>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</si>
  <si>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</si>
  <si>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</si>
  <si>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</si>
  <si>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</si>
  <si>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</si>
  <si>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</si>
  <si>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</si>
  <si>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</si>
  <si>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</si>
  <si>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</si>
  <si>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</si>
  <si>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</si>
  <si>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</si>
  <si>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</si>
  <si>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</si>
  <si>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</si>
  <si>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</si>
  <si>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</si>
  <si>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</si>
  <si>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</si>
  <si>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</si>
  <si>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</si>
  <si>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</si>
  <si>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</si>
  <si>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</si>
  <si>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</si>
  <si>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</si>
  <si>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</si>
  <si>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</si>
  <si>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</si>
  <si>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</si>
  <si>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</si>
  <si>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</si>
  <si>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</si>
  <si>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</si>
  <si>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</si>
  <si>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</si>
  <si>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</si>
  <si>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</si>
  <si>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</si>
  <si>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</si>
  <si>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</si>
  <si>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</si>
  <si>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</si>
  <si>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</si>
  <si>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</si>
  <si>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</si>
  <si>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</si>
  <si>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</si>
  <si>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</si>
  <si>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</si>
  <si>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</si>
  <si>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</si>
  <si>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</si>
  <si>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</si>
  <si>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</si>
  <si>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</si>
  <si>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</si>
  <si>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</si>
  <si>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</si>
  <si>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</si>
  <si>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</si>
  <si>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</si>
  <si>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</si>
  <si>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</si>
  <si>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</si>
  <si>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</si>
  <si>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</si>
  <si>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</si>
  <si>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</si>
  <si>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</si>
  <si>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</si>
  <si>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</si>
  <si>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</si>
  <si>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</si>
  <si>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</si>
  <si>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</si>
  <si>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</si>
  <si>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</si>
  <si>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2021</t>
  </si>
  <si>
    <t>Anslag NB2022</t>
  </si>
  <si>
    <t>Skatter 2022</t>
  </si>
  <si>
    <t>Skatt 2022</t>
  </si>
  <si>
    <t>Anslag RNB2022</t>
  </si>
  <si>
    <t>Anslag NB2023</t>
  </si>
  <si>
    <t>endring 21-22</t>
  </si>
  <si>
    <t>Anslag Budsjettvedtak</t>
  </si>
  <si>
    <t>2022   2)</t>
  </si>
  <si>
    <t>Endring fra 2021</t>
  </si>
  <si>
    <t>Skatt og netto skatteutjevning 2022</t>
  </si>
  <si>
    <t>Netto utjevn. 22</t>
  </si>
  <si>
    <t>Folketall 1.1.2022</t>
  </si>
  <si>
    <t>1.7.2022</t>
  </si>
  <si>
    <t>Bø*</t>
  </si>
  <si>
    <t>Korreksjon av inntektsutjevning</t>
  </si>
  <si>
    <t>for lavere skattesats formue</t>
  </si>
  <si>
    <t>Utbetales/trekkes ved 2. termin rammetilskudd i februar 2023</t>
  </si>
  <si>
    <t>jan-des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</si>
</sst>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1"/>
      <color theme="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7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7" fillId="0" borderId="0" xfId="2" applyFont="1" applyBorder="1" applyAlignment="1">
      <alignment horizontal="right"/>
    </xf>
    <xf numFmtId="0" fontId="14" fillId="0" borderId="0" xfId="2" applyFont="1"/>
    <xf numFmtId="0" fontId="15" fillId="0" borderId="0" xfId="2" applyFont="1" applyFill="1"/>
    <xf numFmtId="0" fontId="18" fillId="8" borderId="0" xfId="0" applyFont="1" applyFill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6" fillId="0" borderId="0" xfId="0" applyFont="1" applyFill="1" applyBorder="1"/>
    <xf numFmtId="164" fontId="0" fillId="0" borderId="0" xfId="0" applyNumberFormat="1" applyFill="1" applyBorder="1"/>
    <xf numFmtId="164" fontId="16" fillId="0" borderId="0" xfId="0" applyNumberFormat="1" applyFont="1" applyFill="1" applyBorder="1"/>
    <xf numFmtId="3" fontId="16" fillId="0" borderId="0" xfId="0" applyNumberFormat="1" applyFont="1" applyFill="1" applyBorder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164" fontId="6" fillId="0" borderId="3" xfId="1" applyNumberFormat="1" applyFont="1" applyBorder="1"/>
    <xf numFmtId="164" fontId="19" fillId="0" borderId="6" xfId="1" applyNumberFormat="1" applyFont="1" applyBorder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7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64" fontId="11" fillId="0" borderId="0" xfId="0" applyNumberFormat="1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Fill="1" applyAlignment="1">
      <alignment horizontal="right"/>
    </xf>
    <xf numFmtId="0" fontId="23" fillId="0" borderId="0" xfId="0" applyFont="1" applyFill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8" fontId="25" fillId="0" borderId="4" xfId="1" applyNumberFormat="1" applyFont="1" applyBorder="1"/>
    <xf numFmtId="167" fontId="29" fillId="0" borderId="4" xfId="5" applyNumberFormat="1" applyFont="1" applyBorder="1"/>
    <xf numFmtId="3" fontId="25" fillId="0" borderId="4" xfId="2" applyNumberFormat="1" applyFont="1" applyBorder="1"/>
    <xf numFmtId="3" fontId="30" fillId="0" borderId="4" xfId="2" applyNumberFormat="1" applyFont="1" applyBorder="1"/>
    <xf numFmtId="164" fontId="29" fillId="0" borderId="4" xfId="0" applyNumberFormat="1" applyFont="1" applyBorder="1"/>
    <xf numFmtId="170" fontId="29" fillId="0" borderId="4" xfId="1" applyNumberFormat="1" applyFont="1" applyBorder="1"/>
    <xf numFmtId="3" fontId="29" fillId="2" borderId="4" xfId="0" applyNumberFormat="1" applyFont="1" applyFill="1" applyBorder="1"/>
    <xf numFmtId="3" fontId="32" fillId="2" borderId="0" xfId="3" applyNumberFormat="1" applyFont="1" applyFill="1" applyBorder="1"/>
    <xf numFmtId="4" fontId="32" fillId="2" borderId="0" xfId="1" applyNumberFormat="1" applyFont="1" applyFill="1" applyBorder="1"/>
    <xf numFmtId="10" fontId="28" fillId="0" borderId="0" xfId="0" applyNumberFormat="1" applyFont="1"/>
    <xf numFmtId="0" fontId="33" fillId="2" borderId="0" xfId="0" applyFont="1" applyFill="1" applyAlignment="1">
      <alignment horizontal="right"/>
    </xf>
    <xf numFmtId="0" fontId="32" fillId="2" borderId="0" xfId="2" applyFont="1" applyFill="1"/>
    <xf numFmtId="167" fontId="32" fillId="2" borderId="0" xfId="5" applyNumberFormat="1" applyFont="1" applyFill="1"/>
    <xf numFmtId="0" fontId="33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10" xfId="3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167" fontId="0" fillId="0" borderId="10" xfId="5" applyNumberFormat="1" applyFont="1" applyBorder="1"/>
    <xf numFmtId="10" fontId="0" fillId="0" borderId="12" xfId="5" applyNumberFormat="1" applyFont="1" applyBorder="1"/>
    <xf numFmtId="0" fontId="16" fillId="0" borderId="11" xfId="0" applyFont="1" applyBorder="1" applyAlignment="1">
      <alignment horizontal="center"/>
    </xf>
    <xf numFmtId="0" fontId="17" fillId="3" borderId="9" xfId="2" applyFont="1" applyFill="1" applyBorder="1" applyAlignment="1">
      <alignment horizontal="center"/>
    </xf>
    <xf numFmtId="0" fontId="16" fillId="0" borderId="10" xfId="0" applyFont="1" applyBorder="1"/>
    <xf numFmtId="0" fontId="16" fillId="0" borderId="0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5" fillId="0" borderId="0" xfId="0" applyNumberFormat="1" applyFont="1"/>
    <xf numFmtId="0" fontId="1" fillId="0" borderId="0" xfId="0" applyFont="1" applyFill="1"/>
    <xf numFmtId="3" fontId="6" fillId="0" borderId="0" xfId="1" applyNumberFormat="1" applyFont="1" applyFill="1" applyAlignment="1">
      <alignment horizontal="right"/>
    </xf>
    <xf numFmtId="164" fontId="36" fillId="0" borderId="0" xfId="11" applyNumberFormat="1" applyFont="1"/>
    <xf numFmtId="164" fontId="37" fillId="0" borderId="0" xfId="0" applyNumberFormat="1" applyFont="1"/>
    <xf numFmtId="167" fontId="36" fillId="0" borderId="0" xfId="5" applyNumberFormat="1" applyFont="1"/>
    <xf numFmtId="164" fontId="19" fillId="0" borderId="0" xfId="1" applyNumberFormat="1" applyFont="1" applyBorder="1"/>
    <xf numFmtId="164" fontId="38" fillId="0" borderId="0" xfId="1" applyNumberFormat="1" applyFont="1" applyBorder="1"/>
    <xf numFmtId="164" fontId="36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9" fillId="0" borderId="0" xfId="0" applyFont="1"/>
    <xf numFmtId="3" fontId="39" fillId="0" borderId="0" xfId="0" applyNumberFormat="1" applyFont="1"/>
    <xf numFmtId="0" fontId="40" fillId="0" borderId="3" xfId="0" applyFont="1" applyBorder="1" applyAlignment="1">
      <alignment horizontal="center"/>
    </xf>
    <xf numFmtId="164" fontId="1" fillId="0" borderId="0" xfId="0" applyNumberFormat="1" applyFont="1" applyBorder="1"/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1" fillId="0" borderId="0" xfId="0" applyNumberFormat="1" applyFont="1" applyFill="1" applyAlignment="1">
      <alignment horizontal="right"/>
    </xf>
    <xf numFmtId="164" fontId="42" fillId="0" borderId="0" xfId="11" applyNumberFormat="1" applyFont="1" applyFill="1" applyAlignment="1">
      <alignment horizontal="right"/>
    </xf>
    <xf numFmtId="0" fontId="42" fillId="0" borderId="0" xfId="0" applyFont="1" applyFill="1" applyAlignment="1">
      <alignment horizontal="right"/>
    </xf>
    <xf numFmtId="164" fontId="42" fillId="0" borderId="0" xfId="0" applyNumberFormat="1" applyFont="1" applyFill="1" applyAlignment="1">
      <alignment horizontal="right"/>
    </xf>
    <xf numFmtId="164" fontId="42" fillId="0" borderId="0" xfId="1" applyNumberFormat="1" applyFont="1" applyFill="1" applyAlignment="1">
      <alignment horizontal="right"/>
    </xf>
    <xf numFmtId="3" fontId="19" fillId="0" borderId="0" xfId="0" applyNumberFormat="1" applyFont="1"/>
    <xf numFmtId="3" fontId="1" fillId="0" borderId="0" xfId="0" applyNumberFormat="1" applyFont="1"/>
    <xf numFmtId="0" fontId="1" fillId="0" borderId="0" xfId="0" applyFont="1" applyBorder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2" fillId="2" borderId="0" xfId="0" applyFont="1" applyFill="1"/>
    <xf numFmtId="3" fontId="34" fillId="0" borderId="4" xfId="0" applyNumberFormat="1" applyFont="1" applyBorder="1"/>
    <xf numFmtId="164" fontId="0" fillId="0" borderId="4" xfId="0" applyNumberFormat="1" applyBorder="1"/>
    <xf numFmtId="164" fontId="6" fillId="0" borderId="14" xfId="7" applyNumberFormat="1" applyFont="1" applyBorder="1" applyProtection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8" xfId="1" applyNumberFormat="1" applyFont="1" applyBorder="1"/>
    <xf numFmtId="0" fontId="0" fillId="0" borderId="0" xfId="0" applyFont="1"/>
    <xf numFmtId="168" fontId="1" fillId="0" borderId="0" xfId="1" applyNumberFormat="1" applyFont="1"/>
    <xf numFmtId="0" fontId="20" fillId="0" borderId="13" xfId="2" applyFont="1" applyBorder="1"/>
    <xf numFmtId="3" fontId="43" fillId="0" borderId="0" xfId="7" applyNumberFormat="1" applyFont="1" applyAlignment="1">
      <alignment horizontal="right" indent="1"/>
    </xf>
    <xf numFmtId="164" fontId="6" fillId="0" borderId="15" xfId="7" applyNumberFormat="1" applyFont="1" applyFill="1" applyBorder="1" applyAlignment="1" applyProtection="1">
      <alignment horizontal="center"/>
    </xf>
    <xf numFmtId="3" fontId="6" fillId="0" borderId="3" xfId="11" applyNumberFormat="1" applyFont="1" applyFill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1" fillId="2" borderId="0" xfId="0" applyFont="1" applyFill="1" applyAlignment="1">
      <alignment horizontal="right"/>
    </xf>
    <xf numFmtId="3" fontId="0" fillId="0" borderId="10" xfId="0" applyNumberFormat="1" applyBorder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komm!$E$31:$E$56</c:f>
              <c:numCache>
                <c:formatCode>0%</c:formatCode>
                <c:ptCount val="26"/>
                <c:pt idx="0">
                  <c:v>0.84799267029767611</c:v>
                </c:pt>
                <c:pt idx="1">
                  <c:v>0.90031780013397378</c:v>
                </c:pt>
                <c:pt idx="2">
                  <c:v>0.95240490267697941</c:v>
                </c:pt>
                <c:pt idx="3">
                  <c:v>0.82696207537824573</c:v>
                </c:pt>
                <c:pt idx="4">
                  <c:v>0.8448633539424294</c:v>
                </c:pt>
                <c:pt idx="5">
                  <c:v>0.95234907409699154</c:v>
                </c:pt>
                <c:pt idx="6">
                  <c:v>0.90992419649923939</c:v>
                </c:pt>
                <c:pt idx="7">
                  <c:v>0.74892002594163776</c:v>
                </c:pt>
                <c:pt idx="8">
                  <c:v>0.78397915259743489</c:v>
                </c:pt>
                <c:pt idx="9">
                  <c:v>0.86347297337688378</c:v>
                </c:pt>
                <c:pt idx="10">
                  <c:v>0.74452797338571852</c:v>
                </c:pt>
                <c:pt idx="11">
                  <c:v>0.78234090074938212</c:v>
                </c:pt>
                <c:pt idx="12">
                  <c:v>0.88871791718183446</c:v>
                </c:pt>
                <c:pt idx="13">
                  <c:v>0.89324007540714589</c:v>
                </c:pt>
                <c:pt idx="14">
                  <c:v>0.83579028394940758</c:v>
                </c:pt>
                <c:pt idx="15">
                  <c:v>0.85835523173297645</c:v>
                </c:pt>
                <c:pt idx="16">
                  <c:v>0.85361506732456438</c:v>
                </c:pt>
                <c:pt idx="17">
                  <c:v>0.71231765366782995</c:v>
                </c:pt>
                <c:pt idx="18">
                  <c:v>0.73013914238837152</c:v>
                </c:pt>
                <c:pt idx="19">
                  <c:v>0.89955189998232632</c:v>
                </c:pt>
                <c:pt idx="20">
                  <c:v>0.8086275245824277</c:v>
                </c:pt>
                <c:pt idx="21">
                  <c:v>0.80993890413288083</c:v>
                </c:pt>
                <c:pt idx="22">
                  <c:v>0.82277792581993536</c:v>
                </c:pt>
                <c:pt idx="23">
                  <c:v>0.71353677541006166</c:v>
                </c:pt>
                <c:pt idx="24">
                  <c:v>0.79407516642017484</c:v>
                </c:pt>
                <c:pt idx="25">
                  <c:v>0.77733007857449909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komm!$O$31:$O$56</c:f>
              <c:numCache>
                <c:formatCode>General</c:formatCode>
                <c:ptCount val="26"/>
                <c:pt idx="0">
                  <c:v>0.94301357648319695</c:v>
                </c:pt>
                <c:pt idx="1">
                  <c:v>0.94568225021101771</c:v>
                </c:pt>
                <c:pt idx="2">
                  <c:v>0.96651709122822016</c:v>
                </c:pt>
                <c:pt idx="3">
                  <c:v>0.94196204673722561</c:v>
                </c:pt>
                <c:pt idx="4">
                  <c:v>0.94285711066543454</c:v>
                </c:pt>
                <c:pt idx="5">
                  <c:v>0.96649475979622468</c:v>
                </c:pt>
                <c:pt idx="6">
                  <c:v>0.94952480875712419</c:v>
                </c:pt>
                <c:pt idx="7">
                  <c:v>0.93805994426539518</c:v>
                </c:pt>
                <c:pt idx="8">
                  <c:v>0.9398129005981849</c:v>
                </c:pt>
                <c:pt idx="9">
                  <c:v>0.94378759163715742</c:v>
                </c:pt>
                <c:pt idx="10">
                  <c:v>0.93784034163759922</c:v>
                </c:pt>
                <c:pt idx="11">
                  <c:v>0.93973098800578236</c:v>
                </c:pt>
                <c:pt idx="12">
                  <c:v>0.9450498388274049</c:v>
                </c:pt>
                <c:pt idx="13">
                  <c:v>0.94527594673867055</c:v>
                </c:pt>
                <c:pt idx="14">
                  <c:v>0.94240345716578389</c:v>
                </c:pt>
                <c:pt idx="15">
                  <c:v>0.94353170455496216</c:v>
                </c:pt>
                <c:pt idx="16">
                  <c:v>0.94329469633454155</c:v>
                </c:pt>
                <c:pt idx="17">
                  <c:v>0.93622982565170476</c:v>
                </c:pt>
                <c:pt idx="18">
                  <c:v>0.93712090008773197</c:v>
                </c:pt>
                <c:pt idx="19">
                  <c:v>0.94559153796742945</c:v>
                </c:pt>
                <c:pt idx="20">
                  <c:v>0.94104531919743484</c:v>
                </c:pt>
                <c:pt idx="21">
                  <c:v>0.94111088817495736</c:v>
                </c:pt>
                <c:pt idx="22">
                  <c:v>0.94175283925931008</c:v>
                </c:pt>
                <c:pt idx="23">
                  <c:v>0.9362907817388163</c:v>
                </c:pt>
                <c:pt idx="24">
                  <c:v>0.94031770128932213</c:v>
                </c:pt>
                <c:pt idx="25">
                  <c:v>0.93948044689703825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komm!$E$324:$E$362</c:f>
              <c:numCache>
                <c:formatCode>0%</c:formatCode>
                <c:ptCount val="39"/>
                <c:pt idx="0">
                  <c:v>0.91962532377766315</c:v>
                </c:pt>
                <c:pt idx="1">
                  <c:v>0.87294179626495838</c:v>
                </c:pt>
                <c:pt idx="2">
                  <c:v>0.82804921100850504</c:v>
                </c:pt>
                <c:pt idx="3">
                  <c:v>0.684212147788687</c:v>
                </c:pt>
                <c:pt idx="4">
                  <c:v>0.78316648194052785</c:v>
                </c:pt>
                <c:pt idx="5">
                  <c:v>0.89702425163681565</c:v>
                </c:pt>
                <c:pt idx="6">
                  <c:v>0.69323205417451617</c:v>
                </c:pt>
                <c:pt idx="7">
                  <c:v>0.74947122869020377</c:v>
                </c:pt>
                <c:pt idx="8">
                  <c:v>0.97798926457163804</c:v>
                </c:pt>
                <c:pt idx="9">
                  <c:v>0.80637326884014415</c:v>
                </c:pt>
                <c:pt idx="10">
                  <c:v>0.60202930754502659</c:v>
                </c:pt>
                <c:pt idx="11">
                  <c:v>0.8840794731786511</c:v>
                </c:pt>
                <c:pt idx="12">
                  <c:v>0.68297197972749146</c:v>
                </c:pt>
                <c:pt idx="13">
                  <c:v>0.82499338290191981</c:v>
                </c:pt>
                <c:pt idx="14">
                  <c:v>0.79757709735783966</c:v>
                </c:pt>
                <c:pt idx="15">
                  <c:v>0.68341449746241112</c:v>
                </c:pt>
                <c:pt idx="16">
                  <c:v>0.8248079651576975</c:v>
                </c:pt>
                <c:pt idx="17">
                  <c:v>0.71165142695473826</c:v>
                </c:pt>
                <c:pt idx="18">
                  <c:v>0.75673125515203099</c:v>
                </c:pt>
                <c:pt idx="19">
                  <c:v>0.73493096893725607</c:v>
                </c:pt>
                <c:pt idx="20">
                  <c:v>0.69708177599796817</c:v>
                </c:pt>
                <c:pt idx="21">
                  <c:v>0.6639688644138283</c:v>
                </c:pt>
                <c:pt idx="22">
                  <c:v>0.71897220633414904</c:v>
                </c:pt>
                <c:pt idx="23">
                  <c:v>0.71268220482710765</c:v>
                </c:pt>
                <c:pt idx="24">
                  <c:v>0.6905773461694058</c:v>
                </c:pt>
                <c:pt idx="25">
                  <c:v>0.586346623998795</c:v>
                </c:pt>
                <c:pt idx="26">
                  <c:v>0.70343443127310146</c:v>
                </c:pt>
                <c:pt idx="27">
                  <c:v>0.70079116324717228</c:v>
                </c:pt>
                <c:pt idx="28">
                  <c:v>0.85215859252305637</c:v>
                </c:pt>
                <c:pt idx="29">
                  <c:v>0.83052092019261547</c:v>
                </c:pt>
                <c:pt idx="30">
                  <c:v>0.74123797084272225</c:v>
                </c:pt>
                <c:pt idx="31">
                  <c:v>0.69937556475774576</c:v>
                </c:pt>
                <c:pt idx="32">
                  <c:v>0.83420334655165407</c:v>
                </c:pt>
                <c:pt idx="33">
                  <c:v>0.65435312310455351</c:v>
                </c:pt>
                <c:pt idx="34">
                  <c:v>0.87603250225367479</c:v>
                </c:pt>
                <c:pt idx="35">
                  <c:v>0.76634568253659352</c:v>
                </c:pt>
                <c:pt idx="36">
                  <c:v>0.74542539244176564</c:v>
                </c:pt>
                <c:pt idx="37">
                  <c:v>0.75873960954087072</c:v>
                </c:pt>
                <c:pt idx="38">
                  <c:v>0.79099739845054029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komm!$O$324:$O$362</c:f>
              <c:numCache>
                <c:formatCode>General</c:formatCode>
                <c:ptCount val="39"/>
                <c:pt idx="0">
                  <c:v>0.95340525966849354</c:v>
                </c:pt>
                <c:pt idx="1">
                  <c:v>0.94426103278156126</c:v>
                </c:pt>
                <c:pt idx="2">
                  <c:v>0.9420164035187385</c:v>
                </c:pt>
                <c:pt idx="3">
                  <c:v>0.9348245503577477</c:v>
                </c:pt>
                <c:pt idx="4">
                  <c:v>0.93977226706533978</c:v>
                </c:pt>
                <c:pt idx="5">
                  <c:v>0.94546515555015409</c:v>
                </c:pt>
                <c:pt idx="6">
                  <c:v>0.93527554567703919</c:v>
                </c:pt>
                <c:pt idx="7">
                  <c:v>0.93808750440282351</c:v>
                </c:pt>
                <c:pt idx="8">
                  <c:v>0.97675083598608337</c:v>
                </c:pt>
                <c:pt idx="9">
                  <c:v>0.94093260641032062</c:v>
                </c:pt>
                <c:pt idx="10">
                  <c:v>0.93071540834556465</c:v>
                </c:pt>
                <c:pt idx="11">
                  <c:v>0.94481791662724579</c:v>
                </c:pt>
                <c:pt idx="12">
                  <c:v>0.93476254195468789</c:v>
                </c:pt>
                <c:pt idx="13">
                  <c:v>0.94186361211340952</c:v>
                </c:pt>
                <c:pt idx="14">
                  <c:v>0.94049279783620543</c:v>
                </c:pt>
                <c:pt idx="15">
                  <c:v>0.9347846678414341</c:v>
                </c:pt>
                <c:pt idx="16">
                  <c:v>0.94185434122619827</c:v>
                </c:pt>
                <c:pt idx="17">
                  <c:v>0.93619651431605033</c:v>
                </c:pt>
                <c:pt idx="18">
                  <c:v>0.93845050572591493</c:v>
                </c:pt>
                <c:pt idx="19">
                  <c:v>0.93736049141517619</c:v>
                </c:pt>
                <c:pt idx="20">
                  <c:v>0.93546803176821181</c:v>
                </c:pt>
                <c:pt idx="21">
                  <c:v>0.93381238618900475</c:v>
                </c:pt>
                <c:pt idx="22">
                  <c:v>0.9365625532850208</c:v>
                </c:pt>
                <c:pt idx="23">
                  <c:v>0.93624805320966864</c:v>
                </c:pt>
                <c:pt idx="24">
                  <c:v>0.93514281027678348</c:v>
                </c:pt>
                <c:pt idx="25">
                  <c:v>0.92993127416825316</c:v>
                </c:pt>
                <c:pt idx="26">
                  <c:v>0.93578566453196843</c:v>
                </c:pt>
                <c:pt idx="27">
                  <c:v>0.93565350113067192</c:v>
                </c:pt>
                <c:pt idx="28">
                  <c:v>0.94322187259446633</c:v>
                </c:pt>
                <c:pt idx="29">
                  <c:v>0.94213998897794393</c:v>
                </c:pt>
                <c:pt idx="30">
                  <c:v>0.93767584151044947</c:v>
                </c:pt>
                <c:pt idx="31">
                  <c:v>0.93558272120620067</c:v>
                </c:pt>
                <c:pt idx="32">
                  <c:v>0.94232411029589602</c:v>
                </c:pt>
                <c:pt idx="33">
                  <c:v>0.93333159912354102</c:v>
                </c:pt>
                <c:pt idx="34">
                  <c:v>0.94441556808099703</c:v>
                </c:pt>
                <c:pt idx="35">
                  <c:v>0.93893122709514298</c:v>
                </c:pt>
                <c:pt idx="36">
                  <c:v>0.9378852125904017</c:v>
                </c:pt>
                <c:pt idx="37">
                  <c:v>0.93855092344535673</c:v>
                </c:pt>
                <c:pt idx="38">
                  <c:v>0.94016381289084039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2020-2021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4">
                  <c:v>0.10262940860256554</c:v>
                </c:pt>
                <c:pt idx="5">
                  <c:v>0.1230328893920848</c:v>
                </c:pt>
                <c:pt idx="6">
                  <c:v>0.10965031611484194</c:v>
                </c:pt>
                <c:pt idx="7">
                  <c:v>0.11675989832566422</c:v>
                </c:pt>
                <c:pt idx="8">
                  <c:v>0.13355824738380964</c:v>
                </c:pt>
                <c:pt idx="9">
                  <c:v>0.13129314002925702</c:v>
                </c:pt>
                <c:pt idx="10">
                  <c:v>0.13751650730764295</c:v>
                </c:pt>
                <c:pt idx="11">
                  <c:v>0.160238236383168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  <c:pt idx="12">
                  <c:v>-3.9067283493272834E-2</c:v>
                </c:pt>
                <c:pt idx="13">
                  <c:v>-2.141071893755523E-2</c:v>
                </c:pt>
                <c:pt idx="14">
                  <c:v>6.7589613877893376E-2</c:v>
                </c:pt>
                <c:pt idx="15">
                  <c:v>7.7693951523582813E-2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2020-2021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4">
                  <c:v>0.11231838616456015</c:v>
                </c:pt>
                <c:pt idx="5">
                  <c:v>0.13244872861006549</c:v>
                </c:pt>
                <c:pt idx="6">
                  <c:v>0.12233028852967505</c:v>
                </c:pt>
                <c:pt idx="7">
                  <c:v>0.12877488957197988</c:v>
                </c:pt>
                <c:pt idx="8">
                  <c:v>0.1478999722092284</c:v>
                </c:pt>
                <c:pt idx="9">
                  <c:v>0.14513109538463204</c:v>
                </c:pt>
                <c:pt idx="10">
                  <c:v>0.15594887385642472</c:v>
                </c:pt>
                <c:pt idx="11">
                  <c:v>0.17858896357787174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7-4620-A356-06A2871C1D1B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  <c:pt idx="12">
                  <c:v>-4.5747695987477834E-2</c:v>
                </c:pt>
                <c:pt idx="13">
                  <c:v>-4.226047241224451E-2</c:v>
                </c:pt>
                <c:pt idx="14">
                  <c:v>4.5722084448955633E-2</c:v>
                </c:pt>
                <c:pt idx="15">
                  <c:v>5.6105140606604841E-2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komm!$E$8:$E$30</c:f>
              <c:numCache>
                <c:formatCode>0%</c:formatCode>
                <c:ptCount val="23"/>
                <c:pt idx="0">
                  <c:v>0.91505394067699464</c:v>
                </c:pt>
                <c:pt idx="1">
                  <c:v>1.2231148769634497</c:v>
                </c:pt>
                <c:pt idx="2">
                  <c:v>0.937613245591707</c:v>
                </c:pt>
                <c:pt idx="3">
                  <c:v>0.96460616361070561</c:v>
                </c:pt>
                <c:pt idx="4">
                  <c:v>0.77977257338144124</c:v>
                </c:pt>
                <c:pt idx="5">
                  <c:v>0.81802306535296532</c:v>
                </c:pt>
                <c:pt idx="6">
                  <c:v>0.94110619661411377</c:v>
                </c:pt>
                <c:pt idx="7">
                  <c:v>0.81056789034175647</c:v>
                </c:pt>
                <c:pt idx="8">
                  <c:v>0.90331486456187982</c:v>
                </c:pt>
                <c:pt idx="9">
                  <c:v>0.97666401202179021</c:v>
                </c:pt>
                <c:pt idx="10">
                  <c:v>0.81073396115446061</c:v>
                </c:pt>
                <c:pt idx="11">
                  <c:v>1.1973146428386552</c:v>
                </c:pt>
                <c:pt idx="12">
                  <c:v>1.0347468068689119</c:v>
                </c:pt>
                <c:pt idx="13">
                  <c:v>0.85990856909185143</c:v>
                </c:pt>
                <c:pt idx="14">
                  <c:v>1.0952977614586978</c:v>
                </c:pt>
                <c:pt idx="15">
                  <c:v>1.1142298172310179</c:v>
                </c:pt>
                <c:pt idx="16">
                  <c:v>0.87501118091241936</c:v>
                </c:pt>
                <c:pt idx="17">
                  <c:v>0.85852271875997954</c:v>
                </c:pt>
                <c:pt idx="18">
                  <c:v>0.87995302203703396</c:v>
                </c:pt>
                <c:pt idx="19">
                  <c:v>0.86355970724325526</c:v>
                </c:pt>
                <c:pt idx="20">
                  <c:v>0.82974912513488319</c:v>
                </c:pt>
                <c:pt idx="21">
                  <c:v>1.0457820521429084</c:v>
                </c:pt>
                <c:pt idx="22">
                  <c:v>1.1410908969814879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komm!$O$8:$O$30</c:f>
              <c:numCache>
                <c:formatCode>0.0\ %</c:formatCode>
                <c:ptCount val="23"/>
                <c:pt idx="0">
                  <c:v>0.95157670642822634</c:v>
                </c:pt>
                <c:pt idx="1">
                  <c:v>1.0748010809428081</c:v>
                </c:pt>
                <c:pt idx="2">
                  <c:v>0.96060042839411086</c:v>
                </c:pt>
                <c:pt idx="3">
                  <c:v>0.97139759560171068</c:v>
                </c:pt>
                <c:pt idx="4">
                  <c:v>0.93960257163738536</c:v>
                </c:pt>
                <c:pt idx="5">
                  <c:v>0.94151509623596175</c:v>
                </c:pt>
                <c:pt idx="6">
                  <c:v>0.96199760880307372</c:v>
                </c:pt>
                <c:pt idx="7">
                  <c:v>0.9411423374854011</c:v>
                </c:pt>
                <c:pt idx="8">
                  <c:v>0.94688107598218008</c:v>
                </c:pt>
                <c:pt idx="9">
                  <c:v>0.97622073496614437</c:v>
                </c:pt>
                <c:pt idx="10">
                  <c:v>0.94115064102603629</c:v>
                </c:pt>
                <c:pt idx="11">
                  <c:v>1.0644809872928904</c:v>
                </c:pt>
                <c:pt idx="12">
                  <c:v>0.999453852904993</c:v>
                </c:pt>
                <c:pt idx="13">
                  <c:v>0.94360937142290591</c:v>
                </c:pt>
                <c:pt idx="14">
                  <c:v>1.0236742347409071</c:v>
                </c:pt>
                <c:pt idx="15">
                  <c:v>1.0312470570498355</c:v>
                </c:pt>
                <c:pt idx="16">
                  <c:v>0.94436450201393418</c:v>
                </c:pt>
                <c:pt idx="17">
                  <c:v>0.94354007890631231</c:v>
                </c:pt>
                <c:pt idx="18">
                  <c:v>0.94461159407016504</c:v>
                </c:pt>
                <c:pt idx="19">
                  <c:v>0.94379192833047598</c:v>
                </c:pt>
                <c:pt idx="20">
                  <c:v>0.94210139922505765</c:v>
                </c:pt>
                <c:pt idx="21">
                  <c:v>1.0038679510145916</c:v>
                </c:pt>
                <c:pt idx="22">
                  <c:v>1.0419914889500235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komm!$E$57:$E$97</c:f>
              <c:numCache>
                <c:formatCode>0%</c:formatCode>
                <c:ptCount val="41"/>
                <c:pt idx="0">
                  <c:v>0.94963933440589621</c:v>
                </c:pt>
                <c:pt idx="1">
                  <c:v>0.82757384403546796</c:v>
                </c:pt>
                <c:pt idx="2">
                  <c:v>1.0582070647944453</c:v>
                </c:pt>
                <c:pt idx="3">
                  <c:v>0.83322185595554021</c:v>
                </c:pt>
                <c:pt idx="4">
                  <c:v>1.1099663606556605</c:v>
                </c:pt>
                <c:pt idx="5">
                  <c:v>1.0321386227021716</c:v>
                </c:pt>
                <c:pt idx="6">
                  <c:v>0.9943841743695444</c:v>
                </c:pt>
                <c:pt idx="7">
                  <c:v>0.87432076853092788</c:v>
                </c:pt>
                <c:pt idx="8">
                  <c:v>0.79269997759895405</c:v>
                </c:pt>
                <c:pt idx="9">
                  <c:v>0.6467980228978808</c:v>
                </c:pt>
                <c:pt idx="10">
                  <c:v>0.80849158918290254</c:v>
                </c:pt>
                <c:pt idx="11">
                  <c:v>0.71428707659538737</c:v>
                </c:pt>
                <c:pt idx="12">
                  <c:v>0.63906899469277756</c:v>
                </c:pt>
                <c:pt idx="13">
                  <c:v>1.0557860795737799</c:v>
                </c:pt>
                <c:pt idx="14">
                  <c:v>0.74545296056517985</c:v>
                </c:pt>
                <c:pt idx="15">
                  <c:v>0.83425260914076849</c:v>
                </c:pt>
                <c:pt idx="16">
                  <c:v>0.80844600377437914</c:v>
                </c:pt>
                <c:pt idx="17">
                  <c:v>1.3629829929330606</c:v>
                </c:pt>
                <c:pt idx="18">
                  <c:v>0.82182230538720236</c:v>
                </c:pt>
                <c:pt idx="19">
                  <c:v>0.72635980882922602</c:v>
                </c:pt>
                <c:pt idx="20">
                  <c:v>0.85642643046558986</c:v>
                </c:pt>
                <c:pt idx="21">
                  <c:v>0.82547994964010196</c:v>
                </c:pt>
                <c:pt idx="22">
                  <c:v>0.75868390665993246</c:v>
                </c:pt>
                <c:pt idx="23">
                  <c:v>0.72785686034420638</c:v>
                </c:pt>
                <c:pt idx="24">
                  <c:v>0.81943940926628223</c:v>
                </c:pt>
                <c:pt idx="25">
                  <c:v>0.87802081220770745</c:v>
                </c:pt>
                <c:pt idx="26">
                  <c:v>0.83647447220595095</c:v>
                </c:pt>
                <c:pt idx="27">
                  <c:v>0.79180227900704159</c:v>
                </c:pt>
                <c:pt idx="28">
                  <c:v>0.68078337494749075</c:v>
                </c:pt>
                <c:pt idx="29">
                  <c:v>0.90877339764046094</c:v>
                </c:pt>
                <c:pt idx="30">
                  <c:v>0.88768920040988775</c:v>
                </c:pt>
                <c:pt idx="31">
                  <c:v>0.81494619874540242</c:v>
                </c:pt>
                <c:pt idx="32">
                  <c:v>0.80113262690140852</c:v>
                </c:pt>
                <c:pt idx="33">
                  <c:v>0.9379197782161881</c:v>
                </c:pt>
                <c:pt idx="34">
                  <c:v>1.0469646249868894</c:v>
                </c:pt>
                <c:pt idx="35">
                  <c:v>1.3089735630489592</c:v>
                </c:pt>
                <c:pt idx="36">
                  <c:v>0.83998715863428175</c:v>
                </c:pt>
                <c:pt idx="37">
                  <c:v>0.89835042976506119</c:v>
                </c:pt>
                <c:pt idx="38">
                  <c:v>0.84897504861162998</c:v>
                </c:pt>
                <c:pt idx="39">
                  <c:v>1.0141288195379894</c:v>
                </c:pt>
                <c:pt idx="40">
                  <c:v>0.77878107864685908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komm!$O$57:$O$97</c:f>
              <c:numCache>
                <c:formatCode>General</c:formatCode>
                <c:ptCount val="41"/>
                <c:pt idx="0">
                  <c:v>0.96541086391978681</c:v>
                </c:pt>
                <c:pt idx="1">
                  <c:v>0.94199263517008691</c:v>
                </c:pt>
                <c:pt idx="2">
                  <c:v>1.0088379560752065</c:v>
                </c:pt>
                <c:pt idx="3">
                  <c:v>0.94227503576609051</c:v>
                </c:pt>
                <c:pt idx="4">
                  <c:v>1.0295416744196924</c:v>
                </c:pt>
                <c:pt idx="5">
                  <c:v>0.99841057923829712</c:v>
                </c:pt>
                <c:pt idx="6">
                  <c:v>0.983308799905246</c:v>
                </c:pt>
                <c:pt idx="7">
                  <c:v>0.94432998139485991</c:v>
                </c:pt>
                <c:pt idx="8">
                  <c:v>0.94024894184826102</c:v>
                </c:pt>
                <c:pt idx="9">
                  <c:v>0.93295384411320736</c:v>
                </c:pt>
                <c:pt idx="10">
                  <c:v>0.94103852242745833</c:v>
                </c:pt>
                <c:pt idx="11">
                  <c:v>0.9363282967980826</c:v>
                </c:pt>
                <c:pt idx="12">
                  <c:v>0.93256739270295208</c:v>
                </c:pt>
                <c:pt idx="13">
                  <c:v>1.0078695619869402</c:v>
                </c:pt>
                <c:pt idx="14">
                  <c:v>0.93788659099657223</c:v>
                </c:pt>
                <c:pt idx="15">
                  <c:v>0.94232657342535153</c:v>
                </c:pt>
                <c:pt idx="16">
                  <c:v>0.94103624315703227</c:v>
                </c:pt>
                <c:pt idx="17">
                  <c:v>1.1307483273306524</c:v>
                </c:pt>
                <c:pt idx="18">
                  <c:v>0.94170505823767336</c:v>
                </c:pt>
                <c:pt idx="19">
                  <c:v>0.93693193340977454</c:v>
                </c:pt>
                <c:pt idx="20">
                  <c:v>0.94343526449159265</c:v>
                </c:pt>
                <c:pt idx="21">
                  <c:v>0.94188794045031832</c:v>
                </c:pt>
                <c:pt idx="22">
                  <c:v>0.9385481383013099</c:v>
                </c:pt>
                <c:pt idx="23">
                  <c:v>0.93700678598552356</c:v>
                </c:pt>
                <c:pt idx="24">
                  <c:v>0.94158591343162734</c:v>
                </c:pt>
                <c:pt idx="25">
                  <c:v>0.94451498357869845</c:v>
                </c:pt>
                <c:pt idx="26">
                  <c:v>0.94243766657861083</c:v>
                </c:pt>
                <c:pt idx="27">
                  <c:v>0.94020405691866549</c:v>
                </c:pt>
                <c:pt idx="28">
                  <c:v>0.93465311171568788</c:v>
                </c:pt>
                <c:pt idx="29">
                  <c:v>0.94906448921361242</c:v>
                </c:pt>
                <c:pt idx="30">
                  <c:v>0.94499840298880788</c:v>
                </c:pt>
                <c:pt idx="31">
                  <c:v>0.94136125290558348</c:v>
                </c:pt>
                <c:pt idx="32">
                  <c:v>0.94067057431338363</c:v>
                </c:pt>
                <c:pt idx="33">
                  <c:v>0.96072304144390341</c:v>
                </c:pt>
                <c:pt idx="34">
                  <c:v>1.0043409801521841</c:v>
                </c:pt>
                <c:pt idx="35">
                  <c:v>0.87220006191338761</c:v>
                </c:pt>
                <c:pt idx="36">
                  <c:v>0.94261330090002726</c:v>
                </c:pt>
                <c:pt idx="37">
                  <c:v>0.94553146445656655</c:v>
                </c:pt>
                <c:pt idx="38">
                  <c:v>0.94306269539889498</c:v>
                </c:pt>
                <c:pt idx="39">
                  <c:v>0.99120665797262397</c:v>
                </c:pt>
                <c:pt idx="40">
                  <c:v>0.93955299690065619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komm!$E$98:$E$148</c:f>
              <c:numCache>
                <c:formatCode>0%</c:formatCode>
                <c:ptCount val="51"/>
                <c:pt idx="0">
                  <c:v>0.75072730778379881</c:v>
                </c:pt>
                <c:pt idx="1">
                  <c:v>0.9475585974575812</c:v>
                </c:pt>
                <c:pt idx="2">
                  <c:v>0.76566502783162205</c:v>
                </c:pt>
                <c:pt idx="3">
                  <c:v>0.83621779761246728</c:v>
                </c:pt>
                <c:pt idx="4">
                  <c:v>0.91209207211577581</c:v>
                </c:pt>
                <c:pt idx="5">
                  <c:v>0.97918621865099431</c:v>
                </c:pt>
                <c:pt idx="6">
                  <c:v>0.88042811199599791</c:v>
                </c:pt>
                <c:pt idx="7">
                  <c:v>1.085846544491881</c:v>
                </c:pt>
                <c:pt idx="8">
                  <c:v>0.78884457002844222</c:v>
                </c:pt>
                <c:pt idx="9">
                  <c:v>0.79714677981107107</c:v>
                </c:pt>
                <c:pt idx="10">
                  <c:v>0.83983176401444293</c:v>
                </c:pt>
                <c:pt idx="11">
                  <c:v>0.77237830878624292</c:v>
                </c:pt>
                <c:pt idx="12">
                  <c:v>0.77931482152447307</c:v>
                </c:pt>
                <c:pt idx="13">
                  <c:v>0.84824261220897468</c:v>
                </c:pt>
                <c:pt idx="14">
                  <c:v>0.79185598040100669</c:v>
                </c:pt>
                <c:pt idx="15">
                  <c:v>0.92913125944789765</c:v>
                </c:pt>
                <c:pt idx="16">
                  <c:v>1.0944319889399978</c:v>
                </c:pt>
                <c:pt idx="17">
                  <c:v>0.9083733949200935</c:v>
                </c:pt>
                <c:pt idx="18">
                  <c:v>1.217537120090336</c:v>
                </c:pt>
                <c:pt idx="19">
                  <c:v>1.0446334897948315</c:v>
                </c:pt>
                <c:pt idx="20">
                  <c:v>1.7281330902621777</c:v>
                </c:pt>
                <c:pt idx="21">
                  <c:v>1.3576176411185144</c:v>
                </c:pt>
                <c:pt idx="22">
                  <c:v>0.76264092401353001</c:v>
                </c:pt>
                <c:pt idx="23">
                  <c:v>0.96258322630567239</c:v>
                </c:pt>
                <c:pt idx="24">
                  <c:v>0.8095809294600006</c:v>
                </c:pt>
                <c:pt idx="25">
                  <c:v>0.99348978550385247</c:v>
                </c:pt>
                <c:pt idx="26">
                  <c:v>0.95751582643587041</c:v>
                </c:pt>
                <c:pt idx="27">
                  <c:v>1.00197107463073</c:v>
                </c:pt>
                <c:pt idx="28">
                  <c:v>1.0395308298469719</c:v>
                </c:pt>
                <c:pt idx="29">
                  <c:v>0.8867197327233084</c:v>
                </c:pt>
                <c:pt idx="30">
                  <c:v>0.80229992424358842</c:v>
                </c:pt>
                <c:pt idx="31">
                  <c:v>0.77899890805044003</c:v>
                </c:pt>
                <c:pt idx="32">
                  <c:v>0.78987515347421178</c:v>
                </c:pt>
                <c:pt idx="33">
                  <c:v>0.69816830190896695</c:v>
                </c:pt>
                <c:pt idx="34">
                  <c:v>1.1297699280184967</c:v>
                </c:pt>
                <c:pt idx="35">
                  <c:v>1.1016816413464494</c:v>
                </c:pt>
                <c:pt idx="36">
                  <c:v>1.0601004934586409</c:v>
                </c:pt>
                <c:pt idx="37">
                  <c:v>0.97554671569093543</c:v>
                </c:pt>
                <c:pt idx="38">
                  <c:v>1.2427482536743413</c:v>
                </c:pt>
                <c:pt idx="39">
                  <c:v>0.93949162207334136</c:v>
                </c:pt>
                <c:pt idx="40">
                  <c:v>1.4174394114237863</c:v>
                </c:pt>
                <c:pt idx="41">
                  <c:v>0.9956684448473111</c:v>
                </c:pt>
                <c:pt idx="42">
                  <c:v>1.3654282501835029</c:v>
                </c:pt>
                <c:pt idx="43">
                  <c:v>0.82089673745846059</c:v>
                </c:pt>
                <c:pt idx="44">
                  <c:v>0.94496714697767603</c:v>
                </c:pt>
                <c:pt idx="45">
                  <c:v>1.085417251650578</c:v>
                </c:pt>
                <c:pt idx="46">
                  <c:v>0.94237288242124184</c:v>
                </c:pt>
                <c:pt idx="47">
                  <c:v>0.88267170387900218</c:v>
                </c:pt>
                <c:pt idx="48">
                  <c:v>1.1003391600125763</c:v>
                </c:pt>
                <c:pt idx="49">
                  <c:v>0.79426766958395989</c:v>
                </c:pt>
                <c:pt idx="50">
                  <c:v>0.8064051137237378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komm!$O$98:$O$148</c:f>
              <c:numCache>
                <c:formatCode>General</c:formatCode>
                <c:ptCount val="51"/>
                <c:pt idx="0">
                  <c:v>0.93815030835750313</c:v>
                </c:pt>
                <c:pt idx="1">
                  <c:v>0.9645785691404607</c:v>
                </c:pt>
                <c:pt idx="2">
                  <c:v>0.93889719435989449</c:v>
                </c:pt>
                <c:pt idx="3">
                  <c:v>0.94242483284893652</c:v>
                </c:pt>
                <c:pt idx="4">
                  <c:v>0.95039195900373852</c:v>
                </c:pt>
                <c:pt idx="5">
                  <c:v>0.97722961761782612</c:v>
                </c:pt>
                <c:pt idx="6">
                  <c:v>0.94463534856811338</c:v>
                </c:pt>
                <c:pt idx="7">
                  <c:v>1.0198937479541808</c:v>
                </c:pt>
                <c:pt idx="8">
                  <c:v>0.94005617146973552</c:v>
                </c:pt>
                <c:pt idx="9">
                  <c:v>0.94047128195886698</c:v>
                </c:pt>
                <c:pt idx="10">
                  <c:v>0.94260553116903556</c:v>
                </c:pt>
                <c:pt idx="11">
                  <c:v>0.9392328584076256</c:v>
                </c:pt>
                <c:pt idx="12">
                  <c:v>0.93957968404453707</c:v>
                </c:pt>
                <c:pt idx="13">
                  <c:v>0.94302607357876223</c:v>
                </c:pt>
                <c:pt idx="14">
                  <c:v>0.94020674198836363</c:v>
                </c:pt>
                <c:pt idx="15">
                  <c:v>0.95720763393658725</c:v>
                </c:pt>
                <c:pt idx="16">
                  <c:v>1.0233279257334273</c:v>
                </c:pt>
                <c:pt idx="17">
                  <c:v>0.94890448812546579</c:v>
                </c:pt>
                <c:pt idx="18">
                  <c:v>1.0725699781935625</c:v>
                </c:pt>
                <c:pt idx="19">
                  <c:v>1.0034085260753607</c:v>
                </c:pt>
                <c:pt idx="20">
                  <c:v>1.2768083662622989</c:v>
                </c:pt>
                <c:pt idx="21">
                  <c:v>1.1286021866048339</c:v>
                </c:pt>
                <c:pt idx="22">
                  <c:v>0.93874598916898988</c:v>
                </c:pt>
                <c:pt idx="23">
                  <c:v>0.97058842067969719</c:v>
                </c:pt>
                <c:pt idx="24">
                  <c:v>0.94109298944131325</c:v>
                </c:pt>
                <c:pt idx="25">
                  <c:v>0.98295104435896941</c:v>
                </c:pt>
                <c:pt idx="26">
                  <c:v>0.9685614607317764</c:v>
                </c:pt>
                <c:pt idx="27">
                  <c:v>0.98634356000972034</c:v>
                </c:pt>
                <c:pt idx="28">
                  <c:v>1.001367462096217</c:v>
                </c:pt>
                <c:pt idx="29">
                  <c:v>0.94494992960447866</c:v>
                </c:pt>
                <c:pt idx="30">
                  <c:v>0.94072893918049272</c:v>
                </c:pt>
                <c:pt idx="31">
                  <c:v>0.93956388837083527</c:v>
                </c:pt>
                <c:pt idx="32">
                  <c:v>0.94010770064202398</c:v>
                </c:pt>
                <c:pt idx="33">
                  <c:v>0.93552235806376172</c:v>
                </c:pt>
                <c:pt idx="34">
                  <c:v>1.0374631013648272</c:v>
                </c:pt>
                <c:pt idx="35">
                  <c:v>1.0262277866960081</c:v>
                </c:pt>
                <c:pt idx="36">
                  <c:v>1.0095953275408842</c:v>
                </c:pt>
                <c:pt idx="37">
                  <c:v>0.97577381643380257</c:v>
                </c:pt>
                <c:pt idx="38">
                  <c:v>1.0826544316271647</c:v>
                </c:pt>
                <c:pt idx="39">
                  <c:v>0.96135177898676472</c:v>
                </c:pt>
                <c:pt idx="40">
                  <c:v>1.152530894726943</c:v>
                </c:pt>
                <c:pt idx="41">
                  <c:v>0.98382250809635285</c:v>
                </c:pt>
                <c:pt idx="42">
                  <c:v>1.1317264302308296</c:v>
                </c:pt>
                <c:pt idx="43">
                  <c:v>0.94165877984123636</c:v>
                </c:pt>
                <c:pt idx="44">
                  <c:v>0.96354198894849874</c:v>
                </c:pt>
                <c:pt idx="45">
                  <c:v>1.0197220308176593</c:v>
                </c:pt>
                <c:pt idx="46">
                  <c:v>0.96250428312592495</c:v>
                </c:pt>
                <c:pt idx="47">
                  <c:v>0.94474752816226359</c:v>
                </c:pt>
                <c:pt idx="48">
                  <c:v>1.0256907941624589</c:v>
                </c:pt>
                <c:pt idx="49">
                  <c:v>0.94032732644751116</c:v>
                </c:pt>
                <c:pt idx="50">
                  <c:v>0.94093419865450001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komm!$E$195:$E$217</c:f>
              <c:numCache>
                <c:formatCode>0%</c:formatCode>
                <c:ptCount val="23"/>
                <c:pt idx="0">
                  <c:v>0.78995117975938156</c:v>
                </c:pt>
                <c:pt idx="1">
                  <c:v>0.88908753037063792</c:v>
                </c:pt>
                <c:pt idx="2">
                  <c:v>0.98965714909584201</c:v>
                </c:pt>
                <c:pt idx="3">
                  <c:v>0.87998317271034987</c:v>
                </c:pt>
                <c:pt idx="4">
                  <c:v>0.84962165933540379</c:v>
                </c:pt>
                <c:pt idx="5">
                  <c:v>0.87291202000491508</c:v>
                </c:pt>
                <c:pt idx="6">
                  <c:v>0.81508597386627357</c:v>
                </c:pt>
                <c:pt idx="7">
                  <c:v>0.80137455105950683</c:v>
                </c:pt>
                <c:pt idx="8">
                  <c:v>1.0112679673763609</c:v>
                </c:pt>
                <c:pt idx="9">
                  <c:v>0.75787645546865712</c:v>
                </c:pt>
                <c:pt idx="10">
                  <c:v>0.90928332244650922</c:v>
                </c:pt>
                <c:pt idx="11">
                  <c:v>0.80496518239125525</c:v>
                </c:pt>
                <c:pt idx="12">
                  <c:v>0.67796424131397881</c:v>
                </c:pt>
                <c:pt idx="13">
                  <c:v>0.76213181876033809</c:v>
                </c:pt>
                <c:pt idx="14">
                  <c:v>0.73086032287632607</c:v>
                </c:pt>
                <c:pt idx="15">
                  <c:v>1.053984363330551</c:v>
                </c:pt>
                <c:pt idx="16">
                  <c:v>0.9579023038673562</c:v>
                </c:pt>
                <c:pt idx="17">
                  <c:v>0.84359761373081688</c:v>
                </c:pt>
                <c:pt idx="18">
                  <c:v>0.82960850963794119</c:v>
                </c:pt>
                <c:pt idx="19">
                  <c:v>0.90817477561755111</c:v>
                </c:pt>
                <c:pt idx="20">
                  <c:v>0.87521556809153078</c:v>
                </c:pt>
                <c:pt idx="21">
                  <c:v>1.0609662639303943</c:v>
                </c:pt>
                <c:pt idx="22">
                  <c:v>1.2261242899552436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komm!$O$195:$O$217</c:f>
              <c:numCache>
                <c:formatCode>0.0\ %</c:formatCode>
                <c:ptCount val="23"/>
                <c:pt idx="0">
                  <c:v>0.94011150195628224</c:v>
                </c:pt>
                <c:pt idx="1">
                  <c:v>0.94506831948684522</c:v>
                </c:pt>
                <c:pt idx="2">
                  <c:v>0.98141798979576511</c:v>
                </c:pt>
                <c:pt idx="3">
                  <c:v>0.94461310160383072</c:v>
                </c:pt>
                <c:pt idx="4">
                  <c:v>0.94309502593508354</c:v>
                </c:pt>
                <c:pt idx="5">
                  <c:v>0.94425954396855916</c:v>
                </c:pt>
                <c:pt idx="6">
                  <c:v>0.94136824166162691</c:v>
                </c:pt>
                <c:pt idx="7">
                  <c:v>0.94068267052128862</c:v>
                </c:pt>
                <c:pt idx="8">
                  <c:v>0.99006231710797266</c:v>
                </c:pt>
                <c:pt idx="9">
                  <c:v>0.93850776574174632</c:v>
                </c:pt>
                <c:pt idx="10">
                  <c:v>0.94926845913603197</c:v>
                </c:pt>
                <c:pt idx="11">
                  <c:v>0.94086220208787608</c:v>
                </c:pt>
                <c:pt idx="12">
                  <c:v>0.93451215503401219</c:v>
                </c:pt>
                <c:pt idx="13">
                  <c:v>0.93872053390633026</c:v>
                </c:pt>
                <c:pt idx="14">
                  <c:v>0.9371569591121296</c:v>
                </c:pt>
                <c:pt idx="15">
                  <c:v>1.0071488754896485</c:v>
                </c:pt>
                <c:pt idx="16">
                  <c:v>0.96871605170437081</c:v>
                </c:pt>
                <c:pt idx="17">
                  <c:v>0.9427938236548542</c:v>
                </c:pt>
                <c:pt idx="18">
                  <c:v>0.94209436845021044</c:v>
                </c:pt>
                <c:pt idx="19">
                  <c:v>0.94882504040444859</c:v>
                </c:pt>
                <c:pt idx="20">
                  <c:v>0.94437472137288991</c:v>
                </c:pt>
                <c:pt idx="21">
                  <c:v>1.0099416357295861</c:v>
                </c:pt>
                <c:pt idx="22">
                  <c:v>1.0760048461395257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komm!$E$149:$E$194</c:f>
              <c:numCache>
                <c:formatCode>0%</c:formatCode>
                <c:ptCount val="46"/>
                <c:pt idx="0">
                  <c:v>0.83676809371728611</c:v>
                </c:pt>
                <c:pt idx="1">
                  <c:v>0.90283703566745155</c:v>
                </c:pt>
                <c:pt idx="2">
                  <c:v>0.88953577335648149</c:v>
                </c:pt>
                <c:pt idx="3">
                  <c:v>0.81344806524663849</c:v>
                </c:pt>
                <c:pt idx="4">
                  <c:v>0.77046795731107331</c:v>
                </c:pt>
                <c:pt idx="5">
                  <c:v>0.71076411625883029</c:v>
                </c:pt>
                <c:pt idx="6">
                  <c:v>0.736798226969828</c:v>
                </c:pt>
                <c:pt idx="7">
                  <c:v>0.66780074933080114</c:v>
                </c:pt>
                <c:pt idx="8">
                  <c:v>0.78476604138879436</c:v>
                </c:pt>
                <c:pt idx="9">
                  <c:v>0.6961298434847486</c:v>
                </c:pt>
                <c:pt idx="10">
                  <c:v>0.79098450616234739</c:v>
                </c:pt>
                <c:pt idx="11">
                  <c:v>0.67338962378871237</c:v>
                </c:pt>
                <c:pt idx="12">
                  <c:v>0.72264273793597478</c:v>
                </c:pt>
                <c:pt idx="13">
                  <c:v>0.77219016562821852</c:v>
                </c:pt>
                <c:pt idx="14">
                  <c:v>0.80433756680201018</c:v>
                </c:pt>
                <c:pt idx="15">
                  <c:v>0.76473456523566996</c:v>
                </c:pt>
                <c:pt idx="16">
                  <c:v>0.68193780505675616</c:v>
                </c:pt>
                <c:pt idx="17">
                  <c:v>0.71444737431394834</c:v>
                </c:pt>
                <c:pt idx="18">
                  <c:v>0.67636059574829932</c:v>
                </c:pt>
                <c:pt idx="19">
                  <c:v>0.62559461004060646</c:v>
                </c:pt>
                <c:pt idx="20">
                  <c:v>0.73192437622599749</c:v>
                </c:pt>
                <c:pt idx="21">
                  <c:v>0.74160280541336931</c:v>
                </c:pt>
                <c:pt idx="22">
                  <c:v>0.68402123337294907</c:v>
                </c:pt>
                <c:pt idx="23">
                  <c:v>0.65520542119397973</c:v>
                </c:pt>
                <c:pt idx="24">
                  <c:v>0.68494219514745203</c:v>
                </c:pt>
                <c:pt idx="25">
                  <c:v>0.78163682633820675</c:v>
                </c:pt>
                <c:pt idx="26">
                  <c:v>0.81430304691292721</c:v>
                </c:pt>
                <c:pt idx="27">
                  <c:v>0.68041877354386637</c:v>
                </c:pt>
                <c:pt idx="28">
                  <c:v>0.68640809967065397</c:v>
                </c:pt>
                <c:pt idx="29">
                  <c:v>0.85374895155817143</c:v>
                </c:pt>
                <c:pt idx="30">
                  <c:v>0.63270276806553538</c:v>
                </c:pt>
                <c:pt idx="31">
                  <c:v>0.83548264994974908</c:v>
                </c:pt>
                <c:pt idx="32">
                  <c:v>0.80521945865285605</c:v>
                </c:pt>
                <c:pt idx="33">
                  <c:v>0.90623970842549662</c:v>
                </c:pt>
                <c:pt idx="34">
                  <c:v>0.79705552434680527</c:v>
                </c:pt>
                <c:pt idx="35">
                  <c:v>0.7797733701575339</c:v>
                </c:pt>
                <c:pt idx="36">
                  <c:v>0.70441757129851268</c:v>
                </c:pt>
                <c:pt idx="37">
                  <c:v>0.81158936245296021</c:v>
                </c:pt>
                <c:pt idx="38">
                  <c:v>0.65438551715037541</c:v>
                </c:pt>
                <c:pt idx="39">
                  <c:v>0.69609454465556375</c:v>
                </c:pt>
                <c:pt idx="40">
                  <c:v>0.72743660996582094</c:v>
                </c:pt>
                <c:pt idx="41">
                  <c:v>0.70588089196036441</c:v>
                </c:pt>
                <c:pt idx="42">
                  <c:v>0.8182867651584611</c:v>
                </c:pt>
                <c:pt idx="43">
                  <c:v>0.92788802389058556</c:v>
                </c:pt>
                <c:pt idx="44">
                  <c:v>0.9075165059493403</c:v>
                </c:pt>
                <c:pt idx="45">
                  <c:v>0.91265514768388534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komm!$O$149:$O$194</c:f>
              <c:numCache>
                <c:formatCode>General</c:formatCode>
                <c:ptCount val="46"/>
                <c:pt idx="0">
                  <c:v>0.94245234765417785</c:v>
                </c:pt>
                <c:pt idx="1">
                  <c:v>0.9466899444244089</c:v>
                </c:pt>
                <c:pt idx="2">
                  <c:v>0.94509073163613744</c:v>
                </c:pt>
                <c:pt idx="3">
                  <c:v>0.94128634623064544</c:v>
                </c:pt>
                <c:pt idx="4">
                  <c:v>0.93913734083386691</c:v>
                </c:pt>
                <c:pt idx="5">
                  <c:v>0.93615214878125474</c:v>
                </c:pt>
                <c:pt idx="6">
                  <c:v>0.93745385431680472</c:v>
                </c:pt>
                <c:pt idx="7">
                  <c:v>0.93400398043485344</c:v>
                </c:pt>
                <c:pt idx="8">
                  <c:v>0.93985224503775311</c:v>
                </c:pt>
                <c:pt idx="9">
                  <c:v>0.93542043514255069</c:v>
                </c:pt>
                <c:pt idx="10">
                  <c:v>0.94016316827643076</c:v>
                </c:pt>
                <c:pt idx="11">
                  <c:v>0.93428342415774923</c:v>
                </c:pt>
                <c:pt idx="12">
                  <c:v>0.93674607986511216</c:v>
                </c:pt>
                <c:pt idx="13">
                  <c:v>0.93922345124972417</c:v>
                </c:pt>
                <c:pt idx="14">
                  <c:v>0.94083082130841356</c:v>
                </c:pt>
                <c:pt idx="15">
                  <c:v>0.9388506712300968</c:v>
                </c:pt>
                <c:pt idx="16">
                  <c:v>0.93471083322115101</c:v>
                </c:pt>
                <c:pt idx="17">
                  <c:v>0.93633631168401099</c:v>
                </c:pt>
                <c:pt idx="18">
                  <c:v>0.93443197275572842</c:v>
                </c:pt>
                <c:pt idx="19">
                  <c:v>0.93189367347034358</c:v>
                </c:pt>
                <c:pt idx="20">
                  <c:v>0.93721016177961336</c:v>
                </c:pt>
                <c:pt idx="21">
                  <c:v>0.93769408323898162</c:v>
                </c:pt>
                <c:pt idx="22">
                  <c:v>0.93481500463696066</c:v>
                </c:pt>
                <c:pt idx="23">
                  <c:v>0.93337421402801213</c:v>
                </c:pt>
                <c:pt idx="24">
                  <c:v>0.93486105272568587</c:v>
                </c:pt>
                <c:pt idx="25">
                  <c:v>0.93969578428522371</c:v>
                </c:pt>
                <c:pt idx="26">
                  <c:v>0.94132909531395959</c:v>
                </c:pt>
                <c:pt idx="27">
                  <c:v>0.93463488164550657</c:v>
                </c:pt>
                <c:pt idx="28">
                  <c:v>0.93493434795184605</c:v>
                </c:pt>
                <c:pt idx="29">
                  <c:v>0.94330139054622208</c:v>
                </c:pt>
                <c:pt idx="30">
                  <c:v>0.93224908137159013</c:v>
                </c:pt>
                <c:pt idx="31">
                  <c:v>0.94238807546580072</c:v>
                </c:pt>
                <c:pt idx="32">
                  <c:v>0.94087491590095629</c:v>
                </c:pt>
                <c:pt idx="33">
                  <c:v>0.948051013527627</c:v>
                </c:pt>
                <c:pt idx="34">
                  <c:v>0.94046671918565383</c:v>
                </c:pt>
                <c:pt idx="35">
                  <c:v>0.93960261147619006</c:v>
                </c:pt>
                <c:pt idx="36">
                  <c:v>0.93583482153323894</c:v>
                </c:pt>
                <c:pt idx="37">
                  <c:v>0.94119341109096144</c:v>
                </c:pt>
                <c:pt idx="38">
                  <c:v>0.93333321882583231</c:v>
                </c:pt>
                <c:pt idx="39">
                  <c:v>0.93541867020109137</c:v>
                </c:pt>
                <c:pt idx="40">
                  <c:v>0.93698577346660428</c:v>
                </c:pt>
                <c:pt idx="41">
                  <c:v>0.93590798756633165</c:v>
                </c:pt>
                <c:pt idx="42">
                  <c:v>0.94152828122623644</c:v>
                </c:pt>
                <c:pt idx="43">
                  <c:v>0.95671033971366271</c:v>
                </c:pt>
                <c:pt idx="44">
                  <c:v>0.94856173253716447</c:v>
                </c:pt>
                <c:pt idx="45">
                  <c:v>0.95061718923098237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komm!$E$218:$E$242</c:f>
              <c:numCache>
                <c:formatCode>0%</c:formatCode>
                <c:ptCount val="25"/>
                <c:pt idx="0">
                  <c:v>0.84247322034947847</c:v>
                </c:pt>
                <c:pt idx="1">
                  <c:v>0.8930925640896008</c:v>
                </c:pt>
                <c:pt idx="2">
                  <c:v>0.80720926854893416</c:v>
                </c:pt>
                <c:pt idx="3">
                  <c:v>0.86379259062062907</c:v>
                </c:pt>
                <c:pt idx="4">
                  <c:v>0.78215040632344168</c:v>
                </c:pt>
                <c:pt idx="5">
                  <c:v>0.78730810580194643</c:v>
                </c:pt>
                <c:pt idx="6">
                  <c:v>0.81412535624900328</c:v>
                </c:pt>
                <c:pt idx="7">
                  <c:v>0.64393282705239041</c:v>
                </c:pt>
                <c:pt idx="8">
                  <c:v>0.68218764693902612</c:v>
                </c:pt>
                <c:pt idx="9">
                  <c:v>0.82274933233625858</c:v>
                </c:pt>
                <c:pt idx="10">
                  <c:v>0.72960346932243147</c:v>
                </c:pt>
                <c:pt idx="11">
                  <c:v>0.93523791095087361</c:v>
                </c:pt>
                <c:pt idx="12">
                  <c:v>0.67751823191808636</c:v>
                </c:pt>
                <c:pt idx="13">
                  <c:v>0.76739302135883092</c:v>
                </c:pt>
                <c:pt idx="14">
                  <c:v>0.68669651614203087</c:v>
                </c:pt>
                <c:pt idx="15">
                  <c:v>0.70618036161723019</c:v>
                </c:pt>
                <c:pt idx="16">
                  <c:v>0.79296028171053679</c:v>
                </c:pt>
                <c:pt idx="17">
                  <c:v>1.2412054224992053</c:v>
                </c:pt>
                <c:pt idx="18">
                  <c:v>2.3732486226816003</c:v>
                </c:pt>
                <c:pt idx="19">
                  <c:v>0.66726660083126466</c:v>
                </c:pt>
                <c:pt idx="20">
                  <c:v>1.3097961143907511</c:v>
                </c:pt>
                <c:pt idx="21">
                  <c:v>0.72250154745215223</c:v>
                </c:pt>
                <c:pt idx="22">
                  <c:v>0.82668188893143435</c:v>
                </c:pt>
                <c:pt idx="23">
                  <c:v>0.85768647131767684</c:v>
                </c:pt>
                <c:pt idx="24">
                  <c:v>1.6087376187292812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komm!$O$218:$O$242</c:f>
              <c:numCache>
                <c:formatCode>General</c:formatCode>
                <c:ptCount val="25"/>
                <c:pt idx="0">
                  <c:v>0.94273760398578721</c:v>
                </c:pt>
                <c:pt idx="1">
                  <c:v>0.94526857117279328</c:v>
                </c:pt>
                <c:pt idx="2">
                  <c:v>0.94097440639576013</c:v>
                </c:pt>
                <c:pt idx="3">
                  <c:v>0.94380357249934488</c:v>
                </c:pt>
                <c:pt idx="4">
                  <c:v>0.93972146328448536</c:v>
                </c:pt>
                <c:pt idx="5">
                  <c:v>0.93997934825841067</c:v>
                </c:pt>
                <c:pt idx="6">
                  <c:v>0.94132021078076367</c:v>
                </c:pt>
                <c:pt idx="7">
                  <c:v>0.93281058432093278</c:v>
                </c:pt>
                <c:pt idx="8">
                  <c:v>0.93472332531526459</c:v>
                </c:pt>
                <c:pt idx="9">
                  <c:v>0.94175140958512615</c:v>
                </c:pt>
                <c:pt idx="10">
                  <c:v>0.93709411643443485</c:v>
                </c:pt>
                <c:pt idx="11">
                  <c:v>0.95965029453777773</c:v>
                </c:pt>
                <c:pt idx="12">
                  <c:v>0.9344898545642174</c:v>
                </c:pt>
                <c:pt idx="13">
                  <c:v>0.93898359403625475</c:v>
                </c:pt>
                <c:pt idx="14">
                  <c:v>0.93494876877541488</c:v>
                </c:pt>
                <c:pt idx="15">
                  <c:v>0.93592296104917494</c:v>
                </c:pt>
                <c:pt idx="16">
                  <c:v>0.9402619570538403</c:v>
                </c:pt>
                <c:pt idx="17">
                  <c:v>1.0820372991571103</c:v>
                </c:pt>
                <c:pt idx="18">
                  <c:v>1.5348545792300685</c:v>
                </c:pt>
                <c:pt idx="19">
                  <c:v>0.93397727300987643</c:v>
                </c:pt>
                <c:pt idx="20">
                  <c:v>1.1094735759137286</c:v>
                </c:pt>
                <c:pt idx="21">
                  <c:v>0.93673902034092105</c:v>
                </c:pt>
                <c:pt idx="22">
                  <c:v>0.94194803741488498</c:v>
                </c:pt>
                <c:pt idx="23">
                  <c:v>0.94349826653419733</c:v>
                </c:pt>
                <c:pt idx="24">
                  <c:v>1.2290501776491405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komm!$E$243:$E$285</c:f>
              <c:numCache>
                <c:formatCode>0%</c:formatCode>
                <c:ptCount val="43"/>
                <c:pt idx="0">
                  <c:v>1.0499804048516248</c:v>
                </c:pt>
                <c:pt idx="1">
                  <c:v>0.91439391828452177</c:v>
                </c:pt>
                <c:pt idx="2">
                  <c:v>0.86580654468142959</c:v>
                </c:pt>
                <c:pt idx="3">
                  <c:v>0.854422210159555</c:v>
                </c:pt>
                <c:pt idx="4">
                  <c:v>0.88104600926209187</c:v>
                </c:pt>
                <c:pt idx="5">
                  <c:v>0.88605865717435139</c:v>
                </c:pt>
                <c:pt idx="6">
                  <c:v>0.85316360014081616</c:v>
                </c:pt>
                <c:pt idx="7">
                  <c:v>1.3221794136377261</c:v>
                </c:pt>
                <c:pt idx="8">
                  <c:v>0.94495718703407827</c:v>
                </c:pt>
                <c:pt idx="9">
                  <c:v>0.94426818042609895</c:v>
                </c:pt>
                <c:pt idx="10">
                  <c:v>1.7312342001136223</c:v>
                </c:pt>
                <c:pt idx="11">
                  <c:v>0.92860123154134522</c:v>
                </c:pt>
                <c:pt idx="12">
                  <c:v>0.82566768767822896</c:v>
                </c:pt>
                <c:pt idx="13">
                  <c:v>0.85976041173613105</c:v>
                </c:pt>
                <c:pt idx="14">
                  <c:v>0.78975032806530887</c:v>
                </c:pt>
                <c:pt idx="15">
                  <c:v>0.87480323661794968</c:v>
                </c:pt>
                <c:pt idx="16">
                  <c:v>1.4422100792442809</c:v>
                </c:pt>
                <c:pt idx="17">
                  <c:v>0.87082595689024622</c:v>
                </c:pt>
                <c:pt idx="18">
                  <c:v>0.79311871614657548</c:v>
                </c:pt>
                <c:pt idx="19">
                  <c:v>0.78807868473956433</c:v>
                </c:pt>
                <c:pt idx="20">
                  <c:v>2.0294807999414748</c:v>
                </c:pt>
                <c:pt idx="21">
                  <c:v>0.77307397789472754</c:v>
                </c:pt>
                <c:pt idx="22">
                  <c:v>0.81062229242769634</c:v>
                </c:pt>
                <c:pt idx="23">
                  <c:v>1.0826231894288567</c:v>
                </c:pt>
                <c:pt idx="24">
                  <c:v>0.89370507053510639</c:v>
                </c:pt>
                <c:pt idx="25">
                  <c:v>1.0844458770334076</c:v>
                </c:pt>
                <c:pt idx="26">
                  <c:v>1.1161092407544178</c:v>
                </c:pt>
                <c:pt idx="27">
                  <c:v>0.84245813950492698</c:v>
                </c:pt>
                <c:pt idx="28">
                  <c:v>0.91284198788420234</c:v>
                </c:pt>
                <c:pt idx="29">
                  <c:v>0.90303413338843697</c:v>
                </c:pt>
                <c:pt idx="30">
                  <c:v>0.99283519633383588</c:v>
                </c:pt>
                <c:pt idx="31">
                  <c:v>0.79799388423739359</c:v>
                </c:pt>
                <c:pt idx="32">
                  <c:v>1.3189629664018689</c:v>
                </c:pt>
                <c:pt idx="33">
                  <c:v>0.98007381029734408</c:v>
                </c:pt>
                <c:pt idx="34">
                  <c:v>0.97574042408771133</c:v>
                </c:pt>
                <c:pt idx="35">
                  <c:v>0.88357617592489046</c:v>
                </c:pt>
                <c:pt idx="36">
                  <c:v>0.93264944036676178</c:v>
                </c:pt>
                <c:pt idx="37">
                  <c:v>1.2020730175649217</c:v>
                </c:pt>
                <c:pt idx="38">
                  <c:v>0.95089715203966385</c:v>
                </c:pt>
                <c:pt idx="39">
                  <c:v>0.90186869021533123</c:v>
                </c:pt>
                <c:pt idx="40">
                  <c:v>0.79169684380089711</c:v>
                </c:pt>
                <c:pt idx="41">
                  <c:v>0.78666518680635811</c:v>
                </c:pt>
                <c:pt idx="42">
                  <c:v>0.85230492241865496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komm!$O$243:$O$285</c:f>
              <c:numCache>
                <c:formatCode>General</c:formatCode>
                <c:ptCount val="43"/>
                <c:pt idx="0">
                  <c:v>1.0055472920980784</c:v>
                </c:pt>
                <c:pt idx="1">
                  <c:v>0.95131269747123692</c:v>
                </c:pt>
                <c:pt idx="2">
                  <c:v>0.94390427020238454</c:v>
                </c:pt>
                <c:pt idx="3">
                  <c:v>0.94333505347629099</c:v>
                </c:pt>
                <c:pt idx="4">
                  <c:v>0.9446662434314177</c:v>
                </c:pt>
                <c:pt idx="5">
                  <c:v>0.94491687582703066</c:v>
                </c:pt>
                <c:pt idx="6">
                  <c:v>0.94327212297535423</c:v>
                </c:pt>
                <c:pt idx="7">
                  <c:v>1.114426895612519</c:v>
                </c:pt>
                <c:pt idx="8">
                  <c:v>0.96353800497105946</c:v>
                </c:pt>
                <c:pt idx="9">
                  <c:v>0.96326240232786797</c:v>
                </c:pt>
                <c:pt idx="10">
                  <c:v>1.2780488102028769</c:v>
                </c:pt>
                <c:pt idx="11">
                  <c:v>0.95699562277396633</c:v>
                </c:pt>
                <c:pt idx="12">
                  <c:v>0.94189732735222476</c:v>
                </c:pt>
                <c:pt idx="13">
                  <c:v>0.94360196355511994</c:v>
                </c:pt>
                <c:pt idx="14">
                  <c:v>0.94010145937157874</c:v>
                </c:pt>
                <c:pt idx="15">
                  <c:v>0.94435410479921078</c:v>
                </c:pt>
                <c:pt idx="16">
                  <c:v>1.1624391618551406</c:v>
                </c:pt>
                <c:pt idx="17">
                  <c:v>0.94415524081282542</c:v>
                </c:pt>
                <c:pt idx="18">
                  <c:v>0.94026987877564217</c:v>
                </c:pt>
                <c:pt idx="19">
                  <c:v>0.94001787720529151</c:v>
                </c:pt>
                <c:pt idx="20">
                  <c:v>1.3973474501340184</c:v>
                </c:pt>
                <c:pt idx="21">
                  <c:v>0.93926764186304967</c:v>
                </c:pt>
                <c:pt idx="22">
                  <c:v>0.94114505758969824</c:v>
                </c:pt>
                <c:pt idx="23">
                  <c:v>1.0186044059289707</c:v>
                </c:pt>
                <c:pt idx="24">
                  <c:v>0.94529919649506855</c:v>
                </c:pt>
                <c:pt idx="25">
                  <c:v>1.0193334809707912</c:v>
                </c:pt>
                <c:pt idx="26">
                  <c:v>1.0319988264591955</c:v>
                </c:pt>
                <c:pt idx="27">
                  <c:v>0.94273684994355955</c:v>
                </c:pt>
                <c:pt idx="28">
                  <c:v>0.95069192531110913</c:v>
                </c:pt>
                <c:pt idx="29">
                  <c:v>0.94676878351280302</c:v>
                </c:pt>
                <c:pt idx="30">
                  <c:v>0.98268920869096266</c:v>
                </c:pt>
                <c:pt idx="31">
                  <c:v>0.94051363718018299</c:v>
                </c:pt>
                <c:pt idx="32">
                  <c:v>1.1131403167181759</c:v>
                </c:pt>
                <c:pt idx="33">
                  <c:v>0.97758465427636609</c:v>
                </c:pt>
                <c:pt idx="34">
                  <c:v>0.97585129979251273</c:v>
                </c:pt>
                <c:pt idx="35">
                  <c:v>0.94479275176455801</c:v>
                </c:pt>
                <c:pt idx="36">
                  <c:v>0.95861490630413315</c:v>
                </c:pt>
                <c:pt idx="37">
                  <c:v>1.0663843371833968</c:v>
                </c:pt>
                <c:pt idx="38">
                  <c:v>0.965913990973294</c:v>
                </c:pt>
                <c:pt idx="39">
                  <c:v>0.94630260624356077</c:v>
                </c:pt>
                <c:pt idx="40">
                  <c:v>0.9401987851583582</c:v>
                </c:pt>
                <c:pt idx="41">
                  <c:v>0.93994720230863116</c:v>
                </c:pt>
                <c:pt idx="42">
                  <c:v>0.94322918908924602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komm!$E$286:$E$323</c:f>
              <c:numCache>
                <c:formatCode>0%</c:formatCode>
                <c:ptCount val="38"/>
                <c:pt idx="0">
                  <c:v>0.98245093176920995</c:v>
                </c:pt>
                <c:pt idx="1">
                  <c:v>0.71295845779520417</c:v>
                </c:pt>
                <c:pt idx="2">
                  <c:v>0.74858917698823901</c:v>
                </c:pt>
                <c:pt idx="3">
                  <c:v>2.3569339299639118</c:v>
                </c:pt>
                <c:pt idx="4">
                  <c:v>0.68859092888045537</c:v>
                </c:pt>
                <c:pt idx="5">
                  <c:v>0.8226085211983114</c:v>
                </c:pt>
                <c:pt idx="6">
                  <c:v>0.73732245493755533</c:v>
                </c:pt>
                <c:pt idx="7">
                  <c:v>0.80762986860763863</c:v>
                </c:pt>
                <c:pt idx="8">
                  <c:v>0.68602396091206275</c:v>
                </c:pt>
                <c:pt idx="9">
                  <c:v>0.68812578610545549</c:v>
                </c:pt>
                <c:pt idx="10">
                  <c:v>0.75938941476638777</c:v>
                </c:pt>
                <c:pt idx="11">
                  <c:v>0.75171911763507748</c:v>
                </c:pt>
                <c:pt idx="12">
                  <c:v>0.90018394723929029</c:v>
                </c:pt>
                <c:pt idx="13">
                  <c:v>0.74718875747417479</c:v>
                </c:pt>
                <c:pt idx="14">
                  <c:v>1.1891426702053751</c:v>
                </c:pt>
                <c:pt idx="15">
                  <c:v>0.71127214721186438</c:v>
                </c:pt>
                <c:pt idx="16">
                  <c:v>0.76941364326865369</c:v>
                </c:pt>
                <c:pt idx="17">
                  <c:v>0.74457146054296353</c:v>
                </c:pt>
                <c:pt idx="18">
                  <c:v>0.76116417426900584</c:v>
                </c:pt>
                <c:pt idx="19">
                  <c:v>0.71518213754271176</c:v>
                </c:pt>
                <c:pt idx="20">
                  <c:v>0.71879410207768757</c:v>
                </c:pt>
                <c:pt idx="21">
                  <c:v>0.72939001601643538</c:v>
                </c:pt>
                <c:pt idx="22">
                  <c:v>0.78746203231253054</c:v>
                </c:pt>
                <c:pt idx="23">
                  <c:v>0.97770138422657737</c:v>
                </c:pt>
                <c:pt idx="24">
                  <c:v>0.72143885528915686</c:v>
                </c:pt>
                <c:pt idx="25">
                  <c:v>0.62391545365763434</c:v>
                </c:pt>
                <c:pt idx="26">
                  <c:v>0.73323007657545869</c:v>
                </c:pt>
                <c:pt idx="27">
                  <c:v>1.0540667772841659</c:v>
                </c:pt>
                <c:pt idx="28">
                  <c:v>0.77730911626845955</c:v>
                </c:pt>
                <c:pt idx="29">
                  <c:v>0.78290045300880129</c:v>
                </c:pt>
                <c:pt idx="30">
                  <c:v>0.6894087756479379</c:v>
                </c:pt>
                <c:pt idx="31">
                  <c:v>0.81707699667167044</c:v>
                </c:pt>
                <c:pt idx="32">
                  <c:v>0.81835295468997071</c:v>
                </c:pt>
                <c:pt idx="33">
                  <c:v>0.75130965806137162</c:v>
                </c:pt>
                <c:pt idx="34">
                  <c:v>0.81598117631764877</c:v>
                </c:pt>
                <c:pt idx="35">
                  <c:v>0.74089914041302363</c:v>
                </c:pt>
                <c:pt idx="36">
                  <c:v>1.0504456773191118</c:v>
                </c:pt>
                <c:pt idx="37">
                  <c:v>0.7003012919621785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komm!$O$286:$O$323</c:f>
              <c:numCache>
                <c:formatCode>General</c:formatCode>
                <c:ptCount val="38"/>
                <c:pt idx="0">
                  <c:v>0.97853550286511226</c:v>
                </c:pt>
                <c:pt idx="1">
                  <c:v>0.93626186585807347</c:v>
                </c:pt>
                <c:pt idx="2">
                  <c:v>0.93804340181772516</c:v>
                </c:pt>
                <c:pt idx="3">
                  <c:v>1.5283287021429932</c:v>
                </c:pt>
                <c:pt idx="4">
                  <c:v>0.93504348941233606</c:v>
                </c:pt>
                <c:pt idx="5">
                  <c:v>0.941744369028229</c:v>
                </c:pt>
                <c:pt idx="6">
                  <c:v>0.93748006571519116</c:v>
                </c:pt>
                <c:pt idx="7">
                  <c:v>0.94099543639869532</c:v>
                </c:pt>
                <c:pt idx="8">
                  <c:v>0.93491514101391637</c:v>
                </c:pt>
                <c:pt idx="9">
                  <c:v>0.93502023227358633</c:v>
                </c:pt>
                <c:pt idx="10">
                  <c:v>0.93858341370663279</c:v>
                </c:pt>
                <c:pt idx="11">
                  <c:v>0.93819989885006727</c:v>
                </c:pt>
                <c:pt idx="12">
                  <c:v>0.94562870905314433</c:v>
                </c:pt>
                <c:pt idx="13">
                  <c:v>0.93797338084202209</c:v>
                </c:pt>
                <c:pt idx="14">
                  <c:v>1.0612121982395781</c:v>
                </c:pt>
                <c:pt idx="15">
                  <c:v>0.93617755032890637</c:v>
                </c:pt>
                <c:pt idx="16">
                  <c:v>0.93908462513174595</c:v>
                </c:pt>
                <c:pt idx="17">
                  <c:v>0.93784251599546153</c:v>
                </c:pt>
                <c:pt idx="18">
                  <c:v>0.93867215168176377</c:v>
                </c:pt>
                <c:pt idx="19">
                  <c:v>0.93637304984544889</c:v>
                </c:pt>
                <c:pt idx="20">
                  <c:v>0.93655364807219765</c:v>
                </c:pt>
                <c:pt idx="21">
                  <c:v>0.9370834437691351</c:v>
                </c:pt>
                <c:pt idx="22">
                  <c:v>0.93998704458393989</c:v>
                </c:pt>
                <c:pt idx="23">
                  <c:v>0.97663568384805921</c:v>
                </c:pt>
                <c:pt idx="24">
                  <c:v>0.93668588573277112</c:v>
                </c:pt>
                <c:pt idx="25">
                  <c:v>0.93180971565119497</c:v>
                </c:pt>
                <c:pt idx="26">
                  <c:v>0.93727544679708608</c:v>
                </c:pt>
                <c:pt idx="27">
                  <c:v>1.0071818410710947</c:v>
                </c:pt>
                <c:pt idx="28">
                  <c:v>0.93947939878173636</c:v>
                </c:pt>
                <c:pt idx="29">
                  <c:v>0.93975896561875349</c:v>
                </c:pt>
                <c:pt idx="30">
                  <c:v>0.93508438175071018</c:v>
                </c:pt>
                <c:pt idx="31">
                  <c:v>0.94146779280189696</c:v>
                </c:pt>
                <c:pt idx="32">
                  <c:v>0.94153159070281178</c:v>
                </c:pt>
                <c:pt idx="33">
                  <c:v>0.93817942587138181</c:v>
                </c:pt>
                <c:pt idx="34">
                  <c:v>0.9414130017841954</c:v>
                </c:pt>
                <c:pt idx="35">
                  <c:v>0.93765889998896457</c:v>
                </c:pt>
                <c:pt idx="36">
                  <c:v>1.0057334010850731</c:v>
                </c:pt>
                <c:pt idx="37">
                  <c:v>0.93562900756642242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33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33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245035</xdr:colOff>
      <xdr:row>35</xdr:row>
      <xdr:rowOff>169396</xdr:rowOff>
    </xdr:from>
    <xdr:to>
      <xdr:col>35</xdr:col>
      <xdr:colOff>245035</xdr:colOff>
      <xdr:row>52</xdr:row>
      <xdr:rowOff>64621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36232</xdr:colOff>
      <xdr:row>9</xdr:row>
      <xdr:rowOff>95810</xdr:rowOff>
    </xdr:from>
    <xdr:to>
      <xdr:col>34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292100</xdr:colOff>
      <xdr:row>56</xdr:row>
      <xdr:rowOff>149599</xdr:rowOff>
    </xdr:from>
    <xdr:to>
      <xdr:col>37</xdr:col>
      <xdr:colOff>208139</xdr:colOff>
      <xdr:row>75</xdr:row>
      <xdr:rowOff>54348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290793</xdr:colOff>
      <xdr:row>117</xdr:row>
      <xdr:rowOff>16913</xdr:rowOff>
    </xdr:from>
    <xdr:to>
      <xdr:col>39</xdr:col>
      <xdr:colOff>586067</xdr:colOff>
      <xdr:row>136</xdr:row>
      <xdr:rowOff>16913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321235</xdr:colOff>
      <xdr:row>194</xdr:row>
      <xdr:rowOff>388470</xdr:rowOff>
    </xdr:from>
    <xdr:to>
      <xdr:col>36</xdr:col>
      <xdr:colOff>16435</xdr:colOff>
      <xdr:row>214</xdr:row>
      <xdr:rowOff>89833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318621</xdr:colOff>
      <xdr:row>150</xdr:row>
      <xdr:rowOff>99171</xdr:rowOff>
    </xdr:from>
    <xdr:to>
      <xdr:col>37</xdr:col>
      <xdr:colOff>32871</xdr:colOff>
      <xdr:row>169</xdr:row>
      <xdr:rowOff>137270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552824</xdr:colOff>
      <xdr:row>219</xdr:row>
      <xdr:rowOff>164353</xdr:rowOff>
    </xdr:from>
    <xdr:to>
      <xdr:col>36</xdr:col>
      <xdr:colOff>248024</xdr:colOff>
      <xdr:row>239</xdr:row>
      <xdr:rowOff>82362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530411</xdr:colOff>
      <xdr:row>245</xdr:row>
      <xdr:rowOff>112059</xdr:rowOff>
    </xdr:from>
    <xdr:to>
      <xdr:col>37</xdr:col>
      <xdr:colOff>539230</xdr:colOff>
      <xdr:row>265</xdr:row>
      <xdr:rowOff>30069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351118</xdr:colOff>
      <xdr:row>288</xdr:row>
      <xdr:rowOff>171824</xdr:rowOff>
    </xdr:from>
    <xdr:to>
      <xdr:col>39</xdr:col>
      <xdr:colOff>471768</xdr:colOff>
      <xdr:row>308</xdr:row>
      <xdr:rowOff>89834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231589</xdr:colOff>
      <xdr:row>325</xdr:row>
      <xdr:rowOff>104588</xdr:rowOff>
    </xdr:from>
    <xdr:to>
      <xdr:col>36</xdr:col>
      <xdr:colOff>699019</xdr:colOff>
      <xdr:row>344</xdr:row>
      <xdr:rowOff>41648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827" cy="60730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5827" cy="60730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8"/>
  <sheetViews>
    <sheetView zoomScale="85" zoomScaleNormal="85" workbookViewId="0">
      <pane xSplit="2" ySplit="6" topLeftCell="R7" activePane="bottomRight" state="frozen"/>
      <selection pane="topRight" activeCell="D1" sqref="D1"/>
      <selection pane="bottomLeft" activeCell="A7" sqref="A7"/>
      <selection pane="bottomRight" activeCell="E332" sqref="E332"/>
    </sheetView>
  </sheetViews>
  <sheetFormatPr baseColWidth="10" defaultRowHeight="15" x14ac:dyDescent="0.25"/>
  <cols>
    <col min="1" max="1" width="11.5703125" style="95" customWidth="1"/>
    <col min="2" max="2" width="18.42578125" style="95" customWidth="1"/>
    <col min="3" max="3" width="17.28515625" style="95" bestFit="1" customWidth="1"/>
    <col min="4" max="4" width="14.42578125" style="95" bestFit="1" customWidth="1"/>
    <col min="5" max="6" width="11.42578125" style="95"/>
    <col min="7" max="7" width="14.42578125" style="95" bestFit="1" customWidth="1"/>
    <col min="8" max="8" width="9.85546875" style="95" bestFit="1" customWidth="1"/>
    <col min="9" max="9" width="14" style="95" bestFit="1" customWidth="1"/>
    <col min="10" max="10" width="11.42578125" style="95"/>
    <col min="11" max="11" width="13.7109375" style="95" bestFit="1" customWidth="1"/>
    <col min="12" max="12" width="17.85546875" style="95" bestFit="1" customWidth="1"/>
    <col min="13" max="13" width="17.28515625" style="95" bestFit="1" customWidth="1"/>
    <col min="14" max="14" width="13.85546875" style="95" bestFit="1" customWidth="1"/>
    <col min="15" max="15" width="11.42578125" style="95"/>
    <col min="16" max="16" width="12.5703125" style="95" customWidth="1"/>
    <col min="17" max="17" width="14.85546875" style="95" customWidth="1"/>
    <col min="18" max="18" width="13.28515625" style="95" bestFit="1" customWidth="1"/>
    <col min="19" max="19" width="13" style="95" customWidth="1"/>
    <col min="20" max="20" width="16.5703125" style="95" customWidth="1"/>
    <col min="21" max="21" width="13.140625" style="95" customWidth="1"/>
    <col min="23" max="23" width="17.28515625" style="95" bestFit="1" customWidth="1"/>
    <col min="24" max="24" width="13.85546875" style="95" bestFit="1" customWidth="1"/>
  </cols>
  <sheetData>
    <row r="1" spans="1:26" ht="30" x14ac:dyDescent="0.25">
      <c r="A1" s="78" t="s">
        <v>0</v>
      </c>
      <c r="B1" s="78" t="s">
        <v>1</v>
      </c>
      <c r="C1" s="230" t="s">
        <v>428</v>
      </c>
      <c r="D1" s="230"/>
      <c r="E1" s="230"/>
      <c r="F1" s="231" t="s">
        <v>379</v>
      </c>
      <c r="G1" s="231"/>
      <c r="H1" s="231" t="s">
        <v>2</v>
      </c>
      <c r="I1" s="231"/>
      <c r="J1" s="231"/>
      <c r="K1" s="231"/>
      <c r="L1" s="79" t="s">
        <v>437</v>
      </c>
      <c r="M1" s="232" t="s">
        <v>3</v>
      </c>
      <c r="N1" s="232"/>
      <c r="O1" s="232"/>
      <c r="P1" s="80" t="s">
        <v>4</v>
      </c>
      <c r="Q1" s="224" t="s">
        <v>435</v>
      </c>
      <c r="R1" s="224"/>
      <c r="S1" s="81" t="s">
        <v>5</v>
      </c>
      <c r="T1" s="82" t="s">
        <v>426</v>
      </c>
      <c r="U1" s="83" t="s">
        <v>426</v>
      </c>
      <c r="W1" t="s">
        <v>441</v>
      </c>
      <c r="X1"/>
    </row>
    <row r="2" spans="1:26" x14ac:dyDescent="0.25">
      <c r="A2" s="208" t="s">
        <v>8</v>
      </c>
      <c r="B2" s="209"/>
      <c r="C2" s="225" t="s">
        <v>444</v>
      </c>
      <c r="D2" s="226"/>
      <c r="E2" s="226"/>
      <c r="F2" s="227" t="s">
        <v>9</v>
      </c>
      <c r="G2" s="227"/>
      <c r="H2" s="210" t="s">
        <v>10</v>
      </c>
      <c r="I2" s="210"/>
      <c r="J2" s="210"/>
      <c r="K2" s="210"/>
      <c r="L2" s="211" t="str">
        <f>C2</f>
        <v>jan-des</v>
      </c>
      <c r="M2" s="228" t="str">
        <f>C2</f>
        <v>jan-des</v>
      </c>
      <c r="N2" s="229"/>
      <c r="O2" s="229"/>
      <c r="P2" s="212" t="str">
        <f>RIGHT(M2,4)</f>
        <v>-des</v>
      </c>
      <c r="Q2" s="233" t="s">
        <v>381</v>
      </c>
      <c r="R2" s="233"/>
      <c r="S2" s="84" t="s">
        <v>11</v>
      </c>
      <c r="T2" s="87" t="str">
        <f>C2</f>
        <v>jan-des</v>
      </c>
      <c r="U2" s="85" t="str">
        <f>T2</f>
        <v>jan-des</v>
      </c>
      <c r="W2" t="s">
        <v>442</v>
      </c>
      <c r="X2"/>
    </row>
    <row r="3" spans="1:26" x14ac:dyDescent="0.25">
      <c r="A3" s="213" t="s">
        <v>12</v>
      </c>
      <c r="B3" s="214"/>
      <c r="C3" s="206"/>
      <c r="D3" s="206"/>
      <c r="E3" s="86" t="s">
        <v>13</v>
      </c>
      <c r="F3" s="229" t="s">
        <v>14</v>
      </c>
      <c r="G3" s="229"/>
      <c r="H3" s="210" t="s">
        <v>15</v>
      </c>
      <c r="I3" s="210"/>
      <c r="J3" s="210" t="s">
        <v>16</v>
      </c>
      <c r="K3" s="210"/>
      <c r="L3" s="211" t="s">
        <v>17</v>
      </c>
      <c r="M3" s="215" t="s">
        <v>18</v>
      </c>
      <c r="N3" s="210"/>
      <c r="O3" s="215" t="s">
        <v>19</v>
      </c>
      <c r="P3" s="216" t="s">
        <v>434</v>
      </c>
      <c r="Q3" s="207" t="s">
        <v>6</v>
      </c>
      <c r="R3" s="217" t="s">
        <v>7</v>
      </c>
      <c r="S3" s="190">
        <v>44562</v>
      </c>
      <c r="U3" s="85"/>
      <c r="W3" s="215"/>
      <c r="X3" s="210"/>
    </row>
    <row r="4" spans="1:26" x14ac:dyDescent="0.25">
      <c r="A4" s="214"/>
      <c r="B4" s="88">
        <f>I366</f>
        <v>-592.55807608937778</v>
      </c>
      <c r="C4" s="218" t="s">
        <v>20</v>
      </c>
      <c r="D4" s="206" t="s">
        <v>21</v>
      </c>
      <c r="E4" s="206" t="s">
        <v>22</v>
      </c>
      <c r="F4" s="215" t="s">
        <v>23</v>
      </c>
      <c r="G4" s="215" t="s">
        <v>20</v>
      </c>
      <c r="H4" s="215" t="s">
        <v>21</v>
      </c>
      <c r="I4" s="215" t="s">
        <v>20</v>
      </c>
      <c r="J4" s="215" t="s">
        <v>21</v>
      </c>
      <c r="K4" s="215" t="s">
        <v>20</v>
      </c>
      <c r="L4" s="212" t="s">
        <v>20</v>
      </c>
      <c r="M4" s="215" t="s">
        <v>20</v>
      </c>
      <c r="N4" s="215" t="s">
        <v>21</v>
      </c>
      <c r="O4" s="215" t="s">
        <v>24</v>
      </c>
      <c r="P4" s="212" t="s">
        <v>20</v>
      </c>
      <c r="Q4" s="217" t="s">
        <v>25</v>
      </c>
      <c r="R4" s="217" t="s">
        <v>21</v>
      </c>
      <c r="S4" s="219"/>
      <c r="T4" s="89" t="s">
        <v>20</v>
      </c>
      <c r="U4" s="218" t="s">
        <v>21</v>
      </c>
      <c r="W4" s="215" t="s">
        <v>20</v>
      </c>
      <c r="X4" s="215" t="s">
        <v>21</v>
      </c>
    </row>
    <row r="5" spans="1:26" x14ac:dyDescent="0.25">
      <c r="A5" s="90"/>
      <c r="B5" s="90"/>
      <c r="C5" s="91">
        <v>1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  <c r="J5" s="91">
        <v>8</v>
      </c>
      <c r="K5" s="91">
        <v>9</v>
      </c>
      <c r="L5" s="91">
        <v>10</v>
      </c>
      <c r="M5" s="91">
        <v>11</v>
      </c>
      <c r="N5" s="91">
        <v>12</v>
      </c>
      <c r="O5" s="91">
        <v>13</v>
      </c>
      <c r="P5" s="91">
        <v>14</v>
      </c>
      <c r="Q5" s="92">
        <v>15</v>
      </c>
      <c r="R5" s="92">
        <v>16</v>
      </c>
      <c r="S5" s="93">
        <v>17</v>
      </c>
      <c r="T5" s="91">
        <v>18</v>
      </c>
      <c r="U5" s="91">
        <v>19</v>
      </c>
      <c r="W5" s="91">
        <v>21</v>
      </c>
      <c r="X5" s="91">
        <v>22</v>
      </c>
    </row>
    <row r="6" spans="1:26" ht="18.75" customHeight="1" x14ac:dyDescent="0.25">
      <c r="A6" s="94"/>
      <c r="Q6" s="96"/>
      <c r="R6" s="149"/>
      <c r="S6" s="96"/>
      <c r="T6" s="96"/>
      <c r="U6" s="96"/>
    </row>
    <row r="7" spans="1:26" ht="21.95" customHeight="1" x14ac:dyDescent="0.25">
      <c r="A7" s="97">
        <v>301</v>
      </c>
      <c r="B7" s="97" t="s">
        <v>26</v>
      </c>
      <c r="C7" s="1">
        <v>41206762.582999997</v>
      </c>
      <c r="D7" s="97">
        <f>C7/S7*1000</f>
        <v>58881.355796503987</v>
      </c>
      <c r="E7" s="98">
        <f>D7/D$364</f>
        <v>1.4464905700803046</v>
      </c>
      <c r="F7" s="220">
        <f>($D$364+$X$364-D7-X7)*0.6</f>
        <v>-10900.441556615524</v>
      </c>
      <c r="G7" s="220">
        <f t="shared" ref="G7:G70" si="0">F7*S7/1000</f>
        <v>-7628423.3132415721</v>
      </c>
      <c r="H7" s="220">
        <f>IF(D7&lt;(D$364+X$364)*0.9,((D$364+X$364)*0.9-D7-X7)*0.35,0)</f>
        <v>0</v>
      </c>
      <c r="I7" s="99">
        <f t="shared" ref="I7:I70" si="1">H7*S7/1000</f>
        <v>0</v>
      </c>
      <c r="J7" s="220">
        <f>H7+I$366</f>
        <v>-592.55807608937778</v>
      </c>
      <c r="K7" s="99">
        <f t="shared" ref="K7:K70" si="2">J7*S7/1000</f>
        <v>-414688.14071540098</v>
      </c>
      <c r="L7" s="100">
        <f>+G7+K7</f>
        <v>-8043111.4539569728</v>
      </c>
      <c r="M7" s="100">
        <f>C7+L7</f>
        <v>33163651.129043024</v>
      </c>
      <c r="N7" s="100">
        <f>M7/S7*1000</f>
        <v>47388.356163799086</v>
      </c>
      <c r="O7" s="101">
        <f>N7/N$364</f>
        <v>1.1641513581895502</v>
      </c>
      <c r="P7" s="102">
        <v>-408698.31851843745</v>
      </c>
      <c r="Q7" s="101">
        <f>(C7-T7)/T7</f>
        <v>0.18088864326928428</v>
      </c>
      <c r="R7" s="101">
        <f>(D7-U7)/U7</f>
        <v>0.17613523520116237</v>
      </c>
      <c r="S7" s="103">
        <v>699827</v>
      </c>
      <c r="T7" s="223">
        <v>34894706.472000003</v>
      </c>
      <c r="U7" s="223">
        <v>50063.423009712918</v>
      </c>
      <c r="W7" s="100">
        <v>0</v>
      </c>
      <c r="X7" s="100">
        <f>W7*1000/S7</f>
        <v>0</v>
      </c>
      <c r="Y7" s="1"/>
      <c r="Z7" s="1"/>
    </row>
    <row r="8" spans="1:26" ht="24.95" customHeight="1" x14ac:dyDescent="0.25">
      <c r="A8" s="97">
        <v>1101</v>
      </c>
      <c r="B8" s="97" t="s">
        <v>27</v>
      </c>
      <c r="C8" s="1">
        <v>553512.84</v>
      </c>
      <c r="D8" s="97">
        <f t="shared" ref="D8:D71" si="3">C8/S8*1000</f>
        <v>37248.508748317625</v>
      </c>
      <c r="E8" s="98">
        <f t="shared" ref="E8:E71" si="4">D8/D$364</f>
        <v>0.91505394067699464</v>
      </c>
      <c r="F8" s="220">
        <f t="shared" ref="F8:F71" si="5">($D$364+$X$364-D8-X8)*0.6</f>
        <v>2079.2666722962936</v>
      </c>
      <c r="G8" s="220">
        <f t="shared" si="0"/>
        <v>30897.902750322923</v>
      </c>
      <c r="H8" s="220">
        <f t="shared" ref="H8:H71" si="6">IF(D8&lt;(D$364+X$364)*0.9,((D$364+X$364)*0.9-D8-X8)*0.35,0)</f>
        <v>0</v>
      </c>
      <c r="I8" s="99">
        <f t="shared" si="1"/>
        <v>0</v>
      </c>
      <c r="J8" s="220">
        <f t="shared" ref="J8:J71" si="7">H8+I$366</f>
        <v>-592.55807608937778</v>
      </c>
      <c r="K8" s="99">
        <f t="shared" si="2"/>
        <v>-8805.4130106881548</v>
      </c>
      <c r="L8" s="100">
        <f t="shared" ref="L8:L71" si="8">+G8+K8</f>
        <v>22092.489739634766</v>
      </c>
      <c r="M8" s="100">
        <f t="shared" ref="M8:M71" si="9">C8+L8</f>
        <v>575605.32973963476</v>
      </c>
      <c r="N8" s="100">
        <f t="shared" ref="N8:N71" si="10">M8/S8*1000</f>
        <v>38735.21734452455</v>
      </c>
      <c r="O8" s="101">
        <f t="shared" ref="O8:O71" si="11">N8/N$364</f>
        <v>0.95157670642822634</v>
      </c>
      <c r="P8" s="102">
        <v>1397.6571898998882</v>
      </c>
      <c r="Q8" s="101">
        <f t="shared" ref="Q8:R71" si="12">(C8-T8)/T8</f>
        <v>3.240971334181858E-2</v>
      </c>
      <c r="R8" s="101">
        <f t="shared" si="12"/>
        <v>2.7337983256088137E-2</v>
      </c>
      <c r="S8" s="103">
        <v>14860</v>
      </c>
      <c r="T8" s="223">
        <v>536136.80000000005</v>
      </c>
      <c r="U8" s="223">
        <v>36257.307094069118</v>
      </c>
      <c r="W8" s="100">
        <v>0</v>
      </c>
      <c r="X8" s="100">
        <f t="shared" ref="X8:X71" si="13">W8*1000/S8</f>
        <v>0</v>
      </c>
    </row>
    <row r="9" spans="1:26" x14ac:dyDescent="0.25">
      <c r="A9" s="97">
        <v>1103</v>
      </c>
      <c r="B9" s="97" t="s">
        <v>28</v>
      </c>
      <c r="C9" s="1">
        <v>7204352.8140000002</v>
      </c>
      <c r="D9" s="97">
        <f t="shared" si="3"/>
        <v>49788.545974747576</v>
      </c>
      <c r="E9" s="98">
        <f t="shared" si="4"/>
        <v>1.2231148769634497</v>
      </c>
      <c r="F9" s="220">
        <f t="shared" si="5"/>
        <v>-5444.7556635616766</v>
      </c>
      <c r="G9" s="220">
        <f t="shared" si="0"/>
        <v>-787850.69976171094</v>
      </c>
      <c r="H9" s="220">
        <f t="shared" si="6"/>
        <v>0</v>
      </c>
      <c r="I9" s="99">
        <f t="shared" si="1"/>
        <v>0</v>
      </c>
      <c r="J9" s="220">
        <f t="shared" si="7"/>
        <v>-592.55807608937778</v>
      </c>
      <c r="K9" s="99">
        <f t="shared" si="2"/>
        <v>-85742.561052056873</v>
      </c>
      <c r="L9" s="100">
        <f t="shared" si="8"/>
        <v>-873593.26081376779</v>
      </c>
      <c r="M9" s="100">
        <f t="shared" si="9"/>
        <v>6330759.5531862322</v>
      </c>
      <c r="N9" s="100">
        <f t="shared" si="10"/>
        <v>43751.232235096526</v>
      </c>
      <c r="O9" s="101">
        <f t="shared" si="11"/>
        <v>1.0748010809428081</v>
      </c>
      <c r="P9" s="102">
        <v>-12584.930619561812</v>
      </c>
      <c r="Q9" s="104">
        <f t="shared" si="12"/>
        <v>0.14345773364233536</v>
      </c>
      <c r="R9" s="104">
        <f t="shared" si="12"/>
        <v>0.13909565326188639</v>
      </c>
      <c r="S9" s="103">
        <v>144699</v>
      </c>
      <c r="T9" s="223">
        <v>6300497.6940000001</v>
      </c>
      <c r="U9" s="223">
        <v>43708.836770796479</v>
      </c>
      <c r="V9" s="1"/>
      <c r="W9" s="100">
        <v>0</v>
      </c>
      <c r="X9" s="100">
        <f t="shared" si="13"/>
        <v>0</v>
      </c>
      <c r="Y9" s="1"/>
      <c r="Z9" s="1"/>
    </row>
    <row r="10" spans="1:26" x14ac:dyDescent="0.25">
      <c r="A10" s="97">
        <v>1106</v>
      </c>
      <c r="B10" s="97" t="s">
        <v>29</v>
      </c>
      <c r="C10" s="1">
        <v>1429118.25</v>
      </c>
      <c r="D10" s="97">
        <f>C10/S10*1000</f>
        <v>38166.815778228825</v>
      </c>
      <c r="E10" s="98">
        <f t="shared" si="4"/>
        <v>0.937613245591707</v>
      </c>
      <c r="F10" s="220">
        <f t="shared" si="5"/>
        <v>1528.2824543495735</v>
      </c>
      <c r="G10" s="220">
        <f t="shared" si="0"/>
        <v>57225.008220665433</v>
      </c>
      <c r="H10" s="220">
        <f t="shared" si="6"/>
        <v>0</v>
      </c>
      <c r="I10" s="99">
        <f t="shared" si="1"/>
        <v>0</v>
      </c>
      <c r="J10" s="220">
        <f t="shared" si="7"/>
        <v>-592.55807608937778</v>
      </c>
      <c r="K10" s="99">
        <f t="shared" si="2"/>
        <v>-22187.744601090661</v>
      </c>
      <c r="L10" s="100">
        <f t="shared" si="8"/>
        <v>35037.263619574776</v>
      </c>
      <c r="M10" s="100">
        <f t="shared" si="9"/>
        <v>1464155.5136195747</v>
      </c>
      <c r="N10" s="100">
        <f t="shared" si="10"/>
        <v>39102.540156489013</v>
      </c>
      <c r="O10" s="101">
        <f t="shared" si="11"/>
        <v>0.96060042839411086</v>
      </c>
      <c r="P10" s="102">
        <v>6148.657079044875</v>
      </c>
      <c r="Q10" s="104">
        <f t="shared" si="12"/>
        <v>0.12009279971431086</v>
      </c>
      <c r="R10" s="104">
        <f t="shared" si="12"/>
        <v>0.11647322838738478</v>
      </c>
      <c r="S10" s="103">
        <v>37444</v>
      </c>
      <c r="T10" s="223">
        <v>1275892.7209999999</v>
      </c>
      <c r="U10" s="223">
        <v>34185.159847815012</v>
      </c>
      <c r="V10" s="1"/>
      <c r="W10" s="100">
        <v>0</v>
      </c>
      <c r="X10" s="100">
        <f t="shared" si="13"/>
        <v>0</v>
      </c>
      <c r="Y10" s="1"/>
    </row>
    <row r="11" spans="1:26" x14ac:dyDescent="0.25">
      <c r="A11" s="97">
        <v>1108</v>
      </c>
      <c r="B11" s="97" t="s">
        <v>30</v>
      </c>
      <c r="C11" s="1">
        <v>3192489.5290000001</v>
      </c>
      <c r="D11" s="97">
        <f t="shared" si="3"/>
        <v>39265.599028350036</v>
      </c>
      <c r="E11" s="98">
        <f t="shared" si="4"/>
        <v>0.96460616361070561</v>
      </c>
      <c r="F11" s="220">
        <f t="shared" si="5"/>
        <v>869.01250427684715</v>
      </c>
      <c r="G11" s="220">
        <f t="shared" si="0"/>
        <v>70655.061660229054</v>
      </c>
      <c r="H11" s="220">
        <f t="shared" si="6"/>
        <v>0</v>
      </c>
      <c r="I11" s="99">
        <f t="shared" si="1"/>
        <v>0</v>
      </c>
      <c r="J11" s="220">
        <f t="shared" si="7"/>
        <v>-592.55807608937778</v>
      </c>
      <c r="K11" s="99">
        <f t="shared" si="2"/>
        <v>-48177.934376446858</v>
      </c>
      <c r="L11" s="100">
        <f t="shared" si="8"/>
        <v>22477.127283782196</v>
      </c>
      <c r="M11" s="100">
        <f t="shared" si="9"/>
        <v>3214966.6562837823</v>
      </c>
      <c r="N11" s="100">
        <f t="shared" si="10"/>
        <v>39542.053456537513</v>
      </c>
      <c r="O11" s="101">
        <f t="shared" si="11"/>
        <v>0.97139759560171068</v>
      </c>
      <c r="P11" s="102">
        <v>2420.048585518598</v>
      </c>
      <c r="Q11" s="104">
        <f t="shared" si="12"/>
        <v>0.11865860844336601</v>
      </c>
      <c r="R11" s="104">
        <f t="shared" si="12"/>
        <v>0.10689484102169329</v>
      </c>
      <c r="S11" s="103">
        <v>81305</v>
      </c>
      <c r="T11" s="223">
        <v>2853855.0589999999</v>
      </c>
      <c r="U11" s="223">
        <v>35473.648962088257</v>
      </c>
      <c r="V11" s="1"/>
      <c r="W11" s="100">
        <v>0</v>
      </c>
      <c r="X11" s="100">
        <f t="shared" si="13"/>
        <v>0</v>
      </c>
      <c r="Y11" s="1"/>
      <c r="Z11" s="1"/>
    </row>
    <row r="12" spans="1:26" x14ac:dyDescent="0.25">
      <c r="A12" s="97">
        <v>1111</v>
      </c>
      <c r="B12" s="97" t="s">
        <v>31</v>
      </c>
      <c r="C12" s="1">
        <v>104144.51</v>
      </c>
      <c r="D12" s="97">
        <f t="shared" si="3"/>
        <v>31741.697653154526</v>
      </c>
      <c r="E12" s="98">
        <f t="shared" si="4"/>
        <v>0.77977257338144124</v>
      </c>
      <c r="F12" s="220">
        <f t="shared" si="5"/>
        <v>5383.3533293941528</v>
      </c>
      <c r="G12" s="220">
        <f t="shared" si="0"/>
        <v>17662.782273742214</v>
      </c>
      <c r="H12" s="220">
        <f t="shared" si="6"/>
        <v>1715.3010800715224</v>
      </c>
      <c r="I12" s="99">
        <f t="shared" si="1"/>
        <v>5627.9028437146644</v>
      </c>
      <c r="J12" s="220">
        <f t="shared" si="7"/>
        <v>1122.7430039821447</v>
      </c>
      <c r="K12" s="99">
        <f t="shared" si="2"/>
        <v>3683.7197960654166</v>
      </c>
      <c r="L12" s="100">
        <f t="shared" si="8"/>
        <v>21346.50206980763</v>
      </c>
      <c r="M12" s="100">
        <f t="shared" si="9"/>
        <v>125491.01206980762</v>
      </c>
      <c r="N12" s="100">
        <f t="shared" si="10"/>
        <v>38247.793986530822</v>
      </c>
      <c r="O12" s="101">
        <f t="shared" si="11"/>
        <v>0.93960257163738536</v>
      </c>
      <c r="P12" s="102">
        <v>997.06226119741405</v>
      </c>
      <c r="Q12" s="104">
        <f t="shared" si="12"/>
        <v>6.5452177443283535E-2</v>
      </c>
      <c r="R12" s="104">
        <f t="shared" si="12"/>
        <v>5.7658562003283988E-2</v>
      </c>
      <c r="S12" s="103">
        <v>3281</v>
      </c>
      <c r="T12" s="223">
        <v>97746.770999999993</v>
      </c>
      <c r="U12" s="223">
        <v>30011.289837273562</v>
      </c>
      <c r="W12" s="100">
        <v>0</v>
      </c>
      <c r="X12" s="100">
        <f t="shared" si="13"/>
        <v>0</v>
      </c>
      <c r="Y12" s="1"/>
      <c r="Z12" s="1"/>
    </row>
    <row r="13" spans="1:26" x14ac:dyDescent="0.25">
      <c r="A13" s="97">
        <v>1112</v>
      </c>
      <c r="B13" s="97" t="s">
        <v>32</v>
      </c>
      <c r="C13" s="1">
        <v>105823.382</v>
      </c>
      <c r="D13" s="97">
        <f t="shared" si="3"/>
        <v>33298.735682819381</v>
      </c>
      <c r="E13" s="98">
        <f t="shared" si="4"/>
        <v>0.81802306535296532</v>
      </c>
      <c r="F13" s="220">
        <f t="shared" si="5"/>
        <v>4449.13051159524</v>
      </c>
      <c r="G13" s="220">
        <f t="shared" si="0"/>
        <v>14139.336765849672</v>
      </c>
      <c r="H13" s="220">
        <f t="shared" si="6"/>
        <v>1170.3377696888233</v>
      </c>
      <c r="I13" s="99">
        <f t="shared" si="1"/>
        <v>3719.3334320710806</v>
      </c>
      <c r="J13" s="220">
        <f t="shared" si="7"/>
        <v>577.77969359944552</v>
      </c>
      <c r="K13" s="99">
        <f t="shared" si="2"/>
        <v>1836.183866259038</v>
      </c>
      <c r="L13" s="100">
        <f t="shared" si="8"/>
        <v>15975.52063210871</v>
      </c>
      <c r="M13" s="100">
        <f t="shared" si="9"/>
        <v>121798.90263210871</v>
      </c>
      <c r="N13" s="100">
        <f t="shared" si="10"/>
        <v>38325.645888014071</v>
      </c>
      <c r="O13" s="101">
        <f t="shared" si="11"/>
        <v>0.94151509623596175</v>
      </c>
      <c r="P13" s="102">
        <v>-49.771172756649321</v>
      </c>
      <c r="Q13" s="104">
        <f t="shared" si="12"/>
        <v>0.16743957330840523</v>
      </c>
      <c r="R13" s="104">
        <f t="shared" si="12"/>
        <v>0.16597017170575151</v>
      </c>
      <c r="S13" s="103">
        <v>3178</v>
      </c>
      <c r="T13" s="223">
        <v>90645.703999999998</v>
      </c>
      <c r="U13" s="223">
        <v>28558.822936357905</v>
      </c>
      <c r="W13" s="100">
        <v>0</v>
      </c>
      <c r="X13" s="100">
        <f t="shared" si="13"/>
        <v>0</v>
      </c>
      <c r="Y13" s="1"/>
      <c r="Z13" s="1"/>
    </row>
    <row r="14" spans="1:26" x14ac:dyDescent="0.25">
      <c r="A14" s="97">
        <v>1114</v>
      </c>
      <c r="B14" s="97" t="s">
        <v>33</v>
      </c>
      <c r="C14" s="1">
        <v>106843.804</v>
      </c>
      <c r="D14" s="97">
        <f t="shared" si="3"/>
        <v>38309.001075654356</v>
      </c>
      <c r="E14" s="98">
        <f t="shared" si="4"/>
        <v>0.94110619661411377</v>
      </c>
      <c r="F14" s="220">
        <f t="shared" si="5"/>
        <v>1442.9712758942551</v>
      </c>
      <c r="G14" s="220">
        <f t="shared" si="0"/>
        <v>4024.4468884690777</v>
      </c>
      <c r="H14" s="220">
        <f t="shared" si="6"/>
        <v>0</v>
      </c>
      <c r="I14" s="99">
        <f t="shared" si="1"/>
        <v>0</v>
      </c>
      <c r="J14" s="220">
        <f t="shared" si="7"/>
        <v>-592.55807608937778</v>
      </c>
      <c r="K14" s="99">
        <f t="shared" si="2"/>
        <v>-1652.6444742132746</v>
      </c>
      <c r="L14" s="100">
        <f t="shared" si="8"/>
        <v>2371.8024142558033</v>
      </c>
      <c r="M14" s="100">
        <f t="shared" si="9"/>
        <v>109215.6064142558</v>
      </c>
      <c r="N14" s="100">
        <f t="shared" si="10"/>
        <v>39159.414275459232</v>
      </c>
      <c r="O14" s="101">
        <f t="shared" si="11"/>
        <v>0.96199760880307372</v>
      </c>
      <c r="P14" s="102">
        <v>-783.90230857130746</v>
      </c>
      <c r="Q14" s="104">
        <f t="shared" si="12"/>
        <v>0.17790989998022408</v>
      </c>
      <c r="R14" s="104">
        <f t="shared" si="12"/>
        <v>0.17875458259046439</v>
      </c>
      <c r="S14" s="103">
        <v>2789</v>
      </c>
      <c r="T14" s="223">
        <v>90706.262000000002</v>
      </c>
      <c r="U14" s="223">
        <v>32499.556431386602</v>
      </c>
      <c r="W14" s="100">
        <v>0</v>
      </c>
      <c r="X14" s="100">
        <f t="shared" si="13"/>
        <v>0</v>
      </c>
      <c r="Y14" s="1"/>
      <c r="Z14" s="1"/>
    </row>
    <row r="15" spans="1:26" x14ac:dyDescent="0.25">
      <c r="A15" s="97">
        <v>1119</v>
      </c>
      <c r="B15" s="97" t="s">
        <v>34</v>
      </c>
      <c r="C15" s="1">
        <v>636676.58900000004</v>
      </c>
      <c r="D15" s="97">
        <f t="shared" si="3"/>
        <v>32995.262696932012</v>
      </c>
      <c r="E15" s="98">
        <f t="shared" si="4"/>
        <v>0.81056789034175647</v>
      </c>
      <c r="F15" s="220">
        <f t="shared" si="5"/>
        <v>4631.2143031276619</v>
      </c>
      <c r="G15" s="220">
        <f t="shared" si="0"/>
        <v>89363.911193151376</v>
      </c>
      <c r="H15" s="220">
        <f t="shared" si="6"/>
        <v>1276.5533147494025</v>
      </c>
      <c r="I15" s="99">
        <f t="shared" si="1"/>
        <v>24632.372761404469</v>
      </c>
      <c r="J15" s="220">
        <f t="shared" si="7"/>
        <v>683.99523866002471</v>
      </c>
      <c r="K15" s="99">
        <f t="shared" si="2"/>
        <v>13198.372125183838</v>
      </c>
      <c r="L15" s="100">
        <f t="shared" si="8"/>
        <v>102562.28331833522</v>
      </c>
      <c r="M15" s="100">
        <f t="shared" si="9"/>
        <v>739238.87231833523</v>
      </c>
      <c r="N15" s="100">
        <f t="shared" si="10"/>
        <v>38310.472238719696</v>
      </c>
      <c r="O15" s="101">
        <f t="shared" si="11"/>
        <v>0.9411423374854011</v>
      </c>
      <c r="P15" s="102">
        <v>2514.4485585232906</v>
      </c>
      <c r="Q15" s="104">
        <f t="shared" si="12"/>
        <v>0.12166890294304035</v>
      </c>
      <c r="R15" s="104">
        <f t="shared" si="12"/>
        <v>0.11143809205384198</v>
      </c>
      <c r="S15" s="103">
        <v>19296</v>
      </c>
      <c r="T15" s="223">
        <v>567615.44099999999</v>
      </c>
      <c r="U15" s="223">
        <v>29687.000052301253</v>
      </c>
      <c r="W15" s="100">
        <v>0</v>
      </c>
      <c r="X15" s="100">
        <f t="shared" si="13"/>
        <v>0</v>
      </c>
      <c r="Y15" s="1"/>
      <c r="Z15" s="1"/>
    </row>
    <row r="16" spans="1:26" x14ac:dyDescent="0.25">
      <c r="A16" s="97">
        <v>1120</v>
      </c>
      <c r="B16" s="97" t="s">
        <v>35</v>
      </c>
      <c r="C16" s="1">
        <v>741406.69200000004</v>
      </c>
      <c r="D16" s="97">
        <f t="shared" si="3"/>
        <v>36770.65377176016</v>
      </c>
      <c r="E16" s="98">
        <f t="shared" si="4"/>
        <v>0.90331486456187982</v>
      </c>
      <c r="F16" s="220">
        <f t="shared" si="5"/>
        <v>2365.9796582307722</v>
      </c>
      <c r="G16" s="220">
        <f t="shared" si="0"/>
        <v>47705.247848907064</v>
      </c>
      <c r="H16" s="220">
        <f t="shared" si="6"/>
        <v>0</v>
      </c>
      <c r="I16" s="99">
        <f t="shared" si="1"/>
        <v>0</v>
      </c>
      <c r="J16" s="220">
        <f t="shared" si="7"/>
        <v>-592.55807608937778</v>
      </c>
      <c r="K16" s="99">
        <f t="shared" si="2"/>
        <v>-11947.748488190124</v>
      </c>
      <c r="L16" s="100">
        <f t="shared" si="8"/>
        <v>35757.499360716938</v>
      </c>
      <c r="M16" s="100">
        <f t="shared" si="9"/>
        <v>777164.19136071694</v>
      </c>
      <c r="N16" s="100">
        <f t="shared" si="10"/>
        <v>38544.07535390155</v>
      </c>
      <c r="O16" s="101">
        <f t="shared" si="11"/>
        <v>0.94688107598218008</v>
      </c>
      <c r="P16" s="102">
        <v>3683.669340507935</v>
      </c>
      <c r="Q16" s="104">
        <f t="shared" si="12"/>
        <v>0.12368867329282546</v>
      </c>
      <c r="R16" s="104">
        <f t="shared" si="12"/>
        <v>0.10613365012726288</v>
      </c>
      <c r="S16" s="103">
        <v>20163</v>
      </c>
      <c r="T16" s="223">
        <v>659797.24600000004</v>
      </c>
      <c r="U16" s="223">
        <v>33242.505340588476</v>
      </c>
      <c r="W16" s="100">
        <v>0</v>
      </c>
      <c r="X16" s="100">
        <f t="shared" si="13"/>
        <v>0</v>
      </c>
      <c r="Y16" s="1"/>
      <c r="Z16" s="1"/>
    </row>
    <row r="17" spans="1:26" x14ac:dyDescent="0.25">
      <c r="A17" s="97">
        <v>1121</v>
      </c>
      <c r="B17" s="97" t="s">
        <v>36</v>
      </c>
      <c r="C17" s="1">
        <v>769406.19099999999</v>
      </c>
      <c r="D17" s="97">
        <f t="shared" si="3"/>
        <v>39756.430062522602</v>
      </c>
      <c r="E17" s="98">
        <f t="shared" si="4"/>
        <v>0.97666401202179021</v>
      </c>
      <c r="F17" s="220">
        <f t="shared" si="5"/>
        <v>574.51388377330727</v>
      </c>
      <c r="G17" s="220">
        <f t="shared" si="0"/>
        <v>11118.567192664816</v>
      </c>
      <c r="H17" s="220">
        <f t="shared" si="6"/>
        <v>0</v>
      </c>
      <c r="I17" s="99">
        <f t="shared" si="1"/>
        <v>0</v>
      </c>
      <c r="J17" s="220">
        <f t="shared" si="7"/>
        <v>-592.55807608937778</v>
      </c>
      <c r="K17" s="99">
        <f t="shared" si="2"/>
        <v>-11467.776446557729</v>
      </c>
      <c r="L17" s="100">
        <f t="shared" si="8"/>
        <v>-349.20925389291369</v>
      </c>
      <c r="M17" s="100">
        <f t="shared" si="9"/>
        <v>769056.98174610711</v>
      </c>
      <c r="N17" s="100">
        <f t="shared" si="10"/>
        <v>39738.385870206534</v>
      </c>
      <c r="O17" s="101">
        <f t="shared" si="11"/>
        <v>0.97622073496614437</v>
      </c>
      <c r="P17" s="102">
        <v>855.41781642881506</v>
      </c>
      <c r="Q17" s="104">
        <f t="shared" si="12"/>
        <v>0.1143765607564358</v>
      </c>
      <c r="R17" s="104">
        <f t="shared" si="12"/>
        <v>0.10015390739484642</v>
      </c>
      <c r="S17" s="103">
        <v>19353</v>
      </c>
      <c r="T17" s="223">
        <v>690436.44499999995</v>
      </c>
      <c r="U17" s="223">
        <v>36137.152988589965</v>
      </c>
      <c r="W17" s="100">
        <v>0</v>
      </c>
      <c r="X17" s="100">
        <f t="shared" si="13"/>
        <v>0</v>
      </c>
      <c r="Y17" s="1"/>
      <c r="Z17" s="1"/>
    </row>
    <row r="18" spans="1:26" x14ac:dyDescent="0.25">
      <c r="A18" s="97">
        <v>1122</v>
      </c>
      <c r="B18" s="97" t="s">
        <v>37</v>
      </c>
      <c r="C18" s="1">
        <v>400347.53899999999</v>
      </c>
      <c r="D18" s="97">
        <f t="shared" si="3"/>
        <v>33002.022834061492</v>
      </c>
      <c r="E18" s="98">
        <f t="shared" si="4"/>
        <v>0.81073396115446061</v>
      </c>
      <c r="F18" s="220">
        <f t="shared" si="5"/>
        <v>4627.1582208499731</v>
      </c>
      <c r="G18" s="220">
        <f t="shared" si="0"/>
        <v>56132.056377131019</v>
      </c>
      <c r="H18" s="220">
        <f t="shared" si="6"/>
        <v>1274.1872667540842</v>
      </c>
      <c r="I18" s="99">
        <f t="shared" si="1"/>
        <v>15457.165732993797</v>
      </c>
      <c r="J18" s="220">
        <f t="shared" si="7"/>
        <v>681.62919066470647</v>
      </c>
      <c r="K18" s="99">
        <f t="shared" si="2"/>
        <v>8268.8437119535538</v>
      </c>
      <c r="L18" s="100">
        <f t="shared" si="8"/>
        <v>64400.900089084571</v>
      </c>
      <c r="M18" s="100">
        <f t="shared" si="9"/>
        <v>464748.43908908457</v>
      </c>
      <c r="N18" s="100">
        <f t="shared" si="10"/>
        <v>38310.810245576169</v>
      </c>
      <c r="O18" s="101">
        <f t="shared" si="11"/>
        <v>0.94115064102603629</v>
      </c>
      <c r="P18" s="102">
        <v>-164.16334226272011</v>
      </c>
      <c r="Q18" s="104">
        <f t="shared" si="12"/>
        <v>7.7263007543067003E-2</v>
      </c>
      <c r="R18" s="104">
        <f t="shared" si="12"/>
        <v>7.1313240705593917E-2</v>
      </c>
      <c r="S18" s="103">
        <v>12131</v>
      </c>
      <c r="T18" s="223">
        <v>371633.98</v>
      </c>
      <c r="U18" s="223">
        <v>30805.203912466841</v>
      </c>
      <c r="W18" s="100">
        <v>0</v>
      </c>
      <c r="X18" s="100">
        <f t="shared" si="13"/>
        <v>0</v>
      </c>
      <c r="Y18" s="1"/>
      <c r="Z18" s="1"/>
    </row>
    <row r="19" spans="1:26" x14ac:dyDescent="0.25">
      <c r="A19" s="97">
        <v>1124</v>
      </c>
      <c r="B19" s="97" t="s">
        <v>38</v>
      </c>
      <c r="C19" s="1">
        <v>1343617.8</v>
      </c>
      <c r="D19" s="97">
        <f t="shared" si="3"/>
        <v>48738.312536273945</v>
      </c>
      <c r="E19" s="98">
        <f t="shared" si="4"/>
        <v>1.1973146428386552</v>
      </c>
      <c r="F19" s="220">
        <f t="shared" si="5"/>
        <v>-4814.6156004774975</v>
      </c>
      <c r="G19" s="220">
        <f t="shared" si="0"/>
        <v>-132729.32287396365</v>
      </c>
      <c r="H19" s="220">
        <f t="shared" si="6"/>
        <v>0</v>
      </c>
      <c r="I19" s="99">
        <f t="shared" si="1"/>
        <v>0</v>
      </c>
      <c r="J19" s="220">
        <f t="shared" si="7"/>
        <v>-592.55807608937778</v>
      </c>
      <c r="K19" s="99">
        <f t="shared" si="2"/>
        <v>-16335.641041631967</v>
      </c>
      <c r="L19" s="100">
        <f t="shared" si="8"/>
        <v>-149064.96391559561</v>
      </c>
      <c r="M19" s="100">
        <f t="shared" si="9"/>
        <v>1194552.8360844045</v>
      </c>
      <c r="N19" s="100">
        <f t="shared" si="10"/>
        <v>43331.138859707069</v>
      </c>
      <c r="O19" s="101">
        <f t="shared" si="11"/>
        <v>1.0644809872928904</v>
      </c>
      <c r="P19" s="102">
        <v>-532.14548565557925</v>
      </c>
      <c r="Q19" s="104">
        <f t="shared" si="12"/>
        <v>0.11530103251169679</v>
      </c>
      <c r="R19" s="104">
        <f t="shared" si="12"/>
        <v>0.11081037614892844</v>
      </c>
      <c r="S19" s="103">
        <v>27568</v>
      </c>
      <c r="T19" s="223">
        <v>1204713.132</v>
      </c>
      <c r="U19" s="223">
        <v>43876.356921732164</v>
      </c>
      <c r="W19" s="100">
        <v>0</v>
      </c>
      <c r="X19" s="100">
        <f t="shared" si="13"/>
        <v>0</v>
      </c>
      <c r="Y19" s="1"/>
      <c r="Z19" s="1"/>
    </row>
    <row r="20" spans="1:26" x14ac:dyDescent="0.25">
      <c r="A20" s="97">
        <v>1127</v>
      </c>
      <c r="B20" s="97" t="s">
        <v>39</v>
      </c>
      <c r="C20" s="1">
        <v>482451.28600000002</v>
      </c>
      <c r="D20" s="97">
        <f t="shared" si="3"/>
        <v>42120.768814387986</v>
      </c>
      <c r="E20" s="98">
        <f t="shared" si="4"/>
        <v>1.0347468068689119</v>
      </c>
      <c r="F20" s="220">
        <f t="shared" si="5"/>
        <v>-844.08936734592282</v>
      </c>
      <c r="G20" s="220">
        <f t="shared" si="0"/>
        <v>-9668.1996135802001</v>
      </c>
      <c r="H20" s="220">
        <f t="shared" si="6"/>
        <v>0</v>
      </c>
      <c r="I20" s="99">
        <f t="shared" si="1"/>
        <v>0</v>
      </c>
      <c r="J20" s="220">
        <f t="shared" si="7"/>
        <v>-592.55807608937778</v>
      </c>
      <c r="K20" s="99">
        <f t="shared" si="2"/>
        <v>-6787.1602035277328</v>
      </c>
      <c r="L20" s="100">
        <f t="shared" si="8"/>
        <v>-16455.359817107932</v>
      </c>
      <c r="M20" s="100">
        <f t="shared" si="9"/>
        <v>465995.92618289212</v>
      </c>
      <c r="N20" s="100">
        <f t="shared" si="10"/>
        <v>40684.121370952686</v>
      </c>
      <c r="O20" s="101">
        <f t="shared" si="11"/>
        <v>0.999453852904993</v>
      </c>
      <c r="P20" s="102">
        <v>339.56176938843419</v>
      </c>
      <c r="Q20" s="104">
        <f t="shared" si="12"/>
        <v>9.21148510597114E-2</v>
      </c>
      <c r="R20" s="104">
        <f t="shared" si="12"/>
        <v>7.8861492905590497E-2</v>
      </c>
      <c r="S20" s="103">
        <v>11454</v>
      </c>
      <c r="T20" s="223">
        <v>441758.745</v>
      </c>
      <c r="U20" s="223">
        <v>39041.868758285462</v>
      </c>
      <c r="W20" s="100">
        <v>0</v>
      </c>
      <c r="X20" s="100">
        <f t="shared" si="13"/>
        <v>0</v>
      </c>
      <c r="Y20" s="1"/>
      <c r="Z20" s="1"/>
    </row>
    <row r="21" spans="1:26" x14ac:dyDescent="0.25">
      <c r="A21" s="97">
        <v>1130</v>
      </c>
      <c r="B21" s="97" t="s">
        <v>40</v>
      </c>
      <c r="C21" s="1">
        <v>464429.64600000001</v>
      </c>
      <c r="D21" s="97">
        <f t="shared" si="3"/>
        <v>35003.741784745253</v>
      </c>
      <c r="E21" s="98">
        <f t="shared" si="4"/>
        <v>0.85990856909185143</v>
      </c>
      <c r="F21" s="220">
        <f t="shared" si="5"/>
        <v>3426.1268504397171</v>
      </c>
      <c r="G21" s="220">
        <f t="shared" si="0"/>
        <v>45457.85105163417</v>
      </c>
      <c r="H21" s="220">
        <f t="shared" si="6"/>
        <v>573.58563401476817</v>
      </c>
      <c r="I21" s="99">
        <f t="shared" si="1"/>
        <v>7610.3341921079436</v>
      </c>
      <c r="J21" s="220">
        <f t="shared" si="7"/>
        <v>-18.972442074609603</v>
      </c>
      <c r="K21" s="99">
        <f t="shared" si="2"/>
        <v>-251.72636144592022</v>
      </c>
      <c r="L21" s="100">
        <f t="shared" si="8"/>
        <v>45206.124690188248</v>
      </c>
      <c r="M21" s="100">
        <f t="shared" si="9"/>
        <v>509635.77069018828</v>
      </c>
      <c r="N21" s="100">
        <f t="shared" si="10"/>
        <v>38410.896193110362</v>
      </c>
      <c r="O21" s="101">
        <f t="shared" si="11"/>
        <v>0.94360937142290591</v>
      </c>
      <c r="P21" s="102">
        <v>4517.1308679875219</v>
      </c>
      <c r="Q21" s="104">
        <f t="shared" si="12"/>
        <v>0.11770309924772127</v>
      </c>
      <c r="R21" s="105">
        <f t="shared" si="12"/>
        <v>0.10102347808017173</v>
      </c>
      <c r="S21" s="103">
        <v>13268</v>
      </c>
      <c r="T21" s="223">
        <v>415521.48</v>
      </c>
      <c r="U21" s="223">
        <v>31792.00306044376</v>
      </c>
      <c r="V21" s="1"/>
      <c r="W21" s="100">
        <v>0</v>
      </c>
      <c r="X21" s="100">
        <f t="shared" si="13"/>
        <v>0</v>
      </c>
      <c r="Y21" s="1"/>
      <c r="Z21" s="1"/>
    </row>
    <row r="22" spans="1:26" x14ac:dyDescent="0.25">
      <c r="A22" s="97">
        <v>1133</v>
      </c>
      <c r="B22" s="97" t="s">
        <v>41</v>
      </c>
      <c r="C22" s="1">
        <v>112979.853</v>
      </c>
      <c r="D22" s="97">
        <f t="shared" si="3"/>
        <v>44585.577348066305</v>
      </c>
      <c r="E22" s="98">
        <f t="shared" si="4"/>
        <v>1.0952977614586978</v>
      </c>
      <c r="F22" s="220">
        <f t="shared" si="5"/>
        <v>-2322.9744875529141</v>
      </c>
      <c r="G22" s="220">
        <f t="shared" si="0"/>
        <v>-5886.4173514590839</v>
      </c>
      <c r="H22" s="220">
        <f t="shared" si="6"/>
        <v>0</v>
      </c>
      <c r="I22" s="99">
        <f t="shared" si="1"/>
        <v>0</v>
      </c>
      <c r="J22" s="220">
        <f t="shared" si="7"/>
        <v>-592.55807608937778</v>
      </c>
      <c r="K22" s="99">
        <f t="shared" si="2"/>
        <v>-1501.5421648104834</v>
      </c>
      <c r="L22" s="100">
        <f t="shared" si="8"/>
        <v>-7387.9595162695678</v>
      </c>
      <c r="M22" s="100">
        <f t="shared" si="9"/>
        <v>105591.89348373044</v>
      </c>
      <c r="N22" s="100">
        <f t="shared" si="10"/>
        <v>41670.044784424004</v>
      </c>
      <c r="O22" s="101">
        <f t="shared" si="11"/>
        <v>1.0236742347409071</v>
      </c>
      <c r="P22" s="102">
        <v>-6290.6240439296125</v>
      </c>
      <c r="Q22" s="104">
        <f t="shared" si="12"/>
        <v>5.670736049076032E-2</v>
      </c>
      <c r="R22" s="105">
        <f t="shared" si="12"/>
        <v>7.5889893475201892E-2</v>
      </c>
      <c r="S22" s="103">
        <v>2534</v>
      </c>
      <c r="T22" s="223">
        <v>106916.879</v>
      </c>
      <c r="U22" s="223">
        <v>41440.650775193804</v>
      </c>
      <c r="V22" s="1"/>
      <c r="W22" s="100">
        <v>0</v>
      </c>
      <c r="X22" s="100">
        <f t="shared" si="13"/>
        <v>0</v>
      </c>
      <c r="Y22" s="1"/>
      <c r="Z22" s="1"/>
    </row>
    <row r="23" spans="1:26" x14ac:dyDescent="0.25">
      <c r="A23" s="97">
        <v>1134</v>
      </c>
      <c r="B23" s="97" t="s">
        <v>42</v>
      </c>
      <c r="C23" s="1">
        <v>171627.98300000001</v>
      </c>
      <c r="D23" s="97">
        <f t="shared" si="3"/>
        <v>45356.232293868918</v>
      </c>
      <c r="E23" s="98">
        <f t="shared" si="4"/>
        <v>1.1142298172310179</v>
      </c>
      <c r="F23" s="220">
        <f t="shared" si="5"/>
        <v>-2785.3674550344817</v>
      </c>
      <c r="G23" s="220">
        <f t="shared" si="0"/>
        <v>-10539.830449850479</v>
      </c>
      <c r="H23" s="220">
        <f t="shared" si="6"/>
        <v>0</v>
      </c>
      <c r="I23" s="99">
        <f t="shared" si="1"/>
        <v>0</v>
      </c>
      <c r="J23" s="220">
        <f t="shared" si="7"/>
        <v>-592.55807608937778</v>
      </c>
      <c r="K23" s="99">
        <f t="shared" si="2"/>
        <v>-2242.2397599222054</v>
      </c>
      <c r="L23" s="100">
        <f t="shared" si="8"/>
        <v>-12782.070209772684</v>
      </c>
      <c r="M23" s="100">
        <f t="shared" si="9"/>
        <v>158845.91279022733</v>
      </c>
      <c r="N23" s="100">
        <f t="shared" si="10"/>
        <v>41978.306762745065</v>
      </c>
      <c r="O23" s="101">
        <f t="shared" si="11"/>
        <v>1.0312470570498355</v>
      </c>
      <c r="P23" s="102">
        <v>-12287.570988251617</v>
      </c>
      <c r="Q23" s="104">
        <f t="shared" si="12"/>
        <v>6.3706228095160036E-2</v>
      </c>
      <c r="R23" s="104">
        <f t="shared" si="12"/>
        <v>7.0733885521792869E-2</v>
      </c>
      <c r="S23" s="103">
        <v>3784</v>
      </c>
      <c r="T23" s="223">
        <v>161349.04399999999</v>
      </c>
      <c r="U23" s="223">
        <v>42359.948542924649</v>
      </c>
      <c r="W23" s="100">
        <v>0</v>
      </c>
      <c r="X23" s="100">
        <f t="shared" si="13"/>
        <v>0</v>
      </c>
      <c r="Y23" s="1"/>
      <c r="Z23" s="1"/>
    </row>
    <row r="24" spans="1:26" x14ac:dyDescent="0.25">
      <c r="A24" s="97">
        <v>1135</v>
      </c>
      <c r="B24" s="97" t="s">
        <v>43</v>
      </c>
      <c r="C24" s="1">
        <v>161173.77600000001</v>
      </c>
      <c r="D24" s="97">
        <f t="shared" si="3"/>
        <v>35618.514033149178</v>
      </c>
      <c r="E24" s="98">
        <f t="shared" si="4"/>
        <v>0.87501118091241936</v>
      </c>
      <c r="F24" s="220">
        <f t="shared" si="5"/>
        <v>3057.2635013973618</v>
      </c>
      <c r="G24" s="220">
        <f t="shared" si="0"/>
        <v>13834.117343823062</v>
      </c>
      <c r="H24" s="220">
        <f t="shared" si="6"/>
        <v>358.41534707339412</v>
      </c>
      <c r="I24" s="99">
        <f t="shared" si="1"/>
        <v>1621.8294455071084</v>
      </c>
      <c r="J24" s="220">
        <f t="shared" si="7"/>
        <v>-234.14272901598366</v>
      </c>
      <c r="K24" s="99">
        <f t="shared" si="2"/>
        <v>-1059.4958487973261</v>
      </c>
      <c r="L24" s="100">
        <f t="shared" si="8"/>
        <v>12774.621495025736</v>
      </c>
      <c r="M24" s="100">
        <f t="shared" si="9"/>
        <v>173948.39749502574</v>
      </c>
      <c r="N24" s="100">
        <f t="shared" si="10"/>
        <v>38441.63480553055</v>
      </c>
      <c r="O24" s="101">
        <f t="shared" si="11"/>
        <v>0.94436450201393418</v>
      </c>
      <c r="P24" s="102">
        <v>1649.4509421573166</v>
      </c>
      <c r="Q24" s="104">
        <f t="shared" si="12"/>
        <v>2.0174459987349399E-2</v>
      </c>
      <c r="R24" s="104">
        <f t="shared" si="12"/>
        <v>2.8290765083381453E-2</v>
      </c>
      <c r="S24" s="103">
        <v>4525</v>
      </c>
      <c r="T24" s="223">
        <v>157986.484</v>
      </c>
      <c r="U24" s="223">
        <v>34638.562595921947</v>
      </c>
      <c r="W24" s="100">
        <v>0</v>
      </c>
      <c r="X24" s="100">
        <f t="shared" si="13"/>
        <v>0</v>
      </c>
      <c r="Y24" s="1"/>
      <c r="Z24" s="1"/>
    </row>
    <row r="25" spans="1:26" x14ac:dyDescent="0.25">
      <c r="A25" s="97">
        <v>1144</v>
      </c>
      <c r="B25" s="97" t="s">
        <v>44</v>
      </c>
      <c r="C25" s="1">
        <v>18277.453000000001</v>
      </c>
      <c r="D25" s="97">
        <f t="shared" si="3"/>
        <v>34947.328871892925</v>
      </c>
      <c r="E25" s="98">
        <f t="shared" si="4"/>
        <v>0.85852271875997954</v>
      </c>
      <c r="F25" s="220">
        <f t="shared" si="5"/>
        <v>3459.9745981511137</v>
      </c>
      <c r="G25" s="220">
        <f t="shared" si="0"/>
        <v>1809.5667148330326</v>
      </c>
      <c r="H25" s="220">
        <f t="shared" si="6"/>
        <v>593.33015351308268</v>
      </c>
      <c r="I25" s="99">
        <f t="shared" si="1"/>
        <v>310.31167028734222</v>
      </c>
      <c r="J25" s="220">
        <f t="shared" si="7"/>
        <v>0.77207742370489996</v>
      </c>
      <c r="K25" s="99">
        <f t="shared" si="2"/>
        <v>0.4037964925976627</v>
      </c>
      <c r="L25" s="100">
        <f t="shared" si="8"/>
        <v>1809.9705113256302</v>
      </c>
      <c r="M25" s="100">
        <f t="shared" si="9"/>
        <v>20087.423511325633</v>
      </c>
      <c r="N25" s="100">
        <f t="shared" si="10"/>
        <v>38408.075547467743</v>
      </c>
      <c r="O25" s="101">
        <f t="shared" si="11"/>
        <v>0.94354007890631231</v>
      </c>
      <c r="P25" s="102">
        <v>192.025793281392</v>
      </c>
      <c r="Q25" s="104">
        <f t="shared" si="12"/>
        <v>0.17919211374415425</v>
      </c>
      <c r="R25" s="104">
        <f t="shared" si="12"/>
        <v>0.14311740280743054</v>
      </c>
      <c r="S25" s="103">
        <v>523</v>
      </c>
      <c r="T25" s="223">
        <v>15499.978999999999</v>
      </c>
      <c r="U25" s="223">
        <v>30571.950690335303</v>
      </c>
      <c r="W25" s="100">
        <v>0</v>
      </c>
      <c r="X25" s="100">
        <f t="shared" si="13"/>
        <v>0</v>
      </c>
      <c r="Y25" s="1"/>
      <c r="Z25" s="1"/>
    </row>
    <row r="26" spans="1:26" x14ac:dyDescent="0.25">
      <c r="A26" s="97">
        <v>1145</v>
      </c>
      <c r="B26" s="97" t="s">
        <v>45</v>
      </c>
      <c r="C26" s="1">
        <v>30625.825000000001</v>
      </c>
      <c r="D26" s="97">
        <f t="shared" si="3"/>
        <v>35819.678362573097</v>
      </c>
      <c r="E26" s="98">
        <f t="shared" si="4"/>
        <v>0.87995302203703396</v>
      </c>
      <c r="F26" s="220">
        <f t="shared" si="5"/>
        <v>2936.5649037430107</v>
      </c>
      <c r="G26" s="220">
        <f t="shared" si="0"/>
        <v>2510.762992700274</v>
      </c>
      <c r="H26" s="220">
        <f t="shared" si="6"/>
        <v>288.00783177502268</v>
      </c>
      <c r="I26" s="99">
        <f t="shared" si="1"/>
        <v>246.24669616764442</v>
      </c>
      <c r="J26" s="220">
        <f t="shared" si="7"/>
        <v>-304.5502443143551</v>
      </c>
      <c r="K26" s="99">
        <f t="shared" si="2"/>
        <v>-260.39045888877359</v>
      </c>
      <c r="L26" s="100">
        <f t="shared" si="8"/>
        <v>2250.3725338115005</v>
      </c>
      <c r="M26" s="100">
        <f t="shared" si="9"/>
        <v>32876.197533811501</v>
      </c>
      <c r="N26" s="100">
        <f t="shared" si="10"/>
        <v>38451.693022001753</v>
      </c>
      <c r="O26" s="101">
        <f t="shared" si="11"/>
        <v>0.94461159407016504</v>
      </c>
      <c r="P26" s="102">
        <v>291.68279398774212</v>
      </c>
      <c r="Q26" s="104">
        <f t="shared" si="12"/>
        <v>9.8396534891683832E-2</v>
      </c>
      <c r="R26" s="104">
        <f t="shared" si="12"/>
        <v>0.10353523213094323</v>
      </c>
      <c r="S26" s="103">
        <v>855</v>
      </c>
      <c r="T26" s="223">
        <v>27882.303</v>
      </c>
      <c r="U26" s="223">
        <v>32459.025611175781</v>
      </c>
      <c r="W26" s="100">
        <v>0</v>
      </c>
      <c r="X26" s="100">
        <f t="shared" si="13"/>
        <v>0</v>
      </c>
      <c r="Y26" s="1"/>
      <c r="Z26" s="1"/>
    </row>
    <row r="27" spans="1:26" x14ac:dyDescent="0.25">
      <c r="A27" s="97">
        <v>1146</v>
      </c>
      <c r="B27" s="97" t="s">
        <v>46</v>
      </c>
      <c r="C27" s="1">
        <v>396624.14899999998</v>
      </c>
      <c r="D27" s="97">
        <f t="shared" si="3"/>
        <v>35152.36630328813</v>
      </c>
      <c r="E27" s="98">
        <f t="shared" si="4"/>
        <v>0.86355970724325526</v>
      </c>
      <c r="F27" s="220">
        <f t="shared" si="5"/>
        <v>3336.9521393139903</v>
      </c>
      <c r="G27" s="220">
        <f t="shared" si="0"/>
        <v>37650.830987879752</v>
      </c>
      <c r="H27" s="220">
        <f t="shared" si="6"/>
        <v>521.56705252476092</v>
      </c>
      <c r="I27" s="99">
        <f t="shared" si="1"/>
        <v>5884.8410536368774</v>
      </c>
      <c r="J27" s="220">
        <f t="shared" si="7"/>
        <v>-70.991023564616853</v>
      </c>
      <c r="K27" s="99">
        <f t="shared" si="2"/>
        <v>-800.99171887957198</v>
      </c>
      <c r="L27" s="100">
        <f t="shared" si="8"/>
        <v>36849.839269000178</v>
      </c>
      <c r="M27" s="100">
        <f t="shared" si="9"/>
        <v>433473.98826900014</v>
      </c>
      <c r="N27" s="100">
        <f t="shared" si="10"/>
        <v>38418.327419037501</v>
      </c>
      <c r="O27" s="101">
        <f t="shared" si="11"/>
        <v>0.94379192833047598</v>
      </c>
      <c r="P27" s="102">
        <v>4291.3739655716417</v>
      </c>
      <c r="Q27" s="104">
        <f t="shared" si="12"/>
        <v>0.11324864384692486</v>
      </c>
      <c r="R27" s="104">
        <f t="shared" si="12"/>
        <v>0.10288871230354749</v>
      </c>
      <c r="S27" s="103">
        <v>11283</v>
      </c>
      <c r="T27" s="223">
        <v>356276.337</v>
      </c>
      <c r="U27" s="223">
        <v>31872.994900697799</v>
      </c>
      <c r="W27" s="100">
        <v>0</v>
      </c>
      <c r="X27" s="100">
        <f t="shared" si="13"/>
        <v>0</v>
      </c>
      <c r="Y27" s="1"/>
      <c r="Z27" s="1"/>
    </row>
    <row r="28" spans="1:26" x14ac:dyDescent="0.25">
      <c r="A28" s="97">
        <v>1149</v>
      </c>
      <c r="B28" s="97" t="s">
        <v>47</v>
      </c>
      <c r="C28" s="1">
        <v>1436867.4029999999</v>
      </c>
      <c r="D28" s="97">
        <f t="shared" si="3"/>
        <v>33776.060811922609</v>
      </c>
      <c r="E28" s="98">
        <f t="shared" si="4"/>
        <v>0.82974912513488319</v>
      </c>
      <c r="F28" s="220">
        <f t="shared" si="5"/>
        <v>4162.735434133303</v>
      </c>
      <c r="G28" s="220">
        <f t="shared" si="0"/>
        <v>177086.92810346483</v>
      </c>
      <c r="H28" s="220">
        <f t="shared" si="6"/>
        <v>1003.2739745026934</v>
      </c>
      <c r="I28" s="99">
        <f t="shared" si="1"/>
        <v>42680.278149319078</v>
      </c>
      <c r="J28" s="220">
        <f t="shared" si="7"/>
        <v>410.71589841331559</v>
      </c>
      <c r="K28" s="99">
        <f t="shared" si="2"/>
        <v>17472.265034400858</v>
      </c>
      <c r="L28" s="100">
        <f t="shared" si="8"/>
        <v>194559.19313786569</v>
      </c>
      <c r="M28" s="100">
        <f t="shared" si="9"/>
        <v>1631426.5961378657</v>
      </c>
      <c r="N28" s="100">
        <f t="shared" si="10"/>
        <v>38349.512144469234</v>
      </c>
      <c r="O28" s="101">
        <f t="shared" si="11"/>
        <v>0.94210139922505765</v>
      </c>
      <c r="P28" s="102">
        <v>18400.641416412866</v>
      </c>
      <c r="Q28" s="104">
        <f t="shared" si="12"/>
        <v>0.11462851196913905</v>
      </c>
      <c r="R28" s="104">
        <f t="shared" si="12"/>
        <v>0.10949306173651735</v>
      </c>
      <c r="S28" s="103">
        <v>42541</v>
      </c>
      <c r="T28" s="223">
        <v>1289099.81</v>
      </c>
      <c r="U28" s="223">
        <v>30442.786869760304</v>
      </c>
      <c r="W28" s="100">
        <v>0</v>
      </c>
      <c r="X28" s="100">
        <f t="shared" si="13"/>
        <v>0</v>
      </c>
      <c r="Y28" s="1"/>
      <c r="Z28" s="1"/>
    </row>
    <row r="29" spans="1:26" x14ac:dyDescent="0.25">
      <c r="A29" s="97">
        <v>1151</v>
      </c>
      <c r="B29" s="97" t="s">
        <v>48</v>
      </c>
      <c r="C29" s="1">
        <v>8003.1549999999997</v>
      </c>
      <c r="D29" s="97">
        <f t="shared" si="3"/>
        <v>42569.973404255317</v>
      </c>
      <c r="E29" s="98">
        <f t="shared" si="4"/>
        <v>1.0457820521429084</v>
      </c>
      <c r="F29" s="220">
        <f t="shared" si="5"/>
        <v>-1113.6121212663215</v>
      </c>
      <c r="G29" s="220">
        <f t="shared" si="0"/>
        <v>-209.35907879806845</v>
      </c>
      <c r="H29" s="220">
        <f t="shared" si="6"/>
        <v>0</v>
      </c>
      <c r="I29" s="99">
        <f t="shared" si="1"/>
        <v>0</v>
      </c>
      <c r="J29" s="220">
        <f t="shared" si="7"/>
        <v>-592.55807608937778</v>
      </c>
      <c r="K29" s="99">
        <f t="shared" si="2"/>
        <v>-111.40091830480303</v>
      </c>
      <c r="L29" s="100">
        <f t="shared" si="8"/>
        <v>-320.75999710287147</v>
      </c>
      <c r="M29" s="100">
        <f t="shared" si="9"/>
        <v>7682.3950028971285</v>
      </c>
      <c r="N29" s="100">
        <f t="shared" si="10"/>
        <v>40863.803206899618</v>
      </c>
      <c r="O29" s="101">
        <f t="shared" si="11"/>
        <v>1.0038679510145916</v>
      </c>
      <c r="P29" s="102">
        <v>-44.774729226032434</v>
      </c>
      <c r="Q29" s="104">
        <f t="shared" si="12"/>
        <v>0.21707642401494837</v>
      </c>
      <c r="R29" s="104">
        <f t="shared" si="12"/>
        <v>0.24297166707909637</v>
      </c>
      <c r="S29" s="103">
        <v>188</v>
      </c>
      <c r="T29" s="223">
        <v>6575.7209999999995</v>
      </c>
      <c r="U29" s="223">
        <v>34248.546874999993</v>
      </c>
      <c r="W29" s="100">
        <v>0</v>
      </c>
      <c r="X29" s="100">
        <f t="shared" si="13"/>
        <v>0</v>
      </c>
      <c r="Y29" s="1"/>
      <c r="Z29" s="1"/>
    </row>
    <row r="30" spans="1:26" x14ac:dyDescent="0.25">
      <c r="A30" s="97">
        <v>1160</v>
      </c>
      <c r="B30" s="97" t="s">
        <v>49</v>
      </c>
      <c r="C30" s="1">
        <v>407595.66899999999</v>
      </c>
      <c r="D30" s="97">
        <f t="shared" si="3"/>
        <v>46449.648888888885</v>
      </c>
      <c r="E30" s="98">
        <f t="shared" si="4"/>
        <v>1.1410908969814879</v>
      </c>
      <c r="F30" s="220">
        <f t="shared" si="5"/>
        <v>-3441.4174120464622</v>
      </c>
      <c r="G30" s="220">
        <f t="shared" si="0"/>
        <v>-30198.437790707707</v>
      </c>
      <c r="H30" s="220">
        <f t="shared" si="6"/>
        <v>0</v>
      </c>
      <c r="I30" s="99">
        <f t="shared" si="1"/>
        <v>0</v>
      </c>
      <c r="J30" s="220">
        <f t="shared" si="7"/>
        <v>-592.55807608937778</v>
      </c>
      <c r="K30" s="99">
        <f t="shared" si="2"/>
        <v>-5199.6971176842899</v>
      </c>
      <c r="L30" s="100">
        <f t="shared" si="8"/>
        <v>-35398.134908391999</v>
      </c>
      <c r="M30" s="100">
        <f t="shared" si="9"/>
        <v>372197.53409160802</v>
      </c>
      <c r="N30" s="100">
        <f t="shared" si="10"/>
        <v>42415.673400753047</v>
      </c>
      <c r="O30" s="101">
        <f t="shared" si="11"/>
        <v>1.0419914889500235</v>
      </c>
      <c r="P30" s="102">
        <v>-1203.153389140607</v>
      </c>
      <c r="Q30" s="104">
        <f t="shared" si="12"/>
        <v>0.20276228270441735</v>
      </c>
      <c r="R30" s="104">
        <f t="shared" si="12"/>
        <v>0.19316759782814291</v>
      </c>
      <c r="S30" s="103">
        <v>8775</v>
      </c>
      <c r="T30" s="223">
        <v>338882.98200000002</v>
      </c>
      <c r="U30" s="223">
        <v>38929.693509477307</v>
      </c>
      <c r="W30" s="100">
        <v>0</v>
      </c>
      <c r="X30" s="100">
        <f t="shared" si="13"/>
        <v>0</v>
      </c>
      <c r="Y30" s="1"/>
      <c r="Z30" s="1"/>
    </row>
    <row r="31" spans="1:26" ht="27.95" customHeight="1" x14ac:dyDescent="0.25">
      <c r="A31" s="97">
        <v>1505</v>
      </c>
      <c r="B31" s="97" t="s">
        <v>50</v>
      </c>
      <c r="C31" s="1">
        <v>828897.27899999998</v>
      </c>
      <c r="D31" s="97">
        <f t="shared" si="3"/>
        <v>34518.689001790699</v>
      </c>
      <c r="E31" s="98">
        <f t="shared" si="4"/>
        <v>0.84799267029767611</v>
      </c>
      <c r="F31" s="220">
        <f t="shared" si="5"/>
        <v>3717.1585202124493</v>
      </c>
      <c r="G31" s="220">
        <f t="shared" si="0"/>
        <v>89260.127545861542</v>
      </c>
      <c r="H31" s="220">
        <f t="shared" si="6"/>
        <v>743.35410804886192</v>
      </c>
      <c r="I31" s="99">
        <f t="shared" si="1"/>
        <v>17850.162196577323</v>
      </c>
      <c r="J31" s="220">
        <f t="shared" si="7"/>
        <v>150.79603195948414</v>
      </c>
      <c r="K31" s="99">
        <f t="shared" si="2"/>
        <v>3621.065115443093</v>
      </c>
      <c r="L31" s="100">
        <f t="shared" si="8"/>
        <v>92881.192661304638</v>
      </c>
      <c r="M31" s="100">
        <f t="shared" si="9"/>
        <v>921778.47166130459</v>
      </c>
      <c r="N31" s="100">
        <f t="shared" si="10"/>
        <v>38386.643553962625</v>
      </c>
      <c r="O31" s="101">
        <f t="shared" si="11"/>
        <v>0.94301357648319695</v>
      </c>
      <c r="P31" s="102">
        <v>7509.9745649446122</v>
      </c>
      <c r="Q31" s="104">
        <f t="shared" si="12"/>
        <v>0.10694945079709253</v>
      </c>
      <c r="R31" s="104">
        <f t="shared" si="12"/>
        <v>0.11091387226748581</v>
      </c>
      <c r="S31" s="103">
        <v>24013</v>
      </c>
      <c r="T31" s="223">
        <v>748812.223</v>
      </c>
      <c r="U31" s="223">
        <v>31072.335906054192</v>
      </c>
      <c r="W31" s="100">
        <v>0</v>
      </c>
      <c r="X31" s="100">
        <f t="shared" si="13"/>
        <v>0</v>
      </c>
      <c r="Y31" s="1"/>
      <c r="Z31" s="1"/>
    </row>
    <row r="32" spans="1:26" x14ac:dyDescent="0.25">
      <c r="A32" s="97">
        <v>1506</v>
      </c>
      <c r="B32" s="97" t="s">
        <v>51</v>
      </c>
      <c r="C32" s="1">
        <v>1172830.2320000001</v>
      </c>
      <c r="D32" s="97">
        <f t="shared" si="3"/>
        <v>36648.654209111934</v>
      </c>
      <c r="E32" s="98">
        <f t="shared" si="4"/>
        <v>0.90031780013397378</v>
      </c>
      <c r="F32" s="220">
        <f t="shared" si="5"/>
        <v>2439.1793958197086</v>
      </c>
      <c r="G32" s="220">
        <f t="shared" si="0"/>
        <v>78058.619025022315</v>
      </c>
      <c r="H32" s="220">
        <f t="shared" si="6"/>
        <v>0</v>
      </c>
      <c r="I32" s="99">
        <f t="shared" si="1"/>
        <v>0</v>
      </c>
      <c r="J32" s="220">
        <f t="shared" si="7"/>
        <v>-592.55807608937778</v>
      </c>
      <c r="K32" s="99">
        <f t="shared" si="2"/>
        <v>-18963.043551012266</v>
      </c>
      <c r="L32" s="100">
        <f t="shared" si="8"/>
        <v>59095.575474010053</v>
      </c>
      <c r="M32" s="100">
        <f t="shared" si="9"/>
        <v>1231925.8074740102</v>
      </c>
      <c r="N32" s="100">
        <f t="shared" si="10"/>
        <v>38495.275528842263</v>
      </c>
      <c r="O32" s="101">
        <f t="shared" si="11"/>
        <v>0.94568225021101771</v>
      </c>
      <c r="P32" s="102">
        <v>4886.6102750451682</v>
      </c>
      <c r="Q32" s="104">
        <f t="shared" si="12"/>
        <v>0.10128776602975288</v>
      </c>
      <c r="R32" s="104">
        <f t="shared" si="12"/>
        <v>9.6745237902888179E-2</v>
      </c>
      <c r="S32" s="103">
        <v>32002</v>
      </c>
      <c r="T32" s="223">
        <v>1064962.554</v>
      </c>
      <c r="U32" s="223">
        <v>33415.831628490741</v>
      </c>
      <c r="W32" s="100">
        <v>0</v>
      </c>
      <c r="X32" s="100">
        <f t="shared" si="13"/>
        <v>0</v>
      </c>
      <c r="Y32" s="1"/>
      <c r="Z32" s="1"/>
    </row>
    <row r="33" spans="1:26" x14ac:dyDescent="0.25">
      <c r="A33" s="97">
        <v>1507</v>
      </c>
      <c r="B33" s="97" t="s">
        <v>52</v>
      </c>
      <c r="C33" s="1">
        <v>2601937.9810000001</v>
      </c>
      <c r="D33" s="97">
        <f t="shared" si="3"/>
        <v>38768.930193402266</v>
      </c>
      <c r="E33" s="98">
        <f t="shared" si="4"/>
        <v>0.95240490267697941</v>
      </c>
      <c r="F33" s="220">
        <f t="shared" si="5"/>
        <v>1167.013805245509</v>
      </c>
      <c r="G33" s="220">
        <f t="shared" si="0"/>
        <v>78322.964525247095</v>
      </c>
      <c r="H33" s="220">
        <f t="shared" si="6"/>
        <v>0</v>
      </c>
      <c r="I33" s="99">
        <f t="shared" si="1"/>
        <v>0</v>
      </c>
      <c r="J33" s="220">
        <f t="shared" si="7"/>
        <v>-592.55807608937778</v>
      </c>
      <c r="K33" s="99">
        <f t="shared" si="2"/>
        <v>-39768.942718662503</v>
      </c>
      <c r="L33" s="100">
        <f t="shared" si="8"/>
        <v>38554.021806584591</v>
      </c>
      <c r="M33" s="100">
        <f t="shared" si="9"/>
        <v>2640492.0028065848</v>
      </c>
      <c r="N33" s="100">
        <f t="shared" si="10"/>
        <v>39343.385922558402</v>
      </c>
      <c r="O33" s="101">
        <f t="shared" si="11"/>
        <v>0.96651709122822016</v>
      </c>
      <c r="P33" s="102">
        <v>635.27961661750305</v>
      </c>
      <c r="Q33" s="104">
        <f t="shared" si="12"/>
        <v>0.12811182963893447</v>
      </c>
      <c r="R33" s="104">
        <f t="shared" si="12"/>
        <v>0.12064868257036894</v>
      </c>
      <c r="S33" s="103">
        <v>67114</v>
      </c>
      <c r="T33" s="223">
        <v>2306453.946</v>
      </c>
      <c r="U33" s="223">
        <v>34595.079436028202</v>
      </c>
      <c r="V33" s="1"/>
      <c r="W33" s="100">
        <v>0</v>
      </c>
      <c r="X33" s="100">
        <f t="shared" si="13"/>
        <v>0</v>
      </c>
      <c r="Y33" s="1"/>
      <c r="Z33" s="1"/>
    </row>
    <row r="34" spans="1:26" x14ac:dyDescent="0.25">
      <c r="A34" s="97">
        <v>1511</v>
      </c>
      <c r="B34" s="97" t="s">
        <v>53</v>
      </c>
      <c r="C34" s="1">
        <v>102502.648</v>
      </c>
      <c r="D34" s="97">
        <f t="shared" si="3"/>
        <v>33662.610180623975</v>
      </c>
      <c r="E34" s="98">
        <f t="shared" si="4"/>
        <v>0.82696207537824573</v>
      </c>
      <c r="F34" s="220">
        <f t="shared" si="5"/>
        <v>4230.8058129124838</v>
      </c>
      <c r="G34" s="220">
        <f t="shared" si="0"/>
        <v>12882.803700318513</v>
      </c>
      <c r="H34" s="220">
        <f t="shared" si="6"/>
        <v>1042.9816954572154</v>
      </c>
      <c r="I34" s="99">
        <f t="shared" si="1"/>
        <v>3175.8792626672212</v>
      </c>
      <c r="J34" s="220">
        <f t="shared" si="7"/>
        <v>450.42361936783766</v>
      </c>
      <c r="K34" s="99">
        <f t="shared" si="2"/>
        <v>1371.5399209750656</v>
      </c>
      <c r="L34" s="100">
        <f t="shared" si="8"/>
        <v>14254.343621293578</v>
      </c>
      <c r="M34" s="100">
        <f t="shared" si="9"/>
        <v>116756.99162129358</v>
      </c>
      <c r="N34" s="100">
        <f t="shared" si="10"/>
        <v>38343.839612904296</v>
      </c>
      <c r="O34" s="101">
        <f t="shared" si="11"/>
        <v>0.94196204673722561</v>
      </c>
      <c r="P34" s="102">
        <v>881.29244262301836</v>
      </c>
      <c r="Q34" s="104">
        <f t="shared" si="12"/>
        <v>0.11691030100630588</v>
      </c>
      <c r="R34" s="104">
        <f t="shared" si="12"/>
        <v>0.13084875468060456</v>
      </c>
      <c r="S34" s="103">
        <v>3045</v>
      </c>
      <c r="T34" s="223">
        <v>91773.392999999996</v>
      </c>
      <c r="U34" s="223">
        <v>29767.561790463835</v>
      </c>
      <c r="W34" s="100">
        <v>0</v>
      </c>
      <c r="X34" s="100">
        <f t="shared" si="13"/>
        <v>0</v>
      </c>
      <c r="Y34" s="1"/>
      <c r="Z34" s="1"/>
    </row>
    <row r="35" spans="1:26" x14ac:dyDescent="0.25">
      <c r="A35" s="97">
        <v>1514</v>
      </c>
      <c r="B35" s="97" t="s">
        <v>54</v>
      </c>
      <c r="C35" s="1">
        <v>83295.743000000002</v>
      </c>
      <c r="D35" s="97">
        <f t="shared" si="3"/>
        <v>34391.305945499589</v>
      </c>
      <c r="E35" s="98">
        <f t="shared" si="4"/>
        <v>0.8448633539424294</v>
      </c>
      <c r="F35" s="220">
        <f t="shared" si="5"/>
        <v>3793.5883539871152</v>
      </c>
      <c r="G35" s="220">
        <f t="shared" si="0"/>
        <v>9188.0709933567923</v>
      </c>
      <c r="H35" s="220">
        <f t="shared" si="6"/>
        <v>787.93817775075036</v>
      </c>
      <c r="I35" s="99">
        <f t="shared" si="1"/>
        <v>1908.3862665123174</v>
      </c>
      <c r="J35" s="220">
        <f t="shared" si="7"/>
        <v>195.38010166137258</v>
      </c>
      <c r="K35" s="99">
        <f t="shared" si="2"/>
        <v>473.21060622384442</v>
      </c>
      <c r="L35" s="100">
        <f t="shared" si="8"/>
        <v>9661.2815995806359</v>
      </c>
      <c r="M35" s="100">
        <f t="shared" si="9"/>
        <v>92957.024599580633</v>
      </c>
      <c r="N35" s="100">
        <f t="shared" si="10"/>
        <v>38380.274401148068</v>
      </c>
      <c r="O35" s="101">
        <f t="shared" si="11"/>
        <v>0.94285711066543454</v>
      </c>
      <c r="P35" s="102">
        <v>1217.2338804541578</v>
      </c>
      <c r="Q35" s="104">
        <f t="shared" si="12"/>
        <v>2.4969093346804917E-4</v>
      </c>
      <c r="R35" s="104">
        <f t="shared" si="12"/>
        <v>9.7483461322583377E-3</v>
      </c>
      <c r="S35" s="103">
        <v>2422</v>
      </c>
      <c r="T35" s="223">
        <v>83274.95</v>
      </c>
      <c r="U35" s="223">
        <v>34059.284253578728</v>
      </c>
      <c r="W35" s="100">
        <v>0</v>
      </c>
      <c r="X35" s="100">
        <f t="shared" si="13"/>
        <v>0</v>
      </c>
      <c r="Y35" s="1"/>
      <c r="Z35" s="1"/>
    </row>
    <row r="36" spans="1:26" x14ac:dyDescent="0.25">
      <c r="A36" s="97">
        <v>1515</v>
      </c>
      <c r="B36" s="97" t="s">
        <v>55</v>
      </c>
      <c r="C36" s="1">
        <v>339789.75400000002</v>
      </c>
      <c r="D36" s="97">
        <f t="shared" si="3"/>
        <v>38766.657615516262</v>
      </c>
      <c r="E36" s="98">
        <f t="shared" si="4"/>
        <v>0.95234907409699154</v>
      </c>
      <c r="F36" s="220">
        <f t="shared" si="5"/>
        <v>1168.3773519771114</v>
      </c>
      <c r="G36" s="220">
        <f t="shared" si="0"/>
        <v>10240.82749007938</v>
      </c>
      <c r="H36" s="220">
        <f t="shared" si="6"/>
        <v>0</v>
      </c>
      <c r="I36" s="99">
        <f t="shared" si="1"/>
        <v>0</v>
      </c>
      <c r="J36" s="220">
        <f t="shared" si="7"/>
        <v>-592.55807608937778</v>
      </c>
      <c r="K36" s="99">
        <f t="shared" si="2"/>
        <v>-5193.7715369233965</v>
      </c>
      <c r="L36" s="100">
        <f t="shared" si="8"/>
        <v>5047.0559531559838</v>
      </c>
      <c r="M36" s="100">
        <f t="shared" si="9"/>
        <v>344836.80995315599</v>
      </c>
      <c r="N36" s="100">
        <f t="shared" si="10"/>
        <v>39342.476891403989</v>
      </c>
      <c r="O36" s="101">
        <f t="shared" si="11"/>
        <v>0.96649475979622468</v>
      </c>
      <c r="P36" s="102">
        <v>1904.8233624139457</v>
      </c>
      <c r="Q36" s="104">
        <f t="shared" si="12"/>
        <v>9.2008848675041541E-2</v>
      </c>
      <c r="R36" s="104">
        <f t="shared" si="12"/>
        <v>0.1035954799273837</v>
      </c>
      <c r="S36" s="103">
        <v>8765</v>
      </c>
      <c r="T36" s="223">
        <v>311160.25699999998</v>
      </c>
      <c r="U36" s="223">
        <v>35127.597313163242</v>
      </c>
      <c r="W36" s="100">
        <v>0</v>
      </c>
      <c r="X36" s="100">
        <f t="shared" si="13"/>
        <v>0</v>
      </c>
      <c r="Y36" s="1"/>
      <c r="Z36" s="1"/>
    </row>
    <row r="37" spans="1:26" x14ac:dyDescent="0.25">
      <c r="A37" s="97">
        <v>1516</v>
      </c>
      <c r="B37" s="97" t="s">
        <v>56</v>
      </c>
      <c r="C37" s="1">
        <v>316948.67499999999</v>
      </c>
      <c r="D37" s="97">
        <f t="shared" si="3"/>
        <v>37039.695570877637</v>
      </c>
      <c r="E37" s="98">
        <f t="shared" si="4"/>
        <v>0.90992419649923939</v>
      </c>
      <c r="F37" s="220">
        <f t="shared" si="5"/>
        <v>2204.5545787602864</v>
      </c>
      <c r="G37" s="220">
        <f t="shared" si="0"/>
        <v>18864.373530451772</v>
      </c>
      <c r="H37" s="220">
        <f t="shared" si="6"/>
        <v>0</v>
      </c>
      <c r="I37" s="99">
        <f t="shared" si="1"/>
        <v>0</v>
      </c>
      <c r="J37" s="220">
        <f t="shared" si="7"/>
        <v>-592.55807608937778</v>
      </c>
      <c r="K37" s="99">
        <f t="shared" si="2"/>
        <v>-5070.519457096806</v>
      </c>
      <c r="L37" s="100">
        <f t="shared" si="8"/>
        <v>13793.854073354967</v>
      </c>
      <c r="M37" s="100">
        <f t="shared" si="9"/>
        <v>330742.52907335496</v>
      </c>
      <c r="N37" s="100">
        <f t="shared" si="10"/>
        <v>38651.692073548555</v>
      </c>
      <c r="O37" s="101">
        <f t="shared" si="11"/>
        <v>0.94952480875712419</v>
      </c>
      <c r="P37" s="102">
        <v>1520.0079947491959</v>
      </c>
      <c r="Q37" s="104">
        <f t="shared" si="12"/>
        <v>8.9460094323395942E-3</v>
      </c>
      <c r="R37" s="104">
        <f t="shared" si="12"/>
        <v>1.1068368690231544E-2</v>
      </c>
      <c r="S37" s="103">
        <v>8557</v>
      </c>
      <c r="T37" s="223">
        <v>314138.39</v>
      </c>
      <c r="U37" s="223">
        <v>36634.214577259474</v>
      </c>
      <c r="W37" s="100">
        <v>0</v>
      </c>
      <c r="X37" s="100">
        <f t="shared" si="13"/>
        <v>0</v>
      </c>
      <c r="Y37" s="1"/>
      <c r="Z37" s="1"/>
    </row>
    <row r="38" spans="1:26" x14ac:dyDescent="0.25">
      <c r="A38" s="97">
        <v>1517</v>
      </c>
      <c r="B38" s="97" t="s">
        <v>57</v>
      </c>
      <c r="C38" s="1">
        <v>156270.226</v>
      </c>
      <c r="D38" s="97">
        <f t="shared" si="3"/>
        <v>30485.802965275067</v>
      </c>
      <c r="E38" s="98">
        <f t="shared" si="4"/>
        <v>0.74892002594163776</v>
      </c>
      <c r="F38" s="220">
        <f t="shared" si="5"/>
        <v>6136.8901421218288</v>
      </c>
      <c r="G38" s="220">
        <f t="shared" si="0"/>
        <v>31457.698868516494</v>
      </c>
      <c r="H38" s="220">
        <f t="shared" si="6"/>
        <v>2154.8642208293331</v>
      </c>
      <c r="I38" s="99">
        <f t="shared" si="1"/>
        <v>11045.833995971161</v>
      </c>
      <c r="J38" s="220">
        <f t="shared" si="7"/>
        <v>1562.3061447399555</v>
      </c>
      <c r="K38" s="99">
        <f t="shared" si="2"/>
        <v>8008.3812979370114</v>
      </c>
      <c r="L38" s="100">
        <f t="shared" si="8"/>
        <v>39466.080166453503</v>
      </c>
      <c r="M38" s="100">
        <f t="shared" si="9"/>
        <v>195736.30616645349</v>
      </c>
      <c r="N38" s="100">
        <f t="shared" si="10"/>
        <v>38184.999252136848</v>
      </c>
      <c r="O38" s="101">
        <f t="shared" si="11"/>
        <v>0.93805994426539518</v>
      </c>
      <c r="P38" s="102">
        <v>2465.0440771709764</v>
      </c>
      <c r="Q38" s="104">
        <f t="shared" si="12"/>
        <v>5.9798603833497548E-2</v>
      </c>
      <c r="R38" s="104">
        <f t="shared" si="12"/>
        <v>6.2693098654736143E-2</v>
      </c>
      <c r="S38" s="103">
        <v>5126</v>
      </c>
      <c r="T38" s="223">
        <v>147452.75700000001</v>
      </c>
      <c r="U38" s="223">
        <v>28687.306809338523</v>
      </c>
      <c r="W38" s="100">
        <v>0</v>
      </c>
      <c r="X38" s="100">
        <f t="shared" si="13"/>
        <v>0</v>
      </c>
      <c r="Y38" s="1"/>
      <c r="Z38" s="1"/>
    </row>
    <row r="39" spans="1:26" x14ac:dyDescent="0.25">
      <c r="A39" s="97">
        <v>1520</v>
      </c>
      <c r="B39" s="97" t="s">
        <v>58</v>
      </c>
      <c r="C39" s="1">
        <v>345712.79399999999</v>
      </c>
      <c r="D39" s="97">
        <f t="shared" si="3"/>
        <v>31912.932151758516</v>
      </c>
      <c r="E39" s="98">
        <f t="shared" si="4"/>
        <v>0.78397915259743489</v>
      </c>
      <c r="F39" s="220">
        <f t="shared" si="5"/>
        <v>5280.6126302317589</v>
      </c>
      <c r="G39" s="220">
        <f t="shared" si="0"/>
        <v>57204.876623300639</v>
      </c>
      <c r="H39" s="220">
        <f t="shared" si="6"/>
        <v>1655.369005560126</v>
      </c>
      <c r="I39" s="99">
        <f t="shared" si="1"/>
        <v>17932.612437232845</v>
      </c>
      <c r="J39" s="220">
        <f t="shared" si="7"/>
        <v>1062.8109294707483</v>
      </c>
      <c r="K39" s="99">
        <f t="shared" si="2"/>
        <v>11513.430798956615</v>
      </c>
      <c r="L39" s="100">
        <f t="shared" si="8"/>
        <v>68718.307422257261</v>
      </c>
      <c r="M39" s="100">
        <f t="shared" si="9"/>
        <v>414431.10142225726</v>
      </c>
      <c r="N39" s="100">
        <f t="shared" si="10"/>
        <v>38256.355711461016</v>
      </c>
      <c r="O39" s="101">
        <f t="shared" si="11"/>
        <v>0.9398129005981849</v>
      </c>
      <c r="P39" s="102">
        <v>2489.4314555780293</v>
      </c>
      <c r="Q39" s="104">
        <f t="shared" si="12"/>
        <v>0.11265670583855419</v>
      </c>
      <c r="R39" s="105">
        <f t="shared" si="12"/>
        <v>0.11234857603909737</v>
      </c>
      <c r="S39" s="103">
        <v>10833</v>
      </c>
      <c r="T39" s="223">
        <v>310709.30699999997</v>
      </c>
      <c r="U39" s="223">
        <v>28689.686703601106</v>
      </c>
      <c r="V39" s="1"/>
      <c r="W39" s="100">
        <v>0</v>
      </c>
      <c r="X39" s="100">
        <f t="shared" si="13"/>
        <v>0</v>
      </c>
      <c r="Y39" s="1"/>
      <c r="Z39" s="1"/>
    </row>
    <row r="40" spans="1:26" x14ac:dyDescent="0.25">
      <c r="A40" s="97">
        <v>1525</v>
      </c>
      <c r="B40" s="97" t="s">
        <v>59</v>
      </c>
      <c r="C40" s="1">
        <v>157009.84899999999</v>
      </c>
      <c r="D40" s="97">
        <f t="shared" si="3"/>
        <v>35148.835683904181</v>
      </c>
      <c r="E40" s="98">
        <f t="shared" si="4"/>
        <v>0.86347297337688378</v>
      </c>
      <c r="F40" s="220">
        <f t="shared" si="5"/>
        <v>3339.0705109443602</v>
      </c>
      <c r="G40" s="220">
        <f t="shared" si="0"/>
        <v>14915.627972388458</v>
      </c>
      <c r="H40" s="220">
        <f t="shared" si="6"/>
        <v>522.80276930914329</v>
      </c>
      <c r="I40" s="99">
        <f t="shared" si="1"/>
        <v>2335.3599705039433</v>
      </c>
      <c r="J40" s="220">
        <f t="shared" si="7"/>
        <v>-69.755306780234491</v>
      </c>
      <c r="K40" s="99">
        <f t="shared" si="2"/>
        <v>-311.59695538730745</v>
      </c>
      <c r="L40" s="100">
        <f t="shared" si="8"/>
        <v>14604.031017001151</v>
      </c>
      <c r="M40" s="100">
        <f t="shared" si="9"/>
        <v>171613.88001700112</v>
      </c>
      <c r="N40" s="100">
        <f t="shared" si="10"/>
        <v>38418.150888068303</v>
      </c>
      <c r="O40" s="101">
        <f t="shared" si="11"/>
        <v>0.94378759163715742</v>
      </c>
      <c r="P40" s="102">
        <v>1364.7195342026353</v>
      </c>
      <c r="Q40" s="104">
        <f t="shared" si="12"/>
        <v>5.5906556705851186E-2</v>
      </c>
      <c r="R40" s="104">
        <f t="shared" si="12"/>
        <v>5.9452246956710177E-2</v>
      </c>
      <c r="S40" s="103">
        <v>4467</v>
      </c>
      <c r="T40" s="223">
        <v>148696.72700000001</v>
      </c>
      <c r="U40" s="223">
        <v>33176.422802320398</v>
      </c>
      <c r="W40" s="100">
        <v>0</v>
      </c>
      <c r="X40" s="100">
        <f t="shared" si="13"/>
        <v>0</v>
      </c>
      <c r="Y40" s="1"/>
      <c r="Z40" s="1"/>
    </row>
    <row r="41" spans="1:26" x14ac:dyDescent="0.25">
      <c r="A41" s="97">
        <v>1528</v>
      </c>
      <c r="B41" s="97" t="s">
        <v>60</v>
      </c>
      <c r="C41" s="1">
        <v>229060.446</v>
      </c>
      <c r="D41" s="97">
        <f t="shared" si="3"/>
        <v>30307.018523418894</v>
      </c>
      <c r="E41" s="98">
        <f t="shared" si="4"/>
        <v>0.74452797338571852</v>
      </c>
      <c r="F41" s="220">
        <f t="shared" si="5"/>
        <v>6244.160807235532</v>
      </c>
      <c r="G41" s="220">
        <f t="shared" si="0"/>
        <v>47193.367381086151</v>
      </c>
      <c r="H41" s="220">
        <f t="shared" si="6"/>
        <v>2217.4387754789936</v>
      </c>
      <c r="I41" s="99">
        <f t="shared" si="1"/>
        <v>16759.402265070232</v>
      </c>
      <c r="J41" s="220">
        <f t="shared" si="7"/>
        <v>1624.880699389616</v>
      </c>
      <c r="K41" s="99">
        <f t="shared" si="2"/>
        <v>12280.848325986717</v>
      </c>
      <c r="L41" s="100">
        <f t="shared" si="8"/>
        <v>59474.215707072872</v>
      </c>
      <c r="M41" s="100">
        <f t="shared" si="9"/>
        <v>288534.66170707287</v>
      </c>
      <c r="N41" s="100">
        <f t="shared" si="10"/>
        <v>38176.060030044042</v>
      </c>
      <c r="O41" s="101">
        <f t="shared" si="11"/>
        <v>0.93784034163759922</v>
      </c>
      <c r="P41" s="102">
        <v>3038.5510245138576</v>
      </c>
      <c r="Q41" s="104">
        <f t="shared" si="12"/>
        <v>3.0120014684285917E-2</v>
      </c>
      <c r="R41" s="104">
        <f t="shared" si="12"/>
        <v>3.5299236774521826E-2</v>
      </c>
      <c r="S41" s="103">
        <v>7558</v>
      </c>
      <c r="T41" s="223">
        <v>222362.87299999999</v>
      </c>
      <c r="U41" s="223">
        <v>29273.679963138493</v>
      </c>
      <c r="W41" s="100">
        <v>0</v>
      </c>
      <c r="X41" s="100">
        <f t="shared" si="13"/>
        <v>0</v>
      </c>
      <c r="Y41" s="1"/>
      <c r="Z41" s="1"/>
    </row>
    <row r="42" spans="1:26" x14ac:dyDescent="0.25">
      <c r="A42" s="97">
        <v>1531</v>
      </c>
      <c r="B42" s="97" t="s">
        <v>61</v>
      </c>
      <c r="C42" s="1">
        <v>304036.09999999998</v>
      </c>
      <c r="D42" s="97">
        <f t="shared" si="3"/>
        <v>31846.244893683877</v>
      </c>
      <c r="E42" s="98">
        <f t="shared" si="4"/>
        <v>0.78234090074938212</v>
      </c>
      <c r="F42" s="220">
        <f t="shared" si="5"/>
        <v>5320.6249850765425</v>
      </c>
      <c r="G42" s="220">
        <f t="shared" si="0"/>
        <v>50796.006732525748</v>
      </c>
      <c r="H42" s="220">
        <f t="shared" si="6"/>
        <v>1678.7095458862495</v>
      </c>
      <c r="I42" s="99">
        <f t="shared" si="1"/>
        <v>16026.640034576025</v>
      </c>
      <c r="J42" s="220">
        <f t="shared" si="7"/>
        <v>1086.1514697968719</v>
      </c>
      <c r="K42" s="99">
        <f t="shared" si="2"/>
        <v>10369.488082150736</v>
      </c>
      <c r="L42" s="100">
        <f t="shared" si="8"/>
        <v>61165.49481467648</v>
      </c>
      <c r="M42" s="100">
        <f t="shared" si="9"/>
        <v>365201.59481467644</v>
      </c>
      <c r="N42" s="100">
        <f t="shared" si="10"/>
        <v>38253.021348557289</v>
      </c>
      <c r="O42" s="101">
        <f t="shared" si="11"/>
        <v>0.93973098800578236</v>
      </c>
      <c r="P42" s="102">
        <v>4610.4492636854047</v>
      </c>
      <c r="Q42" s="104">
        <f t="shared" si="12"/>
        <v>0.1111773312033958</v>
      </c>
      <c r="R42" s="104">
        <f t="shared" si="12"/>
        <v>9.5115482276395769E-2</v>
      </c>
      <c r="S42" s="103">
        <v>9547</v>
      </c>
      <c r="T42" s="223">
        <v>273616.18300000002</v>
      </c>
      <c r="U42" s="223">
        <v>29080.261770645131</v>
      </c>
      <c r="W42" s="100">
        <v>0</v>
      </c>
      <c r="X42" s="100">
        <f t="shared" si="13"/>
        <v>0</v>
      </c>
      <c r="Y42" s="1"/>
      <c r="Z42" s="1"/>
    </row>
    <row r="43" spans="1:26" x14ac:dyDescent="0.25">
      <c r="A43" s="97">
        <v>1532</v>
      </c>
      <c r="B43" s="97" t="s">
        <v>62</v>
      </c>
      <c r="C43" s="1">
        <v>311009.07199999999</v>
      </c>
      <c r="D43" s="97">
        <f t="shared" si="3"/>
        <v>36176.465278585551</v>
      </c>
      <c r="E43" s="98">
        <f t="shared" si="4"/>
        <v>0.88871791718183446</v>
      </c>
      <c r="F43" s="220">
        <f t="shared" si="5"/>
        <v>2722.4927541355382</v>
      </c>
      <c r="G43" s="220">
        <f t="shared" si="0"/>
        <v>23405.270207303223</v>
      </c>
      <c r="H43" s="220">
        <f t="shared" si="6"/>
        <v>163.13241117066389</v>
      </c>
      <c r="I43" s="99">
        <f t="shared" si="1"/>
        <v>1402.4493388341975</v>
      </c>
      <c r="J43" s="220">
        <f t="shared" si="7"/>
        <v>-429.42566491871389</v>
      </c>
      <c r="K43" s="99">
        <f t="shared" si="2"/>
        <v>-3691.7724413061833</v>
      </c>
      <c r="L43" s="100">
        <f t="shared" si="8"/>
        <v>19713.497765997039</v>
      </c>
      <c r="M43" s="100">
        <f t="shared" si="9"/>
        <v>330722.569765997</v>
      </c>
      <c r="N43" s="100">
        <f t="shared" si="10"/>
        <v>38469.532367802371</v>
      </c>
      <c r="O43" s="101">
        <f t="shared" si="11"/>
        <v>0.9450498388274049</v>
      </c>
      <c r="P43" s="102">
        <v>234.18525925455106</v>
      </c>
      <c r="Q43" s="104">
        <f t="shared" si="12"/>
        <v>9.0662280055078856E-2</v>
      </c>
      <c r="R43" s="104">
        <f t="shared" si="12"/>
        <v>7.9117524037280673E-2</v>
      </c>
      <c r="S43" s="103">
        <v>8597</v>
      </c>
      <c r="T43" s="223">
        <v>285156.16399999999</v>
      </c>
      <c r="U43" s="223">
        <v>33524.119915353862</v>
      </c>
      <c r="W43" s="100">
        <v>0</v>
      </c>
      <c r="X43" s="100">
        <f t="shared" si="13"/>
        <v>0</v>
      </c>
      <c r="Y43" s="1"/>
      <c r="Z43" s="1"/>
    </row>
    <row r="44" spans="1:26" x14ac:dyDescent="0.25">
      <c r="A44" s="97">
        <v>1535</v>
      </c>
      <c r="B44" s="97" t="s">
        <v>63</v>
      </c>
      <c r="C44" s="1">
        <v>252196.74600000001</v>
      </c>
      <c r="D44" s="97">
        <f t="shared" si="3"/>
        <v>36360.545847750873</v>
      </c>
      <c r="E44" s="98">
        <f t="shared" si="4"/>
        <v>0.89324007540714589</v>
      </c>
      <c r="F44" s="220">
        <f t="shared" si="5"/>
        <v>2612.044412636345</v>
      </c>
      <c r="G44" s="220">
        <f t="shared" si="0"/>
        <v>18117.140046045686</v>
      </c>
      <c r="H44" s="220">
        <f t="shared" si="6"/>
        <v>98.704211962801125</v>
      </c>
      <c r="I44" s="99">
        <f t="shared" si="1"/>
        <v>684.61241417398867</v>
      </c>
      <c r="J44" s="220">
        <f t="shared" si="7"/>
        <v>-493.85386412657664</v>
      </c>
      <c r="K44" s="99">
        <f t="shared" si="2"/>
        <v>-3425.3704015819358</v>
      </c>
      <c r="L44" s="100">
        <f t="shared" si="8"/>
        <v>14691.769644463751</v>
      </c>
      <c r="M44" s="100">
        <f t="shared" si="9"/>
        <v>266888.51564446377</v>
      </c>
      <c r="N44" s="100">
        <f t="shared" si="10"/>
        <v>38478.73639626064</v>
      </c>
      <c r="O44" s="101">
        <f t="shared" si="11"/>
        <v>0.94527594673867055</v>
      </c>
      <c r="P44" s="102">
        <v>1379.0953340338547</v>
      </c>
      <c r="Q44" s="104">
        <f t="shared" si="12"/>
        <v>0.19015210703552585</v>
      </c>
      <c r="R44" s="104">
        <f t="shared" si="12"/>
        <v>0.19392709930120974</v>
      </c>
      <c r="S44" s="103">
        <v>6936</v>
      </c>
      <c r="T44" s="223">
        <v>211902.95300000001</v>
      </c>
      <c r="U44" s="223">
        <v>30454.57789594711</v>
      </c>
      <c r="W44" s="100">
        <v>0</v>
      </c>
      <c r="X44" s="100">
        <f t="shared" si="13"/>
        <v>0</v>
      </c>
      <c r="Y44" s="1"/>
      <c r="Z44" s="1"/>
    </row>
    <row r="45" spans="1:26" x14ac:dyDescent="0.25">
      <c r="A45" s="97">
        <v>1539</v>
      </c>
      <c r="B45" s="97" t="s">
        <v>64</v>
      </c>
      <c r="C45" s="1">
        <v>238800.23800000001</v>
      </c>
      <c r="D45" s="97">
        <f t="shared" si="3"/>
        <v>34021.974355321268</v>
      </c>
      <c r="E45" s="98">
        <f t="shared" si="4"/>
        <v>0.83579028394940758</v>
      </c>
      <c r="F45" s="220">
        <f t="shared" si="5"/>
        <v>4015.1873080941077</v>
      </c>
      <c r="G45" s="220">
        <f t="shared" si="0"/>
        <v>28182.599715512544</v>
      </c>
      <c r="H45" s="220">
        <f t="shared" si="6"/>
        <v>917.2042343131626</v>
      </c>
      <c r="I45" s="99">
        <f t="shared" si="1"/>
        <v>6437.8565206440881</v>
      </c>
      <c r="J45" s="220">
        <f t="shared" si="7"/>
        <v>324.64615822378482</v>
      </c>
      <c r="K45" s="99">
        <f t="shared" si="2"/>
        <v>2278.6913845727458</v>
      </c>
      <c r="L45" s="100">
        <f t="shared" si="8"/>
        <v>30461.291100085291</v>
      </c>
      <c r="M45" s="100">
        <f t="shared" si="9"/>
        <v>269261.52910008532</v>
      </c>
      <c r="N45" s="100">
        <f t="shared" si="10"/>
        <v>38361.807821639166</v>
      </c>
      <c r="O45" s="101">
        <f t="shared" si="11"/>
        <v>0.94240345716578389</v>
      </c>
      <c r="P45" s="102">
        <v>-844.06946578948919</v>
      </c>
      <c r="Q45" s="104">
        <f t="shared" si="12"/>
        <v>5.3018962449368046E-2</v>
      </c>
      <c r="R45" s="104">
        <f t="shared" si="12"/>
        <v>5.4069130954446223E-2</v>
      </c>
      <c r="S45" s="103">
        <v>7019</v>
      </c>
      <c r="T45" s="223">
        <v>226776.769</v>
      </c>
      <c r="U45" s="223">
        <v>32276.796043267866</v>
      </c>
      <c r="W45" s="100">
        <v>0</v>
      </c>
      <c r="X45" s="100">
        <f t="shared" si="13"/>
        <v>0</v>
      </c>
      <c r="Y45" s="1"/>
      <c r="Z45" s="1"/>
    </row>
    <row r="46" spans="1:26" x14ac:dyDescent="0.25">
      <c r="A46" s="97">
        <v>1547</v>
      </c>
      <c r="B46" s="97" t="s">
        <v>65</v>
      </c>
      <c r="C46" s="1">
        <v>122920.71799999999</v>
      </c>
      <c r="D46" s="97">
        <f t="shared" si="3"/>
        <v>34940.511085844228</v>
      </c>
      <c r="E46" s="98">
        <f t="shared" si="4"/>
        <v>0.85835523173297645</v>
      </c>
      <c r="F46" s="220">
        <f t="shared" si="5"/>
        <v>3464.0652697803321</v>
      </c>
      <c r="G46" s="220">
        <f t="shared" si="0"/>
        <v>12186.581619087208</v>
      </c>
      <c r="H46" s="220">
        <f t="shared" si="6"/>
        <v>595.71637863012688</v>
      </c>
      <c r="I46" s="99">
        <f t="shared" si="1"/>
        <v>2095.7302200207864</v>
      </c>
      <c r="J46" s="220">
        <f t="shared" si="7"/>
        <v>3.158302540749105</v>
      </c>
      <c r="K46" s="99">
        <f t="shared" si="2"/>
        <v>11.110908338355351</v>
      </c>
      <c r="L46" s="100">
        <f t="shared" si="8"/>
        <v>12197.692527425565</v>
      </c>
      <c r="M46" s="100">
        <f t="shared" si="9"/>
        <v>135118.41052742556</v>
      </c>
      <c r="N46" s="100">
        <f t="shared" si="10"/>
        <v>38407.734658165311</v>
      </c>
      <c r="O46" s="101">
        <f t="shared" si="11"/>
        <v>0.94353170455496216</v>
      </c>
      <c r="P46" s="102">
        <v>1537.9010014606865</v>
      </c>
      <c r="Q46" s="104">
        <f t="shared" si="12"/>
        <v>0.14063358317813959</v>
      </c>
      <c r="R46" s="105">
        <f t="shared" si="12"/>
        <v>0.14193049458596016</v>
      </c>
      <c r="S46" s="103">
        <v>3518</v>
      </c>
      <c r="T46" s="223">
        <v>107765.298</v>
      </c>
      <c r="U46" s="223">
        <v>30597.75638841567</v>
      </c>
      <c r="V46" s="1"/>
      <c r="W46" s="100">
        <v>0</v>
      </c>
      <c r="X46" s="100">
        <f t="shared" si="13"/>
        <v>0</v>
      </c>
      <c r="Y46" s="1"/>
      <c r="Z46" s="1"/>
    </row>
    <row r="47" spans="1:26" x14ac:dyDescent="0.25">
      <c r="A47" s="97">
        <v>1554</v>
      </c>
      <c r="B47" s="97" t="s">
        <v>66</v>
      </c>
      <c r="C47" s="1">
        <v>202508.758</v>
      </c>
      <c r="D47" s="97">
        <f t="shared" si="3"/>
        <v>34747.556280027457</v>
      </c>
      <c r="E47" s="98">
        <f t="shared" si="4"/>
        <v>0.85361506732456438</v>
      </c>
      <c r="F47" s="220">
        <f t="shared" si="5"/>
        <v>3579.8381532703947</v>
      </c>
      <c r="G47" s="220">
        <f t="shared" si="0"/>
        <v>20863.296757259861</v>
      </c>
      <c r="H47" s="220">
        <f t="shared" si="6"/>
        <v>663.25056066599677</v>
      </c>
      <c r="I47" s="99">
        <f t="shared" si="1"/>
        <v>3865.4242675614291</v>
      </c>
      <c r="J47" s="220">
        <f t="shared" si="7"/>
        <v>70.692484576618995</v>
      </c>
      <c r="K47" s="99">
        <f t="shared" si="2"/>
        <v>411.99580011253551</v>
      </c>
      <c r="L47" s="100">
        <f t="shared" si="8"/>
        <v>21275.292557372395</v>
      </c>
      <c r="M47" s="100">
        <f t="shared" si="9"/>
        <v>223784.05055737239</v>
      </c>
      <c r="N47" s="100">
        <f t="shared" si="10"/>
        <v>38398.086917874469</v>
      </c>
      <c r="O47" s="101">
        <f t="shared" si="11"/>
        <v>0.94329469633454155</v>
      </c>
      <c r="P47" s="102">
        <v>1898.7691027608962</v>
      </c>
      <c r="Q47" s="104">
        <f t="shared" si="12"/>
        <v>9.3087234207631875E-2</v>
      </c>
      <c r="R47" s="105">
        <f t="shared" si="12"/>
        <v>8.9336076917969451E-2</v>
      </c>
      <c r="S47" s="103">
        <v>5828</v>
      </c>
      <c r="T47" s="223">
        <v>185263.12599999999</v>
      </c>
      <c r="U47" s="223">
        <v>31897.921143250689</v>
      </c>
      <c r="W47" s="100">
        <v>0</v>
      </c>
      <c r="X47" s="100">
        <f t="shared" si="13"/>
        <v>0</v>
      </c>
      <c r="Y47" s="1"/>
      <c r="Z47" s="1"/>
    </row>
    <row r="48" spans="1:26" x14ac:dyDescent="0.25">
      <c r="A48" s="97">
        <v>1557</v>
      </c>
      <c r="B48" s="97" t="s">
        <v>67</v>
      </c>
      <c r="C48" s="1">
        <v>77389.933999999994</v>
      </c>
      <c r="D48" s="97">
        <f t="shared" si="3"/>
        <v>28995.853877856873</v>
      </c>
      <c r="E48" s="98">
        <f t="shared" si="4"/>
        <v>0.71231765366782995</v>
      </c>
      <c r="F48" s="220">
        <f t="shared" si="5"/>
        <v>7030.8595945727448</v>
      </c>
      <c r="G48" s="220">
        <f t="shared" si="0"/>
        <v>18765.364257914654</v>
      </c>
      <c r="H48" s="220">
        <f t="shared" si="6"/>
        <v>2676.3464014257011</v>
      </c>
      <c r="I48" s="99">
        <f t="shared" si="1"/>
        <v>7143.1685454051958</v>
      </c>
      <c r="J48" s="220">
        <f t="shared" si="7"/>
        <v>2083.7883253363234</v>
      </c>
      <c r="K48" s="99">
        <f t="shared" si="2"/>
        <v>5561.6310403226471</v>
      </c>
      <c r="L48" s="100">
        <f t="shared" si="8"/>
        <v>24326.9952982373</v>
      </c>
      <c r="M48" s="100">
        <f t="shared" si="9"/>
        <v>101716.92929823729</v>
      </c>
      <c r="N48" s="100">
        <f t="shared" si="10"/>
        <v>38110.501797765937</v>
      </c>
      <c r="O48" s="101">
        <f t="shared" si="11"/>
        <v>0.93622982565170476</v>
      </c>
      <c r="P48" s="102">
        <v>900.11498760619361</v>
      </c>
      <c r="Q48" s="104">
        <f t="shared" si="12"/>
        <v>7.576385102046615E-2</v>
      </c>
      <c r="R48" s="105">
        <f t="shared" si="12"/>
        <v>7.1330204575645956E-2</v>
      </c>
      <c r="S48" s="103">
        <v>2669</v>
      </c>
      <c r="T48" s="223">
        <v>71939.519</v>
      </c>
      <c r="U48" s="223">
        <v>27065.281790820165</v>
      </c>
      <c r="W48" s="100">
        <v>0</v>
      </c>
      <c r="X48" s="100">
        <f t="shared" si="13"/>
        <v>0</v>
      </c>
      <c r="Y48" s="1"/>
      <c r="Z48" s="1"/>
    </row>
    <row r="49" spans="1:26" x14ac:dyDescent="0.25">
      <c r="A49" s="97">
        <v>1560</v>
      </c>
      <c r="B49" s="97" t="s">
        <v>68</v>
      </c>
      <c r="C49" s="1">
        <v>87975.053</v>
      </c>
      <c r="D49" s="97">
        <f t="shared" si="3"/>
        <v>29721.301689189189</v>
      </c>
      <c r="E49" s="98">
        <f t="shared" si="4"/>
        <v>0.73013914238837152</v>
      </c>
      <c r="F49" s="220">
        <f t="shared" si="5"/>
        <v>6595.590907773355</v>
      </c>
      <c r="G49" s="220">
        <f t="shared" si="0"/>
        <v>19522.949087009132</v>
      </c>
      <c r="H49" s="220">
        <f t="shared" si="6"/>
        <v>2422.43966745939</v>
      </c>
      <c r="I49" s="99">
        <f t="shared" si="1"/>
        <v>7170.4214156797943</v>
      </c>
      <c r="J49" s="220">
        <f t="shared" si="7"/>
        <v>1829.8815913700123</v>
      </c>
      <c r="K49" s="99">
        <f t="shared" si="2"/>
        <v>5416.449510455237</v>
      </c>
      <c r="L49" s="100">
        <f t="shared" si="8"/>
        <v>24939.398597464369</v>
      </c>
      <c r="M49" s="100">
        <f t="shared" si="9"/>
        <v>112914.45159746437</v>
      </c>
      <c r="N49" s="100">
        <f t="shared" si="10"/>
        <v>38146.774188332558</v>
      </c>
      <c r="O49" s="101">
        <f t="shared" si="11"/>
        <v>0.93712090008773197</v>
      </c>
      <c r="P49" s="102">
        <v>1139.4098490686811</v>
      </c>
      <c r="Q49" s="104">
        <f t="shared" si="12"/>
        <v>8.0625138102826704E-2</v>
      </c>
      <c r="R49" s="105">
        <f t="shared" si="12"/>
        <v>8.9752039607073703E-2</v>
      </c>
      <c r="S49" s="103">
        <v>2960</v>
      </c>
      <c r="T49" s="223">
        <v>81411.259000000005</v>
      </c>
      <c r="U49" s="223">
        <v>27273.453601340032</v>
      </c>
      <c r="W49" s="100">
        <v>0</v>
      </c>
      <c r="X49" s="100">
        <f t="shared" si="13"/>
        <v>0</v>
      </c>
      <c r="Y49" s="1"/>
      <c r="Z49" s="1"/>
    </row>
    <row r="50" spans="1:26" x14ac:dyDescent="0.25">
      <c r="A50" s="97">
        <v>1563</v>
      </c>
      <c r="B50" s="97" t="s">
        <v>69</v>
      </c>
      <c r="C50" s="1">
        <v>253832.35200000001</v>
      </c>
      <c r="D50" s="97">
        <f t="shared" si="3"/>
        <v>36617.477207155229</v>
      </c>
      <c r="E50" s="98">
        <f t="shared" si="4"/>
        <v>0.89955189998232632</v>
      </c>
      <c r="F50" s="220">
        <f t="shared" si="5"/>
        <v>2457.8855969937313</v>
      </c>
      <c r="G50" s="220">
        <f t="shared" si="0"/>
        <v>17038.062958360544</v>
      </c>
      <c r="H50" s="220">
        <f t="shared" si="6"/>
        <v>8.7782361712765109</v>
      </c>
      <c r="I50" s="99">
        <f t="shared" si="1"/>
        <v>60.850733139288771</v>
      </c>
      <c r="J50" s="220">
        <f t="shared" si="7"/>
        <v>-583.77983991810129</v>
      </c>
      <c r="K50" s="99">
        <f t="shared" si="2"/>
        <v>-4046.7618503122781</v>
      </c>
      <c r="L50" s="100">
        <f t="shared" si="8"/>
        <v>12991.301108048267</v>
      </c>
      <c r="M50" s="100">
        <f t="shared" si="9"/>
        <v>266823.65310804825</v>
      </c>
      <c r="N50" s="100">
        <f t="shared" si="10"/>
        <v>38491.582964230853</v>
      </c>
      <c r="O50" s="101">
        <f t="shared" si="11"/>
        <v>0.94559153796742945</v>
      </c>
      <c r="P50" s="102">
        <v>1287.6633823818702</v>
      </c>
      <c r="Q50" s="104">
        <f t="shared" si="12"/>
        <v>8.7778254949779144E-2</v>
      </c>
      <c r="R50" s="105">
        <f t="shared" si="12"/>
        <v>9.1544365468936045E-2</v>
      </c>
      <c r="S50" s="103">
        <v>6932</v>
      </c>
      <c r="T50" s="223">
        <v>233349.353</v>
      </c>
      <c r="U50" s="223">
        <v>33546.485480161013</v>
      </c>
      <c r="W50" s="100">
        <v>0</v>
      </c>
      <c r="X50" s="100">
        <f t="shared" si="13"/>
        <v>0</v>
      </c>
      <c r="Y50" s="1"/>
      <c r="Z50" s="1"/>
    </row>
    <row r="51" spans="1:26" x14ac:dyDescent="0.25">
      <c r="A51" s="97">
        <v>1566</v>
      </c>
      <c r="B51" s="97" t="s">
        <v>70</v>
      </c>
      <c r="C51" s="1">
        <v>192527.307</v>
      </c>
      <c r="D51" s="97">
        <f t="shared" si="3"/>
        <v>32916.277483330479</v>
      </c>
      <c r="E51" s="98">
        <f t="shared" si="4"/>
        <v>0.8086275245824277</v>
      </c>
      <c r="F51" s="220">
        <f t="shared" si="5"/>
        <v>4678.6054312885808</v>
      </c>
      <c r="G51" s="220">
        <f t="shared" si="0"/>
        <v>27365.163167606908</v>
      </c>
      <c r="H51" s="220">
        <f t="shared" si="6"/>
        <v>1304.1981395099388</v>
      </c>
      <c r="I51" s="99">
        <f t="shared" si="1"/>
        <v>7628.2549179936323</v>
      </c>
      <c r="J51" s="220">
        <f t="shared" si="7"/>
        <v>711.64006342056098</v>
      </c>
      <c r="K51" s="99">
        <f t="shared" si="2"/>
        <v>4162.3827309468616</v>
      </c>
      <c r="L51" s="100">
        <f t="shared" si="8"/>
        <v>31527.54589855377</v>
      </c>
      <c r="M51" s="100">
        <f t="shared" si="9"/>
        <v>224054.85289855377</v>
      </c>
      <c r="N51" s="100">
        <f t="shared" si="10"/>
        <v>38306.522978039626</v>
      </c>
      <c r="O51" s="101">
        <f t="shared" si="11"/>
        <v>0.94104531919743484</v>
      </c>
      <c r="P51" s="102">
        <v>1381.9476082272959</v>
      </c>
      <c r="Q51" s="104">
        <f t="shared" si="12"/>
        <v>0.12919831077124108</v>
      </c>
      <c r="R51" s="105">
        <f t="shared" si="12"/>
        <v>0.13363865290626203</v>
      </c>
      <c r="S51" s="103">
        <v>5849</v>
      </c>
      <c r="T51" s="223">
        <v>170499.11</v>
      </c>
      <c r="U51" s="223">
        <v>29035.951975476837</v>
      </c>
      <c r="W51" s="100">
        <v>0</v>
      </c>
      <c r="X51" s="100">
        <f t="shared" si="13"/>
        <v>0</v>
      </c>
      <c r="Y51" s="1"/>
      <c r="Z51" s="1"/>
    </row>
    <row r="52" spans="1:26" x14ac:dyDescent="0.25">
      <c r="A52" s="97">
        <v>1573</v>
      </c>
      <c r="B52" s="97" t="s">
        <v>71</v>
      </c>
      <c r="C52" s="1">
        <v>69895.676999999996</v>
      </c>
      <c r="D52" s="97">
        <f t="shared" si="3"/>
        <v>32969.658962264148</v>
      </c>
      <c r="E52" s="98">
        <f t="shared" si="4"/>
        <v>0.80993890413288083</v>
      </c>
      <c r="F52" s="220">
        <f t="shared" si="5"/>
        <v>4646.5765439283796</v>
      </c>
      <c r="G52" s="220">
        <f t="shared" si="0"/>
        <v>9850.7422731281658</v>
      </c>
      <c r="H52" s="220">
        <f t="shared" si="6"/>
        <v>1285.5146218831549</v>
      </c>
      <c r="I52" s="99">
        <f t="shared" si="1"/>
        <v>2725.2909983922882</v>
      </c>
      <c r="J52" s="220">
        <f t="shared" si="7"/>
        <v>692.95654579377708</v>
      </c>
      <c r="K52" s="99">
        <f t="shared" si="2"/>
        <v>1469.0678770828074</v>
      </c>
      <c r="L52" s="100">
        <f t="shared" si="8"/>
        <v>11319.810150210973</v>
      </c>
      <c r="M52" s="100">
        <f t="shared" si="9"/>
        <v>81215.487150210975</v>
      </c>
      <c r="N52" s="100">
        <f t="shared" si="10"/>
        <v>38309.192051986305</v>
      </c>
      <c r="O52" s="101">
        <f t="shared" si="11"/>
        <v>0.94111088817495736</v>
      </c>
      <c r="P52" s="102">
        <v>678.01483041406209</v>
      </c>
      <c r="Q52" s="104">
        <f t="shared" si="12"/>
        <v>2.1111985221448082E-2</v>
      </c>
      <c r="R52" s="105">
        <f t="shared" si="12"/>
        <v>2.4965237995868635E-2</v>
      </c>
      <c r="S52" s="103">
        <v>2120</v>
      </c>
      <c r="T52" s="223">
        <v>68450.55</v>
      </c>
      <c r="U52" s="223">
        <v>32166.611842105263</v>
      </c>
      <c r="W52" s="100">
        <v>0</v>
      </c>
      <c r="X52" s="100">
        <f t="shared" si="13"/>
        <v>0</v>
      </c>
      <c r="Y52" s="1"/>
      <c r="Z52" s="1"/>
    </row>
    <row r="53" spans="1:26" x14ac:dyDescent="0.25">
      <c r="A53" s="97">
        <v>1576</v>
      </c>
      <c r="B53" s="97" t="s">
        <v>72</v>
      </c>
      <c r="C53" s="1">
        <v>113337.905</v>
      </c>
      <c r="D53" s="97">
        <f t="shared" si="3"/>
        <v>33492.288711583926</v>
      </c>
      <c r="E53" s="98">
        <f t="shared" si="4"/>
        <v>0.82277792581993536</v>
      </c>
      <c r="F53" s="220">
        <f t="shared" si="5"/>
        <v>4332.9986943365129</v>
      </c>
      <c r="G53" s="220">
        <f t="shared" si="0"/>
        <v>14662.86758163476</v>
      </c>
      <c r="H53" s="220">
        <f t="shared" si="6"/>
        <v>1102.5942096212325</v>
      </c>
      <c r="I53" s="99">
        <f t="shared" si="1"/>
        <v>3731.1788053582504</v>
      </c>
      <c r="J53" s="220">
        <f t="shared" si="7"/>
        <v>510.03613353185472</v>
      </c>
      <c r="K53" s="99">
        <f t="shared" si="2"/>
        <v>1725.9622758717962</v>
      </c>
      <c r="L53" s="100">
        <f t="shared" si="8"/>
        <v>16388.829857506556</v>
      </c>
      <c r="M53" s="100">
        <f t="shared" si="9"/>
        <v>129726.73485750656</v>
      </c>
      <c r="N53" s="100">
        <f t="shared" si="10"/>
        <v>38335.323539452293</v>
      </c>
      <c r="O53" s="101">
        <f t="shared" si="11"/>
        <v>0.94175283925931008</v>
      </c>
      <c r="P53" s="102">
        <v>1162.0420451514765</v>
      </c>
      <c r="Q53" s="104">
        <f t="shared" si="12"/>
        <v>4.5080886966050428E-2</v>
      </c>
      <c r="R53" s="105">
        <f t="shared" si="12"/>
        <v>7.1022611110597891E-2</v>
      </c>
      <c r="S53" s="103">
        <v>3384</v>
      </c>
      <c r="T53" s="223">
        <v>108448.931</v>
      </c>
      <c r="U53" s="223">
        <v>31271.318050749709</v>
      </c>
      <c r="W53" s="100">
        <v>0</v>
      </c>
      <c r="X53" s="100">
        <f t="shared" si="13"/>
        <v>0</v>
      </c>
      <c r="Y53" s="1"/>
      <c r="Z53" s="1"/>
    </row>
    <row r="54" spans="1:26" x14ac:dyDescent="0.25">
      <c r="A54" s="97">
        <v>1577</v>
      </c>
      <c r="B54" s="97" t="s">
        <v>73</v>
      </c>
      <c r="C54" s="1">
        <v>313952.592</v>
      </c>
      <c r="D54" s="97">
        <f t="shared" si="3"/>
        <v>29045.479877879545</v>
      </c>
      <c r="E54" s="98">
        <f t="shared" si="4"/>
        <v>0.71353677541006166</v>
      </c>
      <c r="F54" s="220">
        <f t="shared" si="5"/>
        <v>7001.0839945591415</v>
      </c>
      <c r="G54" s="220">
        <f t="shared" si="0"/>
        <v>75674.716897189763</v>
      </c>
      <c r="H54" s="220">
        <f t="shared" si="6"/>
        <v>2658.9773014177658</v>
      </c>
      <c r="I54" s="99">
        <f t="shared" si="1"/>
        <v>28740.885651024633</v>
      </c>
      <c r="J54" s="220">
        <f t="shared" si="7"/>
        <v>2066.4192253283882</v>
      </c>
      <c r="K54" s="99">
        <f t="shared" si="2"/>
        <v>22335.925406574548</v>
      </c>
      <c r="L54" s="100">
        <f t="shared" si="8"/>
        <v>98010.642303764311</v>
      </c>
      <c r="M54" s="100">
        <f t="shared" si="9"/>
        <v>411963.2343037643</v>
      </c>
      <c r="N54" s="100">
        <f t="shared" si="10"/>
        <v>38112.983097767072</v>
      </c>
      <c r="O54" s="101">
        <f t="shared" si="11"/>
        <v>0.9362907817388163</v>
      </c>
      <c r="P54" s="102">
        <v>853.83043504507805</v>
      </c>
      <c r="Q54" s="104">
        <f t="shared" si="12"/>
        <v>6.5808799567308604E-2</v>
      </c>
      <c r="R54" s="105">
        <f t="shared" si="12"/>
        <v>6.3047892324466032E-2</v>
      </c>
      <c r="S54" s="103">
        <v>10809</v>
      </c>
      <c r="T54" s="223">
        <v>294567.46100000001</v>
      </c>
      <c r="U54" s="223">
        <v>27322.83285409517</v>
      </c>
      <c r="V54" s="1"/>
      <c r="W54" s="100">
        <v>0</v>
      </c>
      <c r="X54" s="100">
        <f t="shared" si="13"/>
        <v>0</v>
      </c>
      <c r="Y54" s="1"/>
      <c r="Z54" s="1"/>
    </row>
    <row r="55" spans="1:26" x14ac:dyDescent="0.25">
      <c r="A55" s="97">
        <v>1578</v>
      </c>
      <c r="B55" s="97" t="s">
        <v>74</v>
      </c>
      <c r="C55" s="1">
        <v>80518.845000000001</v>
      </c>
      <c r="D55" s="97">
        <f t="shared" si="3"/>
        <v>32323.904054596547</v>
      </c>
      <c r="E55" s="98">
        <f t="shared" si="4"/>
        <v>0.79407516642017484</v>
      </c>
      <c r="F55" s="220">
        <f t="shared" si="5"/>
        <v>5034.0294885289404</v>
      </c>
      <c r="G55" s="220">
        <f t="shared" si="0"/>
        <v>12539.767455925592</v>
      </c>
      <c r="H55" s="220">
        <f t="shared" si="6"/>
        <v>1511.5288395668149</v>
      </c>
      <c r="I55" s="99">
        <f t="shared" si="1"/>
        <v>3765.2183393609362</v>
      </c>
      <c r="J55" s="220">
        <f t="shared" si="7"/>
        <v>918.97076347743712</v>
      </c>
      <c r="K55" s="99">
        <f t="shared" si="2"/>
        <v>2289.1561718222961</v>
      </c>
      <c r="L55" s="100">
        <f t="shared" si="8"/>
        <v>14828.923627747889</v>
      </c>
      <c r="M55" s="100">
        <f t="shared" si="9"/>
        <v>95347.768627747893</v>
      </c>
      <c r="N55" s="100">
        <f t="shared" si="10"/>
        <v>38276.904306602926</v>
      </c>
      <c r="O55" s="101">
        <f t="shared" si="11"/>
        <v>0.94031770128932213</v>
      </c>
      <c r="P55" s="102">
        <v>-8090.6771230134818</v>
      </c>
      <c r="Q55" s="104">
        <f t="shared" si="12"/>
        <v>4.1187832358595841E-2</v>
      </c>
      <c r="R55" s="104">
        <f t="shared" si="12"/>
        <v>4.5785610823447169E-2</v>
      </c>
      <c r="S55" s="103">
        <v>2491</v>
      </c>
      <c r="T55" s="223">
        <v>77333.64</v>
      </c>
      <c r="U55" s="223">
        <v>30908.729016786569</v>
      </c>
      <c r="W55" s="100">
        <v>0</v>
      </c>
      <c r="X55" s="100">
        <f t="shared" si="13"/>
        <v>0</v>
      </c>
      <c r="Y55" s="1"/>
      <c r="Z55" s="1"/>
    </row>
    <row r="56" spans="1:26" x14ac:dyDescent="0.25">
      <c r="A56" s="97">
        <v>1579</v>
      </c>
      <c r="B56" s="97" t="s">
        <v>75</v>
      </c>
      <c r="C56" s="1">
        <v>420430.87599999999</v>
      </c>
      <c r="D56" s="97">
        <f t="shared" si="3"/>
        <v>31642.272597275532</v>
      </c>
      <c r="E56" s="98">
        <f t="shared" si="4"/>
        <v>0.77733007857449909</v>
      </c>
      <c r="F56" s="220">
        <f t="shared" si="5"/>
        <v>5443.0083629215487</v>
      </c>
      <c r="G56" s="220">
        <f t="shared" si="0"/>
        <v>72321.252118138611</v>
      </c>
      <c r="H56" s="220">
        <f t="shared" si="6"/>
        <v>1750.0998496291702</v>
      </c>
      <c r="I56" s="99">
        <f t="shared" si="1"/>
        <v>23253.576702022783</v>
      </c>
      <c r="J56" s="220">
        <f t="shared" si="7"/>
        <v>1157.5417735397923</v>
      </c>
      <c r="K56" s="99">
        <f t="shared" si="2"/>
        <v>15380.25754502322</v>
      </c>
      <c r="L56" s="100">
        <f t="shared" si="8"/>
        <v>87701.509663161836</v>
      </c>
      <c r="M56" s="100">
        <f t="shared" si="9"/>
        <v>508132.38566316181</v>
      </c>
      <c r="N56" s="100">
        <f t="shared" si="10"/>
        <v>38242.822733736873</v>
      </c>
      <c r="O56" s="101">
        <f t="shared" si="11"/>
        <v>0.93948044689703825</v>
      </c>
      <c r="P56" s="102">
        <v>2330.9171800761978</v>
      </c>
      <c r="Q56" s="104">
        <f t="shared" si="12"/>
        <v>8.0334051348114111E-2</v>
      </c>
      <c r="R56" s="104">
        <f t="shared" si="12"/>
        <v>8.2773279280713208E-2</v>
      </c>
      <c r="S56" s="103">
        <v>13287</v>
      </c>
      <c r="T56" s="223">
        <v>389167.47600000002</v>
      </c>
      <c r="U56" s="223">
        <v>29223.359315161073</v>
      </c>
      <c r="W56" s="100">
        <v>0</v>
      </c>
      <c r="X56" s="100">
        <f t="shared" si="13"/>
        <v>0</v>
      </c>
      <c r="Y56" s="1"/>
      <c r="Z56" s="1"/>
    </row>
    <row r="57" spans="1:26" ht="30.95" customHeight="1" x14ac:dyDescent="0.25">
      <c r="A57" s="97">
        <v>1804</v>
      </c>
      <c r="B57" s="97" t="s">
        <v>76</v>
      </c>
      <c r="C57" s="1">
        <v>2041171.46</v>
      </c>
      <c r="D57" s="97">
        <f t="shared" si="3"/>
        <v>38656.35399503816</v>
      </c>
      <c r="E57" s="98">
        <f t="shared" si="4"/>
        <v>0.94963933440589621</v>
      </c>
      <c r="F57" s="220">
        <f t="shared" si="5"/>
        <v>1234.5595242639727</v>
      </c>
      <c r="G57" s="220">
        <f t="shared" si="0"/>
        <v>65188.446559710545</v>
      </c>
      <c r="H57" s="220">
        <f t="shared" si="6"/>
        <v>0</v>
      </c>
      <c r="I57" s="99">
        <f t="shared" si="1"/>
        <v>0</v>
      </c>
      <c r="J57" s="220">
        <f t="shared" si="7"/>
        <v>-592.55807608937778</v>
      </c>
      <c r="K57" s="99">
        <f t="shared" si="2"/>
        <v>-31288.844091747414</v>
      </c>
      <c r="L57" s="100">
        <f t="shared" si="8"/>
        <v>33899.60246796313</v>
      </c>
      <c r="M57" s="100">
        <f t="shared" si="9"/>
        <v>2075071.0624679632</v>
      </c>
      <c r="N57" s="100">
        <f t="shared" si="10"/>
        <v>39298.355443212757</v>
      </c>
      <c r="O57" s="101">
        <f t="shared" si="11"/>
        <v>0.96541086391978681</v>
      </c>
      <c r="P57" s="102">
        <v>7843.6274663713484</v>
      </c>
      <c r="Q57" s="104">
        <f t="shared" si="12"/>
        <v>0.10867960420214778</v>
      </c>
      <c r="R57" s="104">
        <f t="shared" si="12"/>
        <v>0.10357744819167258</v>
      </c>
      <c r="S57" s="103">
        <v>52803</v>
      </c>
      <c r="T57" s="223">
        <v>1841083.26</v>
      </c>
      <c r="U57" s="223">
        <v>35028.220319634704</v>
      </c>
      <c r="W57" s="100">
        <v>0</v>
      </c>
      <c r="X57" s="100">
        <f t="shared" si="13"/>
        <v>0</v>
      </c>
      <c r="Y57" s="1"/>
      <c r="Z57" s="1"/>
    </row>
    <row r="58" spans="1:26" x14ac:dyDescent="0.25">
      <c r="A58" s="97">
        <v>1806</v>
      </c>
      <c r="B58" s="97" t="s">
        <v>77</v>
      </c>
      <c r="C58" s="1">
        <v>725292.15599999996</v>
      </c>
      <c r="D58" s="97">
        <f t="shared" si="3"/>
        <v>33687.513051555965</v>
      </c>
      <c r="E58" s="98">
        <f t="shared" si="4"/>
        <v>0.82757384403546796</v>
      </c>
      <c r="F58" s="220">
        <f t="shared" si="5"/>
        <v>4215.8640903532896</v>
      </c>
      <c r="G58" s="220">
        <f t="shared" si="0"/>
        <v>90767.553865306327</v>
      </c>
      <c r="H58" s="220">
        <f t="shared" si="6"/>
        <v>1034.2656906310187</v>
      </c>
      <c r="I58" s="99">
        <f t="shared" si="1"/>
        <v>22267.740319285833</v>
      </c>
      <c r="J58" s="220">
        <f t="shared" si="7"/>
        <v>441.70761454164096</v>
      </c>
      <c r="K58" s="99">
        <f t="shared" si="2"/>
        <v>9509.9649410815291</v>
      </c>
      <c r="L58" s="100">
        <f t="shared" si="8"/>
        <v>100277.51880638786</v>
      </c>
      <c r="M58" s="100">
        <f t="shared" si="9"/>
        <v>825569.67480638786</v>
      </c>
      <c r="N58" s="100">
        <f t="shared" si="10"/>
        <v>38345.084756450902</v>
      </c>
      <c r="O58" s="101">
        <f t="shared" si="11"/>
        <v>0.94199263517008691</v>
      </c>
      <c r="P58" s="102">
        <v>10956.646761469354</v>
      </c>
      <c r="Q58" s="104">
        <f t="shared" si="12"/>
        <v>6.7853914767846038E-2</v>
      </c>
      <c r="R58" s="104">
        <f t="shared" si="12"/>
        <v>7.4351307375119025E-2</v>
      </c>
      <c r="S58" s="103">
        <v>21530</v>
      </c>
      <c r="T58" s="223">
        <v>679205.41</v>
      </c>
      <c r="U58" s="223">
        <v>31356.142837357464</v>
      </c>
      <c r="W58" s="100">
        <v>0</v>
      </c>
      <c r="X58" s="100">
        <f t="shared" si="13"/>
        <v>0</v>
      </c>
      <c r="Y58" s="1"/>
      <c r="Z58" s="1"/>
    </row>
    <row r="59" spans="1:26" x14ac:dyDescent="0.25">
      <c r="A59" s="97">
        <v>1811</v>
      </c>
      <c r="B59" s="97" t="s">
        <v>78</v>
      </c>
      <c r="C59" s="1">
        <v>60564.504999999997</v>
      </c>
      <c r="D59" s="97">
        <f t="shared" si="3"/>
        <v>43075.750355618773</v>
      </c>
      <c r="E59" s="98">
        <f t="shared" si="4"/>
        <v>1.0582070647944453</v>
      </c>
      <c r="F59" s="220">
        <f t="shared" si="5"/>
        <v>-1417.0782920843951</v>
      </c>
      <c r="G59" s="220">
        <f t="shared" si="0"/>
        <v>-1992.4120786706596</v>
      </c>
      <c r="H59" s="220">
        <f t="shared" si="6"/>
        <v>0</v>
      </c>
      <c r="I59" s="99">
        <f t="shared" si="1"/>
        <v>0</v>
      </c>
      <c r="J59" s="220">
        <f t="shared" si="7"/>
        <v>-592.55807608937778</v>
      </c>
      <c r="K59" s="99">
        <f t="shared" si="2"/>
        <v>-833.13665498166517</v>
      </c>
      <c r="L59" s="100">
        <f t="shared" si="8"/>
        <v>-2825.5487336523247</v>
      </c>
      <c r="M59" s="100">
        <f t="shared" si="9"/>
        <v>57738.956266347675</v>
      </c>
      <c r="N59" s="100">
        <f t="shared" si="10"/>
        <v>41066.113987445009</v>
      </c>
      <c r="O59" s="101">
        <f t="shared" si="11"/>
        <v>1.0088379560752065</v>
      </c>
      <c r="P59" s="102">
        <v>-1680.7248685734091</v>
      </c>
      <c r="Q59" s="104">
        <f t="shared" si="12"/>
        <v>0.33021633559863273</v>
      </c>
      <c r="R59" s="104">
        <f t="shared" si="12"/>
        <v>0.32170143729110234</v>
      </c>
      <c r="S59" s="103">
        <v>1406</v>
      </c>
      <c r="T59" s="223">
        <v>45529.815999999999</v>
      </c>
      <c r="U59" s="223">
        <v>32591.135289906942</v>
      </c>
      <c r="W59" s="100">
        <v>0</v>
      </c>
      <c r="X59" s="100">
        <f t="shared" si="13"/>
        <v>0</v>
      </c>
      <c r="Y59" s="1"/>
      <c r="Z59" s="1"/>
    </row>
    <row r="60" spans="1:26" x14ac:dyDescent="0.25">
      <c r="A60" s="97">
        <v>1812</v>
      </c>
      <c r="B60" s="97" t="s">
        <v>79</v>
      </c>
      <c r="C60" s="1">
        <v>67190.414999999994</v>
      </c>
      <c r="D60" s="97">
        <f t="shared" si="3"/>
        <v>33917.423018677429</v>
      </c>
      <c r="E60" s="98">
        <f t="shared" si="4"/>
        <v>0.83322185595554021</v>
      </c>
      <c r="F60" s="220">
        <f t="shared" si="5"/>
        <v>4077.9181100804108</v>
      </c>
      <c r="G60" s="220">
        <f t="shared" si="0"/>
        <v>8078.3557760692938</v>
      </c>
      <c r="H60" s="220">
        <f t="shared" si="6"/>
        <v>953.79720213850624</v>
      </c>
      <c r="I60" s="99">
        <f t="shared" si="1"/>
        <v>1889.4722574363809</v>
      </c>
      <c r="J60" s="220">
        <f t="shared" si="7"/>
        <v>361.23912604912846</v>
      </c>
      <c r="K60" s="99">
        <f t="shared" si="2"/>
        <v>715.61470870332346</v>
      </c>
      <c r="L60" s="100">
        <f t="shared" si="8"/>
        <v>8793.9704847726171</v>
      </c>
      <c r="M60" s="100">
        <f t="shared" si="9"/>
        <v>75984.385484772618</v>
      </c>
      <c r="N60" s="100">
        <f t="shared" si="10"/>
        <v>38356.580254806977</v>
      </c>
      <c r="O60" s="101">
        <f t="shared" si="11"/>
        <v>0.94227503576609051</v>
      </c>
      <c r="P60" s="102">
        <v>463.19431566049934</v>
      </c>
      <c r="Q60" s="104">
        <f t="shared" si="12"/>
        <v>0.25781030038997677</v>
      </c>
      <c r="R60" s="104">
        <f t="shared" si="12"/>
        <v>0.26352473385969388</v>
      </c>
      <c r="S60" s="103">
        <v>1981</v>
      </c>
      <c r="T60" s="223">
        <v>53418.559999999998</v>
      </c>
      <c r="U60" s="223">
        <v>26843.497487437184</v>
      </c>
      <c r="W60" s="100">
        <v>0</v>
      </c>
      <c r="X60" s="100">
        <f t="shared" si="13"/>
        <v>0</v>
      </c>
      <c r="Y60" s="1"/>
      <c r="Z60" s="1"/>
    </row>
    <row r="61" spans="1:26" x14ac:dyDescent="0.25">
      <c r="A61" s="97">
        <v>1813</v>
      </c>
      <c r="B61" s="97" t="s">
        <v>80</v>
      </c>
      <c r="C61" s="1">
        <v>351385.72200000001</v>
      </c>
      <c r="D61" s="97">
        <f t="shared" si="3"/>
        <v>45182.682525395401</v>
      </c>
      <c r="E61" s="98">
        <f t="shared" si="4"/>
        <v>1.1099663606556605</v>
      </c>
      <c r="F61" s="220">
        <f t="shared" si="5"/>
        <v>-2681.2375939503718</v>
      </c>
      <c r="G61" s="220">
        <f t="shared" si="0"/>
        <v>-20851.98476815204</v>
      </c>
      <c r="H61" s="220">
        <f t="shared" si="6"/>
        <v>0</v>
      </c>
      <c r="I61" s="99">
        <f t="shared" si="1"/>
        <v>0</v>
      </c>
      <c r="J61" s="220">
        <f t="shared" si="7"/>
        <v>-592.55807608937778</v>
      </c>
      <c r="K61" s="99">
        <f t="shared" si="2"/>
        <v>-4608.3241577470908</v>
      </c>
      <c r="L61" s="100">
        <f t="shared" si="8"/>
        <v>-25460.308925899131</v>
      </c>
      <c r="M61" s="100">
        <f t="shared" si="9"/>
        <v>325925.41307410086</v>
      </c>
      <c r="N61" s="100">
        <f t="shared" si="10"/>
        <v>41908.886855355646</v>
      </c>
      <c r="O61" s="101">
        <f t="shared" si="11"/>
        <v>1.0295416744196924</v>
      </c>
      <c r="P61" s="102">
        <v>1211.944416006063</v>
      </c>
      <c r="Q61" s="104">
        <f t="shared" si="12"/>
        <v>0.46305842424112009</v>
      </c>
      <c r="R61" s="104">
        <f t="shared" si="12"/>
        <v>0.46794970867345503</v>
      </c>
      <c r="S61" s="103">
        <v>7777</v>
      </c>
      <c r="T61" s="223">
        <v>240172.03700000001</v>
      </c>
      <c r="U61" s="223">
        <v>30779.448545431249</v>
      </c>
      <c r="W61" s="100">
        <v>0</v>
      </c>
      <c r="X61" s="100">
        <f t="shared" si="13"/>
        <v>0</v>
      </c>
      <c r="Y61" s="1"/>
      <c r="Z61" s="1"/>
    </row>
    <row r="62" spans="1:26" x14ac:dyDescent="0.25">
      <c r="A62" s="97">
        <v>1815</v>
      </c>
      <c r="B62" s="97" t="s">
        <v>81</v>
      </c>
      <c r="C62" s="1">
        <v>49367.154000000002</v>
      </c>
      <c r="D62" s="97">
        <f t="shared" si="3"/>
        <v>42014.59914893617</v>
      </c>
      <c r="E62" s="98">
        <f t="shared" si="4"/>
        <v>1.0321386227021716</v>
      </c>
      <c r="F62" s="220">
        <f t="shared" si="5"/>
        <v>-780.38756807483298</v>
      </c>
      <c r="G62" s="220">
        <f t="shared" si="0"/>
        <v>-916.95539248792875</v>
      </c>
      <c r="H62" s="220">
        <f t="shared" si="6"/>
        <v>0</v>
      </c>
      <c r="I62" s="99">
        <f t="shared" si="1"/>
        <v>0</v>
      </c>
      <c r="J62" s="220">
        <f t="shared" si="7"/>
        <v>-592.55807608937778</v>
      </c>
      <c r="K62" s="99">
        <f t="shared" si="2"/>
        <v>-696.25573940501886</v>
      </c>
      <c r="L62" s="100">
        <f t="shared" si="8"/>
        <v>-1613.2111318929476</v>
      </c>
      <c r="M62" s="100">
        <f t="shared" si="9"/>
        <v>47753.942868107057</v>
      </c>
      <c r="N62" s="100">
        <f t="shared" si="10"/>
        <v>40641.653504771966</v>
      </c>
      <c r="O62" s="101">
        <f t="shared" si="11"/>
        <v>0.99841057923829712</v>
      </c>
      <c r="P62" s="102">
        <v>68.64679233730044</v>
      </c>
      <c r="Q62" s="104">
        <f t="shared" si="12"/>
        <v>0.51389706991743478</v>
      </c>
      <c r="R62" s="104">
        <f t="shared" si="12"/>
        <v>0.52291603118502772</v>
      </c>
      <c r="S62" s="103">
        <v>1175</v>
      </c>
      <c r="T62" s="223">
        <v>32609.32</v>
      </c>
      <c r="U62" s="223">
        <v>27588.257191201355</v>
      </c>
      <c r="W62" s="100">
        <v>0</v>
      </c>
      <c r="X62" s="100">
        <f t="shared" si="13"/>
        <v>0</v>
      </c>
      <c r="Y62" s="1"/>
      <c r="Z62" s="1"/>
    </row>
    <row r="63" spans="1:26" x14ac:dyDescent="0.25">
      <c r="A63" s="97">
        <v>1816</v>
      </c>
      <c r="B63" s="97" t="s">
        <v>82</v>
      </c>
      <c r="C63" s="1">
        <v>18700.722000000002</v>
      </c>
      <c r="D63" s="97">
        <f t="shared" si="3"/>
        <v>40477.753246753251</v>
      </c>
      <c r="E63" s="98">
        <f t="shared" si="4"/>
        <v>0.9943841743695444</v>
      </c>
      <c r="F63" s="220">
        <f t="shared" si="5"/>
        <v>141.71997323491814</v>
      </c>
      <c r="G63" s="220">
        <f t="shared" si="0"/>
        <v>65.474627634532183</v>
      </c>
      <c r="H63" s="220">
        <f t="shared" si="6"/>
        <v>0</v>
      </c>
      <c r="I63" s="99">
        <f t="shared" si="1"/>
        <v>0</v>
      </c>
      <c r="J63" s="220">
        <f t="shared" si="7"/>
        <v>-592.55807608937778</v>
      </c>
      <c r="K63" s="99">
        <f t="shared" si="2"/>
        <v>-273.76183115329258</v>
      </c>
      <c r="L63" s="100">
        <f t="shared" si="8"/>
        <v>-208.28720351876041</v>
      </c>
      <c r="M63" s="100">
        <f t="shared" si="9"/>
        <v>18492.43479648124</v>
      </c>
      <c r="N63" s="100">
        <f t="shared" si="10"/>
        <v>40026.91514389879</v>
      </c>
      <c r="O63" s="101">
        <f t="shared" si="11"/>
        <v>0.983308799905246</v>
      </c>
      <c r="P63" s="102">
        <v>89.844678178578647</v>
      </c>
      <c r="Q63" s="104">
        <f t="shared" si="12"/>
        <v>0.68120511321939892</v>
      </c>
      <c r="R63" s="104">
        <f t="shared" si="12"/>
        <v>0.69212202953900537</v>
      </c>
      <c r="S63" s="103">
        <v>462</v>
      </c>
      <c r="T63" s="223">
        <v>11123.403</v>
      </c>
      <c r="U63" s="223">
        <v>23921.29677419355</v>
      </c>
      <c r="W63" s="100">
        <v>0</v>
      </c>
      <c r="X63" s="100">
        <f t="shared" si="13"/>
        <v>0</v>
      </c>
      <c r="Y63" s="1"/>
      <c r="Z63" s="1"/>
    </row>
    <row r="64" spans="1:26" x14ac:dyDescent="0.25">
      <c r="A64" s="97">
        <v>1818</v>
      </c>
      <c r="B64" s="97" t="s">
        <v>55</v>
      </c>
      <c r="C64" s="1">
        <v>64952.498</v>
      </c>
      <c r="D64" s="97">
        <f t="shared" si="3"/>
        <v>35590.409863013694</v>
      </c>
      <c r="E64" s="98">
        <f t="shared" si="4"/>
        <v>0.87432076853092788</v>
      </c>
      <c r="F64" s="220">
        <f t="shared" si="5"/>
        <v>3074.1260034786524</v>
      </c>
      <c r="G64" s="220">
        <f t="shared" si="0"/>
        <v>5610.2799563485405</v>
      </c>
      <c r="H64" s="220">
        <f t="shared" si="6"/>
        <v>368.25180662081362</v>
      </c>
      <c r="I64" s="99">
        <f t="shared" si="1"/>
        <v>672.05954708298486</v>
      </c>
      <c r="J64" s="220">
        <f t="shared" si="7"/>
        <v>-224.30626946856415</v>
      </c>
      <c r="K64" s="99">
        <f t="shared" si="2"/>
        <v>-409.35894178012956</v>
      </c>
      <c r="L64" s="100">
        <f t="shared" si="8"/>
        <v>5200.921014568411</v>
      </c>
      <c r="M64" s="100">
        <f t="shared" si="9"/>
        <v>70153.419014568412</v>
      </c>
      <c r="N64" s="100">
        <f t="shared" si="10"/>
        <v>38440.22959702379</v>
      </c>
      <c r="O64" s="101">
        <f t="shared" si="11"/>
        <v>0.94432998139485991</v>
      </c>
      <c r="P64" s="102">
        <v>364.53648219606475</v>
      </c>
      <c r="Q64" s="104">
        <f t="shared" si="12"/>
        <v>0.10098759789831503</v>
      </c>
      <c r="R64" s="104">
        <f t="shared" si="12"/>
        <v>8.1682609880371862E-2</v>
      </c>
      <c r="S64" s="103">
        <v>1825</v>
      </c>
      <c r="T64" s="223">
        <v>58994.758999999998</v>
      </c>
      <c r="U64" s="223">
        <v>32902.821528165085</v>
      </c>
      <c r="W64" s="100">
        <v>0</v>
      </c>
      <c r="X64" s="100">
        <f t="shared" si="13"/>
        <v>0</v>
      </c>
      <c r="Y64" s="1"/>
      <c r="Z64" s="1"/>
    </row>
    <row r="65" spans="1:26" x14ac:dyDescent="0.25">
      <c r="A65" s="97">
        <v>1820</v>
      </c>
      <c r="B65" s="97" t="s">
        <v>83</v>
      </c>
      <c r="C65" s="1">
        <v>236620.69500000001</v>
      </c>
      <c r="D65" s="97">
        <f t="shared" si="3"/>
        <v>32267.92513296059</v>
      </c>
      <c r="E65" s="98">
        <f t="shared" si="4"/>
        <v>0.79269997759895405</v>
      </c>
      <c r="F65" s="220">
        <f t="shared" si="5"/>
        <v>5067.616841510514</v>
      </c>
      <c r="G65" s="220">
        <f t="shared" si="0"/>
        <v>37160.834298796603</v>
      </c>
      <c r="H65" s="220">
        <f t="shared" si="6"/>
        <v>1531.1214621393999</v>
      </c>
      <c r="I65" s="99">
        <f t="shared" si="1"/>
        <v>11227.713681868219</v>
      </c>
      <c r="J65" s="220">
        <f t="shared" si="7"/>
        <v>938.56338605002213</v>
      </c>
      <c r="K65" s="99">
        <f t="shared" si="2"/>
        <v>6882.4853099048123</v>
      </c>
      <c r="L65" s="100">
        <f t="shared" si="8"/>
        <v>44043.319608701415</v>
      </c>
      <c r="M65" s="100">
        <f t="shared" si="9"/>
        <v>280664.0146087014</v>
      </c>
      <c r="N65" s="100">
        <f t="shared" si="10"/>
        <v>38274.105360521127</v>
      </c>
      <c r="O65" s="101">
        <f t="shared" si="11"/>
        <v>0.94024894184826102</v>
      </c>
      <c r="P65" s="102">
        <v>3864.7495945170958</v>
      </c>
      <c r="Q65" s="104">
        <f t="shared" si="12"/>
        <v>8.2345863734711935E-2</v>
      </c>
      <c r="R65" s="104">
        <f t="shared" si="12"/>
        <v>9.1349422672093353E-2</v>
      </c>
      <c r="S65" s="103">
        <v>7333</v>
      </c>
      <c r="T65" s="223">
        <v>218618.37599999999</v>
      </c>
      <c r="U65" s="223">
        <v>29566.997024614549</v>
      </c>
      <c r="W65" s="100">
        <v>0</v>
      </c>
      <c r="X65" s="100">
        <f t="shared" si="13"/>
        <v>0</v>
      </c>
      <c r="Y65" s="1"/>
      <c r="Z65" s="1"/>
    </row>
    <row r="66" spans="1:26" x14ac:dyDescent="0.25">
      <c r="A66" s="97">
        <v>1822</v>
      </c>
      <c r="B66" s="97" t="s">
        <v>84</v>
      </c>
      <c r="C66" s="1">
        <v>59424.076000000001</v>
      </c>
      <c r="D66" s="97">
        <f t="shared" si="3"/>
        <v>26328.788657509969</v>
      </c>
      <c r="E66" s="98">
        <f t="shared" si="4"/>
        <v>0.6467980228978808</v>
      </c>
      <c r="F66" s="220">
        <f t="shared" si="5"/>
        <v>8631.0987267808869</v>
      </c>
      <c r="G66" s="220">
        <f t="shared" si="0"/>
        <v>19480.389826344461</v>
      </c>
      <c r="H66" s="220">
        <f t="shared" si="6"/>
        <v>3609.8192285471173</v>
      </c>
      <c r="I66" s="99">
        <f t="shared" si="1"/>
        <v>8147.3619988308437</v>
      </c>
      <c r="J66" s="220">
        <f t="shared" si="7"/>
        <v>3017.2611524577396</v>
      </c>
      <c r="K66" s="99">
        <f t="shared" si="2"/>
        <v>6809.9584210971188</v>
      </c>
      <c r="L66" s="100">
        <f t="shared" si="8"/>
        <v>26290.34824744158</v>
      </c>
      <c r="M66" s="100">
        <f t="shared" si="9"/>
        <v>85714.424247441581</v>
      </c>
      <c r="N66" s="100">
        <f t="shared" si="10"/>
        <v>37977.148536748595</v>
      </c>
      <c r="O66" s="101">
        <f t="shared" si="11"/>
        <v>0.93295384411320736</v>
      </c>
      <c r="P66" s="102">
        <v>1110.6599517898685</v>
      </c>
      <c r="Q66" s="104">
        <f t="shared" si="12"/>
        <v>5.3643719761129798E-2</v>
      </c>
      <c r="R66" s="104">
        <f t="shared" si="12"/>
        <v>6.3447228008796541E-2</v>
      </c>
      <c r="S66" s="103">
        <v>2257</v>
      </c>
      <c r="T66" s="223">
        <v>56398.642999999996</v>
      </c>
      <c r="U66" s="223">
        <v>24757.964442493412</v>
      </c>
      <c r="W66" s="100">
        <v>0</v>
      </c>
      <c r="X66" s="100">
        <f t="shared" si="13"/>
        <v>0</v>
      </c>
      <c r="Y66" s="1"/>
      <c r="Z66" s="1"/>
    </row>
    <row r="67" spans="1:26" x14ac:dyDescent="0.25">
      <c r="A67" s="97">
        <v>1824</v>
      </c>
      <c r="B67" s="97" t="s">
        <v>85</v>
      </c>
      <c r="C67" s="1">
        <v>435507.87599999999</v>
      </c>
      <c r="D67" s="97">
        <f t="shared" si="3"/>
        <v>32910.744048968489</v>
      </c>
      <c r="E67" s="98">
        <f t="shared" si="4"/>
        <v>0.80849158918290254</v>
      </c>
      <c r="F67" s="220">
        <f t="shared" si="5"/>
        <v>4681.9254919057757</v>
      </c>
      <c r="G67" s="220">
        <f t="shared" si="0"/>
        <v>61955.920034389128</v>
      </c>
      <c r="H67" s="220">
        <f t="shared" si="6"/>
        <v>1306.1348415366356</v>
      </c>
      <c r="I67" s="99">
        <f t="shared" si="1"/>
        <v>17284.0823580543</v>
      </c>
      <c r="J67" s="220">
        <f t="shared" si="7"/>
        <v>713.5767654472578</v>
      </c>
      <c r="K67" s="99">
        <f t="shared" si="2"/>
        <v>9442.7613371635616</v>
      </c>
      <c r="L67" s="100">
        <f t="shared" si="8"/>
        <v>71398.681371552695</v>
      </c>
      <c r="M67" s="100">
        <f t="shared" si="9"/>
        <v>506906.55737155268</v>
      </c>
      <c r="N67" s="100">
        <f t="shared" si="10"/>
        <v>38306.246306321518</v>
      </c>
      <c r="O67" s="101">
        <f t="shared" si="11"/>
        <v>0.94103852242745833</v>
      </c>
      <c r="P67" s="102">
        <v>3333.6456088769046</v>
      </c>
      <c r="Q67" s="104">
        <f t="shared" si="12"/>
        <v>9.9319102392071576E-2</v>
      </c>
      <c r="R67" s="104">
        <f t="shared" si="12"/>
        <v>0.10222669466772519</v>
      </c>
      <c r="S67" s="103">
        <v>13233</v>
      </c>
      <c r="T67" s="223">
        <v>396161.47399999999</v>
      </c>
      <c r="U67" s="223">
        <v>29858.41679228218</v>
      </c>
      <c r="W67" s="100">
        <v>0</v>
      </c>
      <c r="X67" s="100">
        <f t="shared" si="13"/>
        <v>0</v>
      </c>
      <c r="Y67" s="1"/>
      <c r="Z67" s="1"/>
    </row>
    <row r="68" spans="1:26" x14ac:dyDescent="0.25">
      <c r="A68" s="97">
        <v>1825</v>
      </c>
      <c r="B68" s="97" t="s">
        <v>86</v>
      </c>
      <c r="C68" s="1">
        <v>42480.067999999999</v>
      </c>
      <c r="D68" s="97">
        <f t="shared" si="3"/>
        <v>29076.021902806297</v>
      </c>
      <c r="E68" s="98">
        <f t="shared" si="4"/>
        <v>0.71428707659538737</v>
      </c>
      <c r="F68" s="220">
        <f t="shared" si="5"/>
        <v>6982.7587796030903</v>
      </c>
      <c r="G68" s="220">
        <f t="shared" si="0"/>
        <v>10201.810577000115</v>
      </c>
      <c r="H68" s="220">
        <f t="shared" si="6"/>
        <v>2648.2875926934025</v>
      </c>
      <c r="I68" s="99">
        <f t="shared" si="1"/>
        <v>3869.1481729250609</v>
      </c>
      <c r="J68" s="220">
        <f t="shared" si="7"/>
        <v>2055.7295166040249</v>
      </c>
      <c r="K68" s="99">
        <f t="shared" si="2"/>
        <v>3003.4208237584803</v>
      </c>
      <c r="L68" s="100">
        <f t="shared" si="8"/>
        <v>13205.231400758596</v>
      </c>
      <c r="M68" s="100">
        <f t="shared" si="9"/>
        <v>55685.299400758595</v>
      </c>
      <c r="N68" s="100">
        <f t="shared" si="10"/>
        <v>38114.510199013406</v>
      </c>
      <c r="O68" s="101">
        <f t="shared" si="11"/>
        <v>0.9363282967980826</v>
      </c>
      <c r="P68" s="102">
        <v>738.81068744572622</v>
      </c>
      <c r="Q68" s="104">
        <f t="shared" si="12"/>
        <v>8.9550410105553618E-2</v>
      </c>
      <c r="R68" s="104">
        <f t="shared" si="12"/>
        <v>8.3584357209698354E-2</v>
      </c>
      <c r="S68" s="103">
        <v>1461</v>
      </c>
      <c r="T68" s="223">
        <v>38988.620999999999</v>
      </c>
      <c r="U68" s="223">
        <v>26833.187198898831</v>
      </c>
      <c r="W68" s="100">
        <v>0</v>
      </c>
      <c r="X68" s="100">
        <f t="shared" si="13"/>
        <v>0</v>
      </c>
      <c r="Y68" s="1"/>
      <c r="Z68" s="1"/>
    </row>
    <row r="69" spans="1:26" x14ac:dyDescent="0.25">
      <c r="A69" s="97">
        <v>1826</v>
      </c>
      <c r="B69" s="97" t="s">
        <v>87</v>
      </c>
      <c r="C69" s="1">
        <v>33116.036</v>
      </c>
      <c r="D69" s="97">
        <f t="shared" si="3"/>
        <v>26014.168106834251</v>
      </c>
      <c r="E69" s="98">
        <f t="shared" si="4"/>
        <v>0.63906899469277756</v>
      </c>
      <c r="F69" s="220">
        <f t="shared" si="5"/>
        <v>8819.8710571863176</v>
      </c>
      <c r="G69" s="220">
        <f t="shared" si="0"/>
        <v>11227.695855798183</v>
      </c>
      <c r="H69" s="220">
        <f t="shared" si="6"/>
        <v>3719.9364212836185</v>
      </c>
      <c r="I69" s="99">
        <f t="shared" si="1"/>
        <v>4735.479064294047</v>
      </c>
      <c r="J69" s="220">
        <f t="shared" si="7"/>
        <v>3127.3783451942409</v>
      </c>
      <c r="K69" s="99">
        <f t="shared" si="2"/>
        <v>3981.1526334322684</v>
      </c>
      <c r="L69" s="100">
        <f t="shared" si="8"/>
        <v>15208.848489230451</v>
      </c>
      <c r="M69" s="100">
        <f t="shared" si="9"/>
        <v>48324.884489230448</v>
      </c>
      <c r="N69" s="100">
        <f t="shared" si="10"/>
        <v>37961.417509214807</v>
      </c>
      <c r="O69" s="101">
        <f t="shared" si="11"/>
        <v>0.93256739270295208</v>
      </c>
      <c r="P69" s="102">
        <v>337.98820993730624</v>
      </c>
      <c r="Q69" s="104">
        <f t="shared" si="12"/>
        <v>4.1822967993613666E-2</v>
      </c>
      <c r="R69" s="104">
        <f t="shared" si="12"/>
        <v>3.691256908712387E-2</v>
      </c>
      <c r="S69" s="103">
        <v>1273</v>
      </c>
      <c r="T69" s="223">
        <v>31786.625</v>
      </c>
      <c r="U69" s="223">
        <v>25088.101815311758</v>
      </c>
      <c r="W69" s="100">
        <v>0</v>
      </c>
      <c r="X69" s="100">
        <f t="shared" si="13"/>
        <v>0</v>
      </c>
      <c r="Y69" s="1"/>
      <c r="Z69" s="1"/>
    </row>
    <row r="70" spans="1:26" x14ac:dyDescent="0.25">
      <c r="A70" s="97">
        <v>1827</v>
      </c>
      <c r="B70" s="97" t="s">
        <v>88</v>
      </c>
      <c r="C70" s="1">
        <v>58835.788</v>
      </c>
      <c r="D70" s="97">
        <f t="shared" si="3"/>
        <v>42977.200876552233</v>
      </c>
      <c r="E70" s="98">
        <f t="shared" si="4"/>
        <v>1.0557860795737799</v>
      </c>
      <c r="F70" s="220">
        <f t="shared" si="5"/>
        <v>-1357.9486046444711</v>
      </c>
      <c r="G70" s="220">
        <f t="shared" si="0"/>
        <v>-1859.031639758281</v>
      </c>
      <c r="H70" s="220">
        <f t="shared" si="6"/>
        <v>0</v>
      </c>
      <c r="I70" s="99">
        <f t="shared" si="1"/>
        <v>0</v>
      </c>
      <c r="J70" s="220">
        <f t="shared" si="7"/>
        <v>-592.55807608937778</v>
      </c>
      <c r="K70" s="99">
        <f t="shared" si="2"/>
        <v>-811.21200616635815</v>
      </c>
      <c r="L70" s="100">
        <f t="shared" si="8"/>
        <v>-2670.2436459246392</v>
      </c>
      <c r="M70" s="100">
        <f t="shared" si="9"/>
        <v>56165.544354075362</v>
      </c>
      <c r="N70" s="100">
        <f t="shared" si="10"/>
        <v>41026.694195818382</v>
      </c>
      <c r="O70" s="101">
        <f t="shared" si="11"/>
        <v>1.0078695619869402</v>
      </c>
      <c r="P70" s="102">
        <v>-352.15198782148354</v>
      </c>
      <c r="Q70" s="104">
        <f t="shared" si="12"/>
        <v>0.46161977249069441</v>
      </c>
      <c r="R70" s="104">
        <f t="shared" si="12"/>
        <v>0.46375508260390219</v>
      </c>
      <c r="S70" s="103">
        <v>1369</v>
      </c>
      <c r="T70" s="223">
        <v>40253.826000000001</v>
      </c>
      <c r="U70" s="223">
        <v>29360.923413566743</v>
      </c>
      <c r="W70" s="100">
        <v>0</v>
      </c>
      <c r="X70" s="100">
        <f t="shared" si="13"/>
        <v>0</v>
      </c>
      <c r="Y70" s="1"/>
      <c r="Z70" s="1"/>
    </row>
    <row r="71" spans="1:26" x14ac:dyDescent="0.25">
      <c r="A71" s="97">
        <v>1828</v>
      </c>
      <c r="B71" s="97" t="s">
        <v>89</v>
      </c>
      <c r="C71" s="1">
        <v>51525.252</v>
      </c>
      <c r="D71" s="97">
        <f t="shared" si="3"/>
        <v>30344.671378091873</v>
      </c>
      <c r="E71" s="98">
        <f t="shared" si="4"/>
        <v>0.74545296056517985</v>
      </c>
      <c r="F71" s="220">
        <f t="shared" si="5"/>
        <v>6221.5690944317448</v>
      </c>
      <c r="G71" s="220">
        <f t="shared" ref="G71:G134" si="14">F71*S71/1000</f>
        <v>10564.224322345102</v>
      </c>
      <c r="H71" s="220">
        <f t="shared" si="6"/>
        <v>2204.2602763434511</v>
      </c>
      <c r="I71" s="99">
        <f t="shared" ref="I71:I134" si="15">H71*S71/1000</f>
        <v>3742.8339492311798</v>
      </c>
      <c r="J71" s="220">
        <f t="shared" si="7"/>
        <v>1611.7022002540734</v>
      </c>
      <c r="K71" s="99">
        <f t="shared" ref="K71:K134" si="16">J71*S71/1000</f>
        <v>2736.6703360314168</v>
      </c>
      <c r="L71" s="100">
        <f t="shared" si="8"/>
        <v>13300.894658376519</v>
      </c>
      <c r="M71" s="100">
        <f t="shared" si="9"/>
        <v>64826.146658376521</v>
      </c>
      <c r="N71" s="100">
        <f t="shared" si="10"/>
        <v>38177.942672777688</v>
      </c>
      <c r="O71" s="101">
        <f t="shared" si="11"/>
        <v>0.93788659099657223</v>
      </c>
      <c r="P71" s="102">
        <v>-580.42777229100284</v>
      </c>
      <c r="Q71" s="104">
        <f t="shared" si="12"/>
        <v>3.5011999752924086E-2</v>
      </c>
      <c r="R71" s="104">
        <f t="shared" si="12"/>
        <v>3.6840642862028081E-2</v>
      </c>
      <c r="S71" s="103">
        <v>1698</v>
      </c>
      <c r="T71" s="223">
        <v>49782.275000000001</v>
      </c>
      <c r="U71" s="223">
        <v>29266.475602586717</v>
      </c>
      <c r="W71" s="100">
        <v>0</v>
      </c>
      <c r="X71" s="100">
        <f t="shared" si="13"/>
        <v>0</v>
      </c>
      <c r="Y71" s="1"/>
      <c r="Z71" s="1"/>
    </row>
    <row r="72" spans="1:26" x14ac:dyDescent="0.25">
      <c r="A72" s="97">
        <v>1832</v>
      </c>
      <c r="B72" s="97" t="s">
        <v>90</v>
      </c>
      <c r="C72" s="1">
        <v>150100.465</v>
      </c>
      <c r="D72" s="97">
        <f t="shared" ref="D72:D135" si="17">C72/S72*1000</f>
        <v>33959.381221719457</v>
      </c>
      <c r="E72" s="98">
        <f t="shared" ref="E72:E135" si="18">D72/D$364</f>
        <v>0.83425260914076849</v>
      </c>
      <c r="F72" s="220">
        <f t="shared" ref="F72:F135" si="19">($D$364+$X$364-D72-X72)*0.6</f>
        <v>4052.7431882551941</v>
      </c>
      <c r="G72" s="220">
        <f t="shared" si="14"/>
        <v>17913.124892087959</v>
      </c>
      <c r="H72" s="220">
        <f t="shared" ref="H72:H135" si="20">IF(D72&lt;(D$364+X$364)*0.9,((D$364+X$364)*0.9-D72-X72)*0.35,0)</f>
        <v>939.11183107379645</v>
      </c>
      <c r="I72" s="99">
        <f t="shared" si="15"/>
        <v>4150.8742933461799</v>
      </c>
      <c r="J72" s="220">
        <f t="shared" ref="J72:J135" si="21">H72+I$366</f>
        <v>346.55375498441867</v>
      </c>
      <c r="K72" s="99">
        <f t="shared" si="16"/>
        <v>1531.7675970311304</v>
      </c>
      <c r="L72" s="100">
        <f t="shared" ref="L72:L135" si="22">+G72+K72</f>
        <v>19444.892489119091</v>
      </c>
      <c r="M72" s="100">
        <f t="shared" ref="M72:M135" si="23">C72+L72</f>
        <v>169545.35748911908</v>
      </c>
      <c r="N72" s="100">
        <f t="shared" ref="N72:N135" si="24">M72/S72*1000</f>
        <v>38358.678164959063</v>
      </c>
      <c r="O72" s="101">
        <f t="shared" ref="O72:O135" si="25">N72/N$364</f>
        <v>0.94232657342535153</v>
      </c>
      <c r="P72" s="102">
        <v>2188.7461148255315</v>
      </c>
      <c r="Q72" s="104">
        <f t="shared" ref="Q72:R135" si="26">(C72-T72)/T72</f>
        <v>3.7215365508207178E-2</v>
      </c>
      <c r="R72" s="104">
        <f t="shared" si="26"/>
        <v>3.909267838695505E-2</v>
      </c>
      <c r="S72" s="103">
        <v>4420</v>
      </c>
      <c r="T72" s="223">
        <v>144714.84899999999</v>
      </c>
      <c r="U72" s="223">
        <v>32681.7635501355</v>
      </c>
      <c r="W72" s="100">
        <v>0</v>
      </c>
      <c r="X72" s="100">
        <f t="shared" ref="X72:X135" si="27">W72*1000/S72</f>
        <v>0</v>
      </c>
      <c r="Y72" s="1"/>
      <c r="Z72" s="1"/>
    </row>
    <row r="73" spans="1:26" x14ac:dyDescent="0.25">
      <c r="A73" s="97">
        <v>1833</v>
      </c>
      <c r="B73" s="97" t="s">
        <v>91</v>
      </c>
      <c r="C73" s="1">
        <v>858658.71699999995</v>
      </c>
      <c r="D73" s="97">
        <f t="shared" si="17"/>
        <v>32908.888433236236</v>
      </c>
      <c r="E73" s="98">
        <f t="shared" si="18"/>
        <v>0.80844600377437914</v>
      </c>
      <c r="F73" s="220">
        <f t="shared" si="19"/>
        <v>4683.0388613451269</v>
      </c>
      <c r="G73" s="220">
        <f t="shared" si="14"/>
        <v>122189.84997021705</v>
      </c>
      <c r="H73" s="220">
        <f t="shared" si="20"/>
        <v>1306.784307042924</v>
      </c>
      <c r="I73" s="99">
        <f t="shared" si="15"/>
        <v>34096.616139363978</v>
      </c>
      <c r="J73" s="220">
        <f t="shared" si="21"/>
        <v>714.22623095354618</v>
      </c>
      <c r="K73" s="99">
        <f t="shared" si="16"/>
        <v>18635.590818039927</v>
      </c>
      <c r="L73" s="100">
        <f t="shared" si="22"/>
        <v>140825.44078825699</v>
      </c>
      <c r="M73" s="100">
        <f t="shared" si="23"/>
        <v>999484.15778825688</v>
      </c>
      <c r="N73" s="100">
        <f t="shared" si="24"/>
        <v>38306.153525534908</v>
      </c>
      <c r="O73" s="101">
        <f t="shared" si="25"/>
        <v>0.94103624315703227</v>
      </c>
      <c r="P73" s="102">
        <v>9904.6139561149903</v>
      </c>
      <c r="Q73" s="104">
        <f t="shared" si="26"/>
        <v>5.5038642860036589E-2</v>
      </c>
      <c r="R73" s="104">
        <f t="shared" si="26"/>
        <v>5.4674724885724876E-2</v>
      </c>
      <c r="S73" s="103">
        <v>26092</v>
      </c>
      <c r="T73" s="223">
        <v>813864.70799999998</v>
      </c>
      <c r="U73" s="223">
        <v>31202.879576735802</v>
      </c>
      <c r="W73" s="100">
        <v>0</v>
      </c>
      <c r="X73" s="100">
        <f t="shared" si="27"/>
        <v>0</v>
      </c>
      <c r="Y73" s="1"/>
      <c r="Z73" s="1"/>
    </row>
    <row r="74" spans="1:26" x14ac:dyDescent="0.25">
      <c r="A74" s="97">
        <v>1834</v>
      </c>
      <c r="B74" s="97" t="s">
        <v>92</v>
      </c>
      <c r="C74" s="1">
        <v>103695.98299999999</v>
      </c>
      <c r="D74" s="97">
        <f t="shared" si="17"/>
        <v>55482.066880684855</v>
      </c>
      <c r="E74" s="98">
        <f t="shared" si="18"/>
        <v>1.3629829929330606</v>
      </c>
      <c r="F74" s="220">
        <f t="shared" si="19"/>
        <v>-8860.8682071240437</v>
      </c>
      <c r="G74" s="220">
        <f t="shared" si="14"/>
        <v>-16560.962679114837</v>
      </c>
      <c r="H74" s="220">
        <f t="shared" si="20"/>
        <v>0</v>
      </c>
      <c r="I74" s="99">
        <f t="shared" si="15"/>
        <v>0</v>
      </c>
      <c r="J74" s="220">
        <f t="shared" si="21"/>
        <v>-592.55807608937778</v>
      </c>
      <c r="K74" s="99">
        <f t="shared" si="16"/>
        <v>-1107.491044211047</v>
      </c>
      <c r="L74" s="100">
        <f t="shared" si="22"/>
        <v>-17668.453723325885</v>
      </c>
      <c r="M74" s="100">
        <f t="shared" si="23"/>
        <v>86027.529276674104</v>
      </c>
      <c r="N74" s="100">
        <f t="shared" si="24"/>
        <v>46028.640597471429</v>
      </c>
      <c r="O74" s="101">
        <f t="shared" si="25"/>
        <v>1.1307483273306524</v>
      </c>
      <c r="P74" s="102">
        <v>-596.65656555028181</v>
      </c>
      <c r="Q74" s="104">
        <f t="shared" si="26"/>
        <v>0.12858838619496382</v>
      </c>
      <c r="R74" s="104">
        <f t="shared" si="26"/>
        <v>0.13281530898970148</v>
      </c>
      <c r="S74" s="103">
        <v>1869</v>
      </c>
      <c r="T74" s="223">
        <v>91881.135999999999</v>
      </c>
      <c r="U74" s="223">
        <v>48977.151385927507</v>
      </c>
      <c r="W74" s="100">
        <v>0</v>
      </c>
      <c r="X74" s="100">
        <f t="shared" si="27"/>
        <v>0</v>
      </c>
      <c r="Y74" s="1"/>
      <c r="Z74" s="1"/>
    </row>
    <row r="75" spans="1:26" x14ac:dyDescent="0.25">
      <c r="A75" s="97">
        <v>1835</v>
      </c>
      <c r="B75" s="97" t="s">
        <v>93</v>
      </c>
      <c r="C75" s="1">
        <v>15054.025</v>
      </c>
      <c r="D75" s="97">
        <f t="shared" si="17"/>
        <v>33453.388888888891</v>
      </c>
      <c r="E75" s="98">
        <f t="shared" si="18"/>
        <v>0.82182230538720236</v>
      </c>
      <c r="F75" s="220">
        <f t="shared" si="19"/>
        <v>4356.3385879535344</v>
      </c>
      <c r="G75" s="220">
        <f t="shared" si="14"/>
        <v>1960.3523645790904</v>
      </c>
      <c r="H75" s="220">
        <f t="shared" si="20"/>
        <v>1116.2091475644947</v>
      </c>
      <c r="I75" s="99">
        <f t="shared" si="15"/>
        <v>502.29411640402259</v>
      </c>
      <c r="J75" s="220">
        <f t="shared" si="21"/>
        <v>523.65107147511696</v>
      </c>
      <c r="K75" s="99">
        <f t="shared" si="16"/>
        <v>235.64298216380263</v>
      </c>
      <c r="L75" s="100">
        <f t="shared" si="22"/>
        <v>2195.9953467428932</v>
      </c>
      <c r="M75" s="100">
        <f t="shared" si="23"/>
        <v>17250.020346742895</v>
      </c>
      <c r="N75" s="100">
        <f t="shared" si="24"/>
        <v>38333.378548317538</v>
      </c>
      <c r="O75" s="101">
        <f t="shared" si="25"/>
        <v>0.94170505823767336</v>
      </c>
      <c r="P75" s="102">
        <v>-87.293990006450713</v>
      </c>
      <c r="Q75" s="104">
        <f t="shared" si="26"/>
        <v>-6.0743978553321441E-3</v>
      </c>
      <c r="R75" s="104">
        <f t="shared" si="26"/>
        <v>-2.3744186337904039E-2</v>
      </c>
      <c r="S75" s="103">
        <v>450</v>
      </c>
      <c r="T75" s="223">
        <v>15146.028</v>
      </c>
      <c r="U75" s="223">
        <v>34267.031674208149</v>
      </c>
      <c r="W75" s="100">
        <v>0</v>
      </c>
      <c r="X75" s="100">
        <f t="shared" si="27"/>
        <v>0</v>
      </c>
      <c r="Y75" s="1"/>
      <c r="Z75" s="1"/>
    </row>
    <row r="76" spans="1:26" x14ac:dyDescent="0.25">
      <c r="A76" s="97">
        <v>1836</v>
      </c>
      <c r="B76" s="97" t="s">
        <v>94</v>
      </c>
      <c r="C76" s="1">
        <v>34091.279999999999</v>
      </c>
      <c r="D76" s="97">
        <f t="shared" si="17"/>
        <v>29567.458803122288</v>
      </c>
      <c r="E76" s="98">
        <f t="shared" si="18"/>
        <v>0.72635980882922602</v>
      </c>
      <c r="F76" s="220">
        <f t="shared" si="19"/>
        <v>6687.8966394134959</v>
      </c>
      <c r="G76" s="220">
        <f t="shared" si="14"/>
        <v>7711.1448252437613</v>
      </c>
      <c r="H76" s="220">
        <f t="shared" si="20"/>
        <v>2476.2846775828057</v>
      </c>
      <c r="I76" s="99">
        <f t="shared" si="15"/>
        <v>2855.1562332529752</v>
      </c>
      <c r="J76" s="220">
        <f t="shared" si="21"/>
        <v>1883.726601493428</v>
      </c>
      <c r="K76" s="99">
        <f t="shared" si="16"/>
        <v>2171.9367715219228</v>
      </c>
      <c r="L76" s="100">
        <f t="shared" si="22"/>
        <v>9883.0815967656836</v>
      </c>
      <c r="M76" s="100">
        <f t="shared" si="23"/>
        <v>43974.361596765681</v>
      </c>
      <c r="N76" s="100">
        <f t="shared" si="24"/>
        <v>38139.082044029208</v>
      </c>
      <c r="O76" s="101">
        <f t="shared" si="25"/>
        <v>0.93693193340977454</v>
      </c>
      <c r="P76" s="102">
        <v>-73.058192727638016</v>
      </c>
      <c r="Q76" s="104">
        <f t="shared" si="26"/>
        <v>-3.0991668177161941E-2</v>
      </c>
      <c r="R76" s="104">
        <f t="shared" si="26"/>
        <v>1.3550778992491453E-2</v>
      </c>
      <c r="S76" s="103">
        <v>1153</v>
      </c>
      <c r="T76" s="223">
        <v>35181.616999999998</v>
      </c>
      <c r="U76" s="223">
        <v>29172.153399668325</v>
      </c>
      <c r="W76" s="100">
        <v>0</v>
      </c>
      <c r="X76" s="100">
        <f t="shared" si="27"/>
        <v>0</v>
      </c>
      <c r="Y76" s="1"/>
      <c r="Z76" s="1"/>
    </row>
    <row r="77" spans="1:26" x14ac:dyDescent="0.25">
      <c r="A77" s="97">
        <v>1837</v>
      </c>
      <c r="B77" s="97" t="s">
        <v>95</v>
      </c>
      <c r="C77" s="1">
        <v>216632.44699999999</v>
      </c>
      <c r="D77" s="97">
        <f t="shared" si="17"/>
        <v>34861.996620534279</v>
      </c>
      <c r="E77" s="98">
        <f t="shared" si="18"/>
        <v>0.85642643046558986</v>
      </c>
      <c r="F77" s="220">
        <f t="shared" si="19"/>
        <v>3511.1739489663014</v>
      </c>
      <c r="G77" s="220">
        <f t="shared" si="14"/>
        <v>21818.434918876595</v>
      </c>
      <c r="H77" s="220">
        <f t="shared" si="20"/>
        <v>623.19644148860891</v>
      </c>
      <c r="I77" s="99">
        <f t="shared" si="15"/>
        <v>3872.5426874102159</v>
      </c>
      <c r="J77" s="220">
        <f t="shared" si="21"/>
        <v>30.638365399231134</v>
      </c>
      <c r="K77" s="99">
        <f t="shared" si="16"/>
        <v>190.38680259082227</v>
      </c>
      <c r="L77" s="100">
        <f t="shared" si="22"/>
        <v>22008.821721467419</v>
      </c>
      <c r="M77" s="100">
        <f t="shared" si="23"/>
        <v>238641.26872146741</v>
      </c>
      <c r="N77" s="100">
        <f t="shared" si="24"/>
        <v>38403.808934899804</v>
      </c>
      <c r="O77" s="101">
        <f t="shared" si="25"/>
        <v>0.94343526449159265</v>
      </c>
      <c r="P77" s="102">
        <v>3121.4965246664542</v>
      </c>
      <c r="Q77" s="104">
        <f t="shared" si="26"/>
        <v>7.2805653514469409E-2</v>
      </c>
      <c r="R77" s="104">
        <f t="shared" si="26"/>
        <v>7.8502883409219543E-2</v>
      </c>
      <c r="S77" s="103">
        <v>6214</v>
      </c>
      <c r="T77" s="223">
        <v>201930.747</v>
      </c>
      <c r="U77" s="223">
        <v>32324.435248919486</v>
      </c>
      <c r="W77" s="100">
        <v>0</v>
      </c>
      <c r="X77" s="100">
        <f t="shared" si="27"/>
        <v>0</v>
      </c>
      <c r="Y77" s="1"/>
      <c r="Z77" s="1"/>
    </row>
    <row r="78" spans="1:26" x14ac:dyDescent="0.25">
      <c r="A78" s="97">
        <v>1838</v>
      </c>
      <c r="B78" s="97" t="s">
        <v>96</v>
      </c>
      <c r="C78" s="1">
        <v>63642.714999999997</v>
      </c>
      <c r="D78" s="97">
        <f t="shared" si="17"/>
        <v>33602.278247096088</v>
      </c>
      <c r="E78" s="98">
        <f t="shared" si="18"/>
        <v>0.82547994964010196</v>
      </c>
      <c r="F78" s="220">
        <f t="shared" si="19"/>
        <v>4267.0049730292158</v>
      </c>
      <c r="G78" s="220">
        <f t="shared" si="14"/>
        <v>8081.7074189173345</v>
      </c>
      <c r="H78" s="220">
        <f t="shared" si="20"/>
        <v>1064.0978721919757</v>
      </c>
      <c r="I78" s="99">
        <f t="shared" si="15"/>
        <v>2015.4013699316022</v>
      </c>
      <c r="J78" s="220">
        <f t="shared" si="21"/>
        <v>471.53979610259796</v>
      </c>
      <c r="K78" s="99">
        <f t="shared" si="16"/>
        <v>893.09637381832056</v>
      </c>
      <c r="L78" s="100">
        <f t="shared" si="22"/>
        <v>8974.8037927356545</v>
      </c>
      <c r="M78" s="100">
        <f t="shared" si="23"/>
        <v>72617.518792735646</v>
      </c>
      <c r="N78" s="100">
        <f t="shared" si="24"/>
        <v>38340.8230162279</v>
      </c>
      <c r="O78" s="101">
        <f t="shared" si="25"/>
        <v>0.94188794045031832</v>
      </c>
      <c r="P78" s="102">
        <v>-2074.9837712715835</v>
      </c>
      <c r="Q78" s="104">
        <f t="shared" si="26"/>
        <v>1.0758352154278191E-2</v>
      </c>
      <c r="R78" s="104">
        <f t="shared" si="26"/>
        <v>2.4633598804759387E-2</v>
      </c>
      <c r="S78" s="103">
        <v>1894</v>
      </c>
      <c r="T78" s="223">
        <v>62965.311999999998</v>
      </c>
      <c r="U78" s="223">
        <v>32794.433333333327</v>
      </c>
      <c r="W78" s="100">
        <v>0</v>
      </c>
      <c r="X78" s="100">
        <f t="shared" si="27"/>
        <v>0</v>
      </c>
      <c r="Y78" s="1"/>
      <c r="Z78" s="1"/>
    </row>
    <row r="79" spans="1:26" x14ac:dyDescent="0.25">
      <c r="A79" s="97">
        <v>1839</v>
      </c>
      <c r="B79" s="97" t="s">
        <v>97</v>
      </c>
      <c r="C79" s="1">
        <v>31253.853999999999</v>
      </c>
      <c r="D79" s="97">
        <f t="shared" si="17"/>
        <v>30883.254940711464</v>
      </c>
      <c r="E79" s="98">
        <f t="shared" si="18"/>
        <v>0.75868390665993246</v>
      </c>
      <c r="F79" s="220">
        <f t="shared" si="19"/>
        <v>5898.4189568599904</v>
      </c>
      <c r="G79" s="220">
        <f t="shared" si="14"/>
        <v>5969.1999843423109</v>
      </c>
      <c r="H79" s="220">
        <f t="shared" si="20"/>
        <v>2015.7560294265941</v>
      </c>
      <c r="I79" s="99">
        <f t="shared" si="15"/>
        <v>2039.9451017797132</v>
      </c>
      <c r="J79" s="220">
        <f t="shared" si="21"/>
        <v>1423.1979533372164</v>
      </c>
      <c r="K79" s="99">
        <f t="shared" si="16"/>
        <v>1440.276328777263</v>
      </c>
      <c r="L79" s="100">
        <f t="shared" si="22"/>
        <v>7409.4763131195741</v>
      </c>
      <c r="M79" s="100">
        <f t="shared" si="23"/>
        <v>38663.330313119572</v>
      </c>
      <c r="N79" s="100">
        <f t="shared" si="24"/>
        <v>38204.871850908668</v>
      </c>
      <c r="O79" s="101">
        <f t="shared" si="25"/>
        <v>0.9385481383013099</v>
      </c>
      <c r="P79" s="102">
        <v>-2355.4681508589501</v>
      </c>
      <c r="Q79" s="104">
        <f t="shared" si="26"/>
        <v>5.2300459278401421E-2</v>
      </c>
      <c r="R79" s="104">
        <f t="shared" si="26"/>
        <v>3.8782765631544577E-2</v>
      </c>
      <c r="S79" s="103">
        <v>1012</v>
      </c>
      <c r="T79" s="223">
        <v>29700.504000000001</v>
      </c>
      <c r="U79" s="223">
        <v>29730.234234234234</v>
      </c>
      <c r="W79" s="100">
        <v>0</v>
      </c>
      <c r="X79" s="100">
        <f t="shared" si="27"/>
        <v>0</v>
      </c>
      <c r="Y79" s="1"/>
      <c r="Z79" s="1"/>
    </row>
    <row r="80" spans="1:26" x14ac:dyDescent="0.25">
      <c r="A80" s="97">
        <v>1840</v>
      </c>
      <c r="B80" s="97" t="s">
        <v>98</v>
      </c>
      <c r="C80" s="1">
        <v>136794.315</v>
      </c>
      <c r="D80" s="97">
        <f t="shared" si="17"/>
        <v>29628.398310591292</v>
      </c>
      <c r="E80" s="98">
        <f t="shared" si="18"/>
        <v>0.72785686034420638</v>
      </c>
      <c r="F80" s="220">
        <f t="shared" si="19"/>
        <v>6651.3329349320929</v>
      </c>
      <c r="G80" s="220">
        <f t="shared" si="14"/>
        <v>30709.204160581474</v>
      </c>
      <c r="H80" s="220">
        <f t="shared" si="20"/>
        <v>2454.9558499686541</v>
      </c>
      <c r="I80" s="99">
        <f t="shared" si="15"/>
        <v>11334.531159305276</v>
      </c>
      <c r="J80" s="220">
        <f t="shared" si="21"/>
        <v>1862.3977738792764</v>
      </c>
      <c r="K80" s="99">
        <f t="shared" si="16"/>
        <v>8598.6905220006192</v>
      </c>
      <c r="L80" s="100">
        <f t="shared" si="22"/>
        <v>39307.894682582089</v>
      </c>
      <c r="M80" s="100">
        <f t="shared" si="23"/>
        <v>176102.20968258209</v>
      </c>
      <c r="N80" s="100">
        <f t="shared" si="24"/>
        <v>38142.129019402659</v>
      </c>
      <c r="O80" s="101">
        <f t="shared" si="25"/>
        <v>0.93700678598552356</v>
      </c>
      <c r="P80" s="102">
        <v>1990.3700875338109</v>
      </c>
      <c r="Q80" s="104">
        <f t="shared" si="26"/>
        <v>7.1148910074783994E-2</v>
      </c>
      <c r="R80" s="104">
        <f t="shared" si="26"/>
        <v>7.4628926026943765E-2</v>
      </c>
      <c r="S80" s="103">
        <v>4617</v>
      </c>
      <c r="T80" s="223">
        <v>127708.02800000001</v>
      </c>
      <c r="U80" s="223">
        <v>27570.817789291883</v>
      </c>
      <c r="W80" s="100">
        <v>0</v>
      </c>
      <c r="X80" s="100">
        <f t="shared" si="27"/>
        <v>0</v>
      </c>
      <c r="Y80" s="1"/>
      <c r="Z80" s="1"/>
    </row>
    <row r="81" spans="1:28" x14ac:dyDescent="0.25">
      <c r="A81" s="97">
        <v>1841</v>
      </c>
      <c r="B81" s="97" t="s">
        <v>99</v>
      </c>
      <c r="C81" s="1">
        <v>320321.41200000001</v>
      </c>
      <c r="D81" s="97">
        <f t="shared" si="17"/>
        <v>33356.389878163078</v>
      </c>
      <c r="E81" s="98">
        <f t="shared" si="18"/>
        <v>0.81943940926628223</v>
      </c>
      <c r="F81" s="220">
        <f t="shared" si="19"/>
        <v>4414.5379943890221</v>
      </c>
      <c r="G81" s="220">
        <f t="shared" si="14"/>
        <v>42392.808360117779</v>
      </c>
      <c r="H81" s="220">
        <f t="shared" si="20"/>
        <v>1150.1588013185292</v>
      </c>
      <c r="I81" s="99">
        <f t="shared" si="15"/>
        <v>11044.974969061837</v>
      </c>
      <c r="J81" s="220">
        <f t="shared" si="21"/>
        <v>557.60072522915141</v>
      </c>
      <c r="K81" s="99">
        <f t="shared" si="16"/>
        <v>5354.6397643755417</v>
      </c>
      <c r="L81" s="100">
        <f t="shared" si="22"/>
        <v>47747.448124493319</v>
      </c>
      <c r="M81" s="100">
        <f t="shared" si="23"/>
        <v>368068.86012449331</v>
      </c>
      <c r="N81" s="100">
        <f t="shared" si="24"/>
        <v>38328.528597781245</v>
      </c>
      <c r="O81" s="101">
        <f t="shared" si="25"/>
        <v>0.94158591343162734</v>
      </c>
      <c r="P81" s="102">
        <v>-4433.780321737715</v>
      </c>
      <c r="Q81" s="101">
        <f t="shared" si="26"/>
        <v>7.8484320197633795E-2</v>
      </c>
      <c r="R81" s="101">
        <f t="shared" si="26"/>
        <v>8.2639679965134952E-2</v>
      </c>
      <c r="S81" s="103">
        <v>9603</v>
      </c>
      <c r="T81" s="223">
        <v>297010.72700000001</v>
      </c>
      <c r="U81" s="223">
        <v>30810.241390041494</v>
      </c>
      <c r="W81" s="100">
        <v>0</v>
      </c>
      <c r="X81" s="100">
        <f t="shared" si="27"/>
        <v>0</v>
      </c>
      <c r="Y81" s="1"/>
      <c r="Z81" s="1"/>
    </row>
    <row r="82" spans="1:28" x14ac:dyDescent="0.25">
      <c r="A82" s="97">
        <v>1845</v>
      </c>
      <c r="B82" s="97" t="s">
        <v>100</v>
      </c>
      <c r="C82" s="1">
        <v>66799.975999999995</v>
      </c>
      <c r="D82" s="97">
        <f t="shared" si="17"/>
        <v>35741.025147137509</v>
      </c>
      <c r="E82" s="98">
        <f t="shared" si="18"/>
        <v>0.87802081220770745</v>
      </c>
      <c r="F82" s="220">
        <f t="shared" si="19"/>
        <v>2983.7568330043637</v>
      </c>
      <c r="G82" s="220">
        <f t="shared" si="14"/>
        <v>5576.6415208851558</v>
      </c>
      <c r="H82" s="220">
        <f t="shared" si="20"/>
        <v>315.53645717747855</v>
      </c>
      <c r="I82" s="99">
        <f t="shared" si="15"/>
        <v>589.7376384647074</v>
      </c>
      <c r="J82" s="220">
        <f t="shared" si="21"/>
        <v>-277.02161891189922</v>
      </c>
      <c r="K82" s="99">
        <f t="shared" si="16"/>
        <v>-517.75340574633969</v>
      </c>
      <c r="L82" s="100">
        <f t="shared" si="22"/>
        <v>5058.8881151388159</v>
      </c>
      <c r="M82" s="100">
        <f t="shared" si="23"/>
        <v>71858.864115138815</v>
      </c>
      <c r="N82" s="100">
        <f t="shared" si="24"/>
        <v>38447.760361229964</v>
      </c>
      <c r="O82" s="101">
        <f t="shared" si="25"/>
        <v>0.94451498357869845</v>
      </c>
      <c r="P82" s="102">
        <v>1124.6777365065291</v>
      </c>
      <c r="Q82" s="101">
        <f t="shared" si="26"/>
        <v>1.5377409990788259E-2</v>
      </c>
      <c r="R82" s="101">
        <f t="shared" si="26"/>
        <v>3.8738152970779788E-2</v>
      </c>
      <c r="S82" s="103">
        <v>1869</v>
      </c>
      <c r="T82" s="223">
        <v>65788.322</v>
      </c>
      <c r="U82" s="223">
        <v>34408.11820083682</v>
      </c>
      <c r="W82" s="100">
        <v>0</v>
      </c>
      <c r="X82" s="100">
        <f t="shared" si="27"/>
        <v>0</v>
      </c>
      <c r="Y82" s="1"/>
      <c r="Z82" s="1"/>
    </row>
    <row r="83" spans="1:28" x14ac:dyDescent="0.25">
      <c r="A83" s="97">
        <v>1848</v>
      </c>
      <c r="B83" s="97" t="s">
        <v>101</v>
      </c>
      <c r="C83" s="1">
        <v>88223.096999999994</v>
      </c>
      <c r="D83" s="97">
        <f t="shared" si="17"/>
        <v>34049.825164029331</v>
      </c>
      <c r="E83" s="98">
        <f t="shared" si="18"/>
        <v>0.83647447220595095</v>
      </c>
      <c r="F83" s="220">
        <f t="shared" si="19"/>
        <v>3998.4768228692701</v>
      </c>
      <c r="G83" s="220">
        <f t="shared" si="14"/>
        <v>10360.053448054277</v>
      </c>
      <c r="H83" s="220">
        <f t="shared" si="20"/>
        <v>907.45645126534066</v>
      </c>
      <c r="I83" s="99">
        <f t="shared" si="15"/>
        <v>2351.2196652284979</v>
      </c>
      <c r="J83" s="220">
        <f t="shared" si="21"/>
        <v>314.89837517596288</v>
      </c>
      <c r="K83" s="99">
        <f t="shared" si="16"/>
        <v>815.90169008091993</v>
      </c>
      <c r="L83" s="100">
        <f t="shared" si="22"/>
        <v>11175.955138135198</v>
      </c>
      <c r="M83" s="100">
        <f t="shared" si="23"/>
        <v>99399.052138135186</v>
      </c>
      <c r="N83" s="100">
        <f t="shared" si="24"/>
        <v>38363.20036207456</v>
      </c>
      <c r="O83" s="101">
        <f t="shared" si="25"/>
        <v>0.94243766657861083</v>
      </c>
      <c r="P83" s="102">
        <v>455.94564587397144</v>
      </c>
      <c r="Q83" s="101">
        <f t="shared" si="26"/>
        <v>0.13584604936497918</v>
      </c>
      <c r="R83" s="101">
        <f t="shared" si="26"/>
        <v>0.13365414266994829</v>
      </c>
      <c r="S83" s="103">
        <v>2591</v>
      </c>
      <c r="T83" s="223">
        <v>77671.702999999994</v>
      </c>
      <c r="U83" s="223">
        <v>30035.461330239752</v>
      </c>
      <c r="W83" s="100">
        <v>0</v>
      </c>
      <c r="X83" s="100">
        <f t="shared" si="27"/>
        <v>0</v>
      </c>
      <c r="Y83" s="1"/>
      <c r="Z83" s="1"/>
    </row>
    <row r="84" spans="1:28" x14ac:dyDescent="0.25">
      <c r="A84" s="97">
        <v>1851</v>
      </c>
      <c r="B84" s="97" t="s">
        <v>102</v>
      </c>
      <c r="C84" s="1">
        <v>63689.213000000003</v>
      </c>
      <c r="D84" s="97">
        <f t="shared" si="17"/>
        <v>32231.383097165995</v>
      </c>
      <c r="E84" s="98">
        <f t="shared" si="18"/>
        <v>0.79180227900704159</v>
      </c>
      <c r="F84" s="220">
        <f t="shared" si="19"/>
        <v>5089.5420629872715</v>
      </c>
      <c r="G84" s="220">
        <f t="shared" si="14"/>
        <v>10056.93511646285</v>
      </c>
      <c r="H84" s="220">
        <f t="shared" si="20"/>
        <v>1543.911174667508</v>
      </c>
      <c r="I84" s="99">
        <f t="shared" si="15"/>
        <v>3050.7684811429958</v>
      </c>
      <c r="J84" s="220">
        <f t="shared" si="21"/>
        <v>951.35309857813024</v>
      </c>
      <c r="K84" s="99">
        <f t="shared" si="16"/>
        <v>1879.8737227903853</v>
      </c>
      <c r="L84" s="100">
        <f t="shared" si="22"/>
        <v>11936.808839253235</v>
      </c>
      <c r="M84" s="100">
        <f t="shared" si="23"/>
        <v>75626.021839253241</v>
      </c>
      <c r="N84" s="100">
        <f t="shared" si="24"/>
        <v>38272.2782587314</v>
      </c>
      <c r="O84" s="101">
        <f t="shared" si="25"/>
        <v>0.94020405691866549</v>
      </c>
      <c r="P84" s="102">
        <v>859.59810721611029</v>
      </c>
      <c r="Q84" s="101">
        <f t="shared" si="26"/>
        <v>5.4766176945381648E-2</v>
      </c>
      <c r="R84" s="101">
        <f t="shared" si="26"/>
        <v>6.9178467824696069E-2</v>
      </c>
      <c r="S84" s="103">
        <v>1976</v>
      </c>
      <c r="T84" s="223">
        <v>60382.305</v>
      </c>
      <c r="U84" s="223">
        <v>30145.933599600601</v>
      </c>
      <c r="W84" s="100">
        <v>0</v>
      </c>
      <c r="X84" s="100">
        <f t="shared" si="27"/>
        <v>0</v>
      </c>
      <c r="Y84" s="1"/>
      <c r="Z84" s="1"/>
    </row>
    <row r="85" spans="1:28" x14ac:dyDescent="0.25">
      <c r="A85" s="97">
        <v>1853</v>
      </c>
      <c r="B85" s="97" t="s">
        <v>103</v>
      </c>
      <c r="C85" s="1">
        <v>36968.086000000003</v>
      </c>
      <c r="D85" s="97">
        <f t="shared" si="17"/>
        <v>27712.208395802099</v>
      </c>
      <c r="E85" s="98">
        <f t="shared" si="18"/>
        <v>0.68078337494749075</v>
      </c>
      <c r="F85" s="220">
        <f t="shared" si="19"/>
        <v>7801.0468838056086</v>
      </c>
      <c r="G85" s="220">
        <f t="shared" si="14"/>
        <v>10406.596542996682</v>
      </c>
      <c r="H85" s="220">
        <f t="shared" si="20"/>
        <v>3125.6223201448715</v>
      </c>
      <c r="I85" s="99">
        <f t="shared" si="15"/>
        <v>4169.5801750732589</v>
      </c>
      <c r="J85" s="220">
        <f t="shared" si="21"/>
        <v>2533.0642440554939</v>
      </c>
      <c r="K85" s="99">
        <f t="shared" si="16"/>
        <v>3379.1077015700289</v>
      </c>
      <c r="L85" s="100">
        <f t="shared" si="22"/>
        <v>13785.70424456671</v>
      </c>
      <c r="M85" s="100">
        <f t="shared" si="23"/>
        <v>50753.790244566713</v>
      </c>
      <c r="N85" s="100">
        <f t="shared" si="24"/>
        <v>38046.319523663202</v>
      </c>
      <c r="O85" s="101">
        <f t="shared" si="25"/>
        <v>0.93465311171568788</v>
      </c>
      <c r="P85" s="102">
        <v>825.2956329586541</v>
      </c>
      <c r="Q85" s="101">
        <f t="shared" si="26"/>
        <v>0.10164548226126348</v>
      </c>
      <c r="R85" s="101">
        <f t="shared" si="26"/>
        <v>9.3387270250309379E-2</v>
      </c>
      <c r="S85" s="103">
        <v>1334</v>
      </c>
      <c r="T85" s="223">
        <v>33557.152999999998</v>
      </c>
      <c r="U85" s="223">
        <v>25345.28172205438</v>
      </c>
      <c r="W85" s="100">
        <v>0</v>
      </c>
      <c r="X85" s="100">
        <f t="shared" si="27"/>
        <v>0</v>
      </c>
      <c r="Y85" s="1"/>
      <c r="Z85" s="1"/>
    </row>
    <row r="86" spans="1:28" x14ac:dyDescent="0.25">
      <c r="A86" s="97">
        <v>1856</v>
      </c>
      <c r="B86" s="97" t="s">
        <v>104</v>
      </c>
      <c r="C86" s="1">
        <v>17349.647000000001</v>
      </c>
      <c r="D86" s="97">
        <f t="shared" si="17"/>
        <v>36992.850746268661</v>
      </c>
      <c r="E86" s="98">
        <f t="shared" si="18"/>
        <v>0.90877339764046094</v>
      </c>
      <c r="F86" s="220">
        <f t="shared" si="19"/>
        <v>2232.6614735256721</v>
      </c>
      <c r="G86" s="220">
        <f t="shared" si="14"/>
        <v>1047.1182310835402</v>
      </c>
      <c r="H86" s="220">
        <f t="shared" si="20"/>
        <v>0</v>
      </c>
      <c r="I86" s="99">
        <f t="shared" si="15"/>
        <v>0</v>
      </c>
      <c r="J86" s="220">
        <f t="shared" si="21"/>
        <v>-592.55807608937778</v>
      </c>
      <c r="K86" s="99">
        <f t="shared" si="16"/>
        <v>-277.90973768591817</v>
      </c>
      <c r="L86" s="100">
        <f t="shared" si="22"/>
        <v>769.20849339762208</v>
      </c>
      <c r="M86" s="100">
        <f t="shared" si="23"/>
        <v>18118.855493397623</v>
      </c>
      <c r="N86" s="100">
        <f t="shared" si="24"/>
        <v>38632.954143704948</v>
      </c>
      <c r="O86" s="101">
        <f t="shared" si="25"/>
        <v>0.94906448921361242</v>
      </c>
      <c r="P86" s="102">
        <v>-36.969747909624402</v>
      </c>
      <c r="Q86" s="101">
        <f t="shared" si="26"/>
        <v>-0.12006779723941127</v>
      </c>
      <c r="R86" s="101">
        <f t="shared" si="26"/>
        <v>-8.4420223993246751E-2</v>
      </c>
      <c r="S86" s="103">
        <v>469</v>
      </c>
      <c r="T86" s="223">
        <v>19717.026999999998</v>
      </c>
      <c r="U86" s="223">
        <v>40403.743852459018</v>
      </c>
      <c r="W86" s="100">
        <v>0</v>
      </c>
      <c r="X86" s="100">
        <f t="shared" si="27"/>
        <v>0</v>
      </c>
      <c r="Y86" s="1"/>
      <c r="Z86" s="1"/>
    </row>
    <row r="87" spans="1:28" x14ac:dyDescent="0.25">
      <c r="A87" s="97">
        <v>1857</v>
      </c>
      <c r="B87" s="97" t="s">
        <v>105</v>
      </c>
      <c r="C87" s="1">
        <v>24499.252</v>
      </c>
      <c r="D87" s="97">
        <f t="shared" si="17"/>
        <v>36134.589970501474</v>
      </c>
      <c r="E87" s="98">
        <f t="shared" si="18"/>
        <v>0.88768920040988775</v>
      </c>
      <c r="F87" s="220">
        <f t="shared" si="19"/>
        <v>2747.617938985984</v>
      </c>
      <c r="G87" s="220">
        <f t="shared" si="14"/>
        <v>1862.884962632497</v>
      </c>
      <c r="H87" s="220">
        <f t="shared" si="20"/>
        <v>177.78876900009053</v>
      </c>
      <c r="I87" s="99">
        <f t="shared" si="15"/>
        <v>120.54078538206139</v>
      </c>
      <c r="J87" s="220">
        <f t="shared" si="21"/>
        <v>-414.76930708928728</v>
      </c>
      <c r="K87" s="99">
        <f t="shared" si="16"/>
        <v>-281.21359020653676</v>
      </c>
      <c r="L87" s="100">
        <f t="shared" si="22"/>
        <v>1581.6713724259603</v>
      </c>
      <c r="M87" s="100">
        <f t="shared" si="23"/>
        <v>26080.923372425961</v>
      </c>
      <c r="N87" s="100">
        <f t="shared" si="24"/>
        <v>38467.438602398179</v>
      </c>
      <c r="O87" s="101">
        <f t="shared" si="25"/>
        <v>0.94499840298880788</v>
      </c>
      <c r="P87" s="102">
        <v>81.048105056947634</v>
      </c>
      <c r="Q87" s="101">
        <f t="shared" si="26"/>
        <v>-7.9758593401494812E-2</v>
      </c>
      <c r="R87" s="101">
        <f t="shared" si="26"/>
        <v>-5.2612829195049331E-2</v>
      </c>
      <c r="S87" s="103">
        <v>678</v>
      </c>
      <c r="T87" s="223">
        <v>26622.635999999999</v>
      </c>
      <c r="U87" s="223">
        <v>38141.312320916906</v>
      </c>
      <c r="W87" s="100">
        <v>0</v>
      </c>
      <c r="X87" s="100">
        <f t="shared" si="27"/>
        <v>0</v>
      </c>
      <c r="Y87" s="1"/>
      <c r="Z87" s="1"/>
    </row>
    <row r="88" spans="1:28" x14ac:dyDescent="0.25">
      <c r="A88" s="97">
        <v>1859</v>
      </c>
      <c r="B88" s="97" t="s">
        <v>106</v>
      </c>
      <c r="C88" s="1">
        <v>40338.961000000003</v>
      </c>
      <c r="D88" s="97">
        <f t="shared" si="17"/>
        <v>33173.487664473687</v>
      </c>
      <c r="E88" s="98">
        <f t="shared" si="18"/>
        <v>0.81494619874540242</v>
      </c>
      <c r="F88" s="220">
        <f t="shared" si="19"/>
        <v>4524.2793226026561</v>
      </c>
      <c r="G88" s="220">
        <f t="shared" si="14"/>
        <v>5501.5236562848295</v>
      </c>
      <c r="H88" s="220">
        <f t="shared" si="20"/>
        <v>1214.1745761098161</v>
      </c>
      <c r="I88" s="99">
        <f t="shared" si="15"/>
        <v>1476.4362845495364</v>
      </c>
      <c r="J88" s="220">
        <f t="shared" si="21"/>
        <v>621.61650002043837</v>
      </c>
      <c r="K88" s="99">
        <f t="shared" si="16"/>
        <v>755.88566402485299</v>
      </c>
      <c r="L88" s="100">
        <f t="shared" si="22"/>
        <v>6257.4093203096827</v>
      </c>
      <c r="M88" s="100">
        <f t="shared" si="23"/>
        <v>46596.370320309688</v>
      </c>
      <c r="N88" s="100">
        <f t="shared" si="24"/>
        <v>38319.383487096784</v>
      </c>
      <c r="O88" s="101">
        <f t="shared" si="25"/>
        <v>0.94136125290558348</v>
      </c>
      <c r="P88" s="102">
        <v>217.5450236714496</v>
      </c>
      <c r="Q88" s="101">
        <f t="shared" si="26"/>
        <v>1.6480767771679949E-2</v>
      </c>
      <c r="R88" s="101">
        <f t="shared" si="26"/>
        <v>3.4871044820180733E-2</v>
      </c>
      <c r="S88" s="103">
        <v>1216</v>
      </c>
      <c r="T88" s="223">
        <v>39684.923000000003</v>
      </c>
      <c r="U88" s="223">
        <v>32055.672859450729</v>
      </c>
      <c r="W88" s="100">
        <v>0</v>
      </c>
      <c r="X88" s="100">
        <f t="shared" si="27"/>
        <v>0</v>
      </c>
      <c r="Y88" s="1"/>
      <c r="Z88" s="1"/>
    </row>
    <row r="89" spans="1:28" x14ac:dyDescent="0.25">
      <c r="A89" s="97">
        <v>1860</v>
      </c>
      <c r="B89" s="97" t="s">
        <v>107</v>
      </c>
      <c r="C89" s="1">
        <v>377180.995</v>
      </c>
      <c r="D89" s="97">
        <f t="shared" si="17"/>
        <v>32611.18753242262</v>
      </c>
      <c r="E89" s="98">
        <f t="shared" si="18"/>
        <v>0.80113262690140852</v>
      </c>
      <c r="F89" s="220">
        <f t="shared" si="19"/>
        <v>4861.6594018332962</v>
      </c>
      <c r="G89" s="220">
        <f t="shared" si="14"/>
        <v>56229.952641603901</v>
      </c>
      <c r="H89" s="220">
        <f t="shared" si="20"/>
        <v>1410.9796223276894</v>
      </c>
      <c r="I89" s="99">
        <f t="shared" si="15"/>
        <v>16319.390311842057</v>
      </c>
      <c r="J89" s="220">
        <f t="shared" si="21"/>
        <v>818.42154623831163</v>
      </c>
      <c r="K89" s="99">
        <f t="shared" si="16"/>
        <v>9465.8636037923116</v>
      </c>
      <c r="L89" s="100">
        <f t="shared" si="22"/>
        <v>65695.816245396214</v>
      </c>
      <c r="M89" s="100">
        <f t="shared" si="23"/>
        <v>442876.81124539621</v>
      </c>
      <c r="N89" s="100">
        <f t="shared" si="24"/>
        <v>38291.268480494226</v>
      </c>
      <c r="O89" s="101">
        <f t="shared" si="25"/>
        <v>0.94067057431338363</v>
      </c>
      <c r="P89" s="102">
        <v>2655.347203523088</v>
      </c>
      <c r="Q89" s="101">
        <f t="shared" si="26"/>
        <v>0.12948133481319621</v>
      </c>
      <c r="R89" s="101">
        <f t="shared" si="26"/>
        <v>0.12508684578789858</v>
      </c>
      <c r="S89" s="103">
        <v>11566</v>
      </c>
      <c r="T89" s="223">
        <v>333941.76899999997</v>
      </c>
      <c r="U89" s="223">
        <v>28985.484680149289</v>
      </c>
      <c r="W89" s="100">
        <v>0</v>
      </c>
      <c r="X89" s="100">
        <f t="shared" si="27"/>
        <v>0</v>
      </c>
      <c r="Y89" s="1"/>
      <c r="Z89" s="1"/>
    </row>
    <row r="90" spans="1:28" x14ac:dyDescent="0.25">
      <c r="A90" s="97">
        <v>1865</v>
      </c>
      <c r="B90" s="97" t="s">
        <v>108</v>
      </c>
      <c r="C90" s="1">
        <v>371255.451</v>
      </c>
      <c r="D90" s="97">
        <f t="shared" si="17"/>
        <v>38179.293603455371</v>
      </c>
      <c r="E90" s="98">
        <f t="shared" si="18"/>
        <v>0.9379197782161881</v>
      </c>
      <c r="F90" s="220">
        <f t="shared" si="19"/>
        <v>1520.7957592136459</v>
      </c>
      <c r="G90" s="220">
        <f t="shared" si="14"/>
        <v>14788.217962593491</v>
      </c>
      <c r="H90" s="220">
        <f t="shared" si="20"/>
        <v>0</v>
      </c>
      <c r="I90" s="99">
        <f t="shared" si="15"/>
        <v>0</v>
      </c>
      <c r="J90" s="220">
        <f t="shared" si="21"/>
        <v>-592.55807608937778</v>
      </c>
      <c r="K90" s="99">
        <f t="shared" si="16"/>
        <v>-5762.034731893109</v>
      </c>
      <c r="L90" s="100">
        <f t="shared" si="22"/>
        <v>9026.1832307003824</v>
      </c>
      <c r="M90" s="100">
        <f t="shared" si="23"/>
        <v>380281.63423070038</v>
      </c>
      <c r="N90" s="100">
        <f t="shared" si="24"/>
        <v>39107.531286579637</v>
      </c>
      <c r="O90" s="101">
        <f t="shared" si="25"/>
        <v>0.96072304144390341</v>
      </c>
      <c r="P90" s="102">
        <v>1618.6637883300746</v>
      </c>
      <c r="Q90" s="101">
        <f t="shared" si="26"/>
        <v>0.20978455668052665</v>
      </c>
      <c r="R90" s="101">
        <f t="shared" si="26"/>
        <v>0.20306629608193072</v>
      </c>
      <c r="S90" s="103">
        <v>9724</v>
      </c>
      <c r="T90" s="223">
        <v>306877.32699999999</v>
      </c>
      <c r="U90" s="223">
        <v>31734.987280248188</v>
      </c>
      <c r="W90" s="100">
        <v>0</v>
      </c>
      <c r="X90" s="100">
        <f t="shared" si="27"/>
        <v>0</v>
      </c>
      <c r="Y90" s="1"/>
      <c r="Z90" s="1"/>
    </row>
    <row r="91" spans="1:28" x14ac:dyDescent="0.25">
      <c r="A91" s="97">
        <v>1866</v>
      </c>
      <c r="B91" s="97" t="s">
        <v>109</v>
      </c>
      <c r="C91" s="1">
        <v>345505.03100000002</v>
      </c>
      <c r="D91" s="97">
        <f t="shared" si="17"/>
        <v>42618.111631923028</v>
      </c>
      <c r="E91" s="98">
        <f t="shared" si="18"/>
        <v>1.0469646249868894</v>
      </c>
      <c r="F91" s="220">
        <f t="shared" si="19"/>
        <v>-1142.4950578669479</v>
      </c>
      <c r="G91" s="220">
        <f t="shared" si="14"/>
        <v>-9262.2074341273474</v>
      </c>
      <c r="H91" s="220">
        <f t="shared" si="20"/>
        <v>0</v>
      </c>
      <c r="I91" s="99">
        <f t="shared" si="15"/>
        <v>0</v>
      </c>
      <c r="J91" s="220">
        <f t="shared" si="21"/>
        <v>-592.55807608937778</v>
      </c>
      <c r="K91" s="99">
        <f t="shared" si="16"/>
        <v>-4803.8683228565851</v>
      </c>
      <c r="L91" s="100">
        <f t="shared" si="22"/>
        <v>-14066.075756983933</v>
      </c>
      <c r="M91" s="100">
        <f t="shared" si="23"/>
        <v>331438.95524301607</v>
      </c>
      <c r="N91" s="100">
        <f t="shared" si="24"/>
        <v>40883.058497966704</v>
      </c>
      <c r="O91" s="101">
        <f t="shared" si="25"/>
        <v>1.0043409801521841</v>
      </c>
      <c r="P91" s="102">
        <v>-1897.7567852949178</v>
      </c>
      <c r="Q91" s="101">
        <f t="shared" si="26"/>
        <v>0.30910325591972698</v>
      </c>
      <c r="R91" s="101">
        <f t="shared" si="26"/>
        <v>0.30232117416955678</v>
      </c>
      <c r="S91" s="103">
        <v>8107</v>
      </c>
      <c r="T91" s="223">
        <v>263924.96500000003</v>
      </c>
      <c r="U91" s="223">
        <v>32724.732176069439</v>
      </c>
      <c r="W91" s="100">
        <v>0</v>
      </c>
      <c r="X91" s="100">
        <f t="shared" si="27"/>
        <v>0</v>
      </c>
      <c r="Y91" s="1"/>
      <c r="Z91" s="1"/>
    </row>
    <row r="92" spans="1:28" x14ac:dyDescent="0.25">
      <c r="A92" s="97">
        <v>1867</v>
      </c>
      <c r="B92" s="97" t="s">
        <v>440</v>
      </c>
      <c r="C92" s="1">
        <v>136672.28</v>
      </c>
      <c r="D92" s="97">
        <f t="shared" si="17"/>
        <v>53283.539961013645</v>
      </c>
      <c r="E92" s="98">
        <f t="shared" si="18"/>
        <v>1.3089735630489592</v>
      </c>
      <c r="F92" s="220">
        <f>($D$364+$X$364-D92-X92)*0.6</f>
        <v>-17186.898254151725</v>
      </c>
      <c r="G92" s="220">
        <f t="shared" si="14"/>
        <v>-44084.394021899177</v>
      </c>
      <c r="H92" s="220">
        <f t="shared" si="20"/>
        <v>0</v>
      </c>
      <c r="I92" s="99">
        <f t="shared" si="15"/>
        <v>0</v>
      </c>
      <c r="J92" s="220">
        <f t="shared" si="21"/>
        <v>-592.55807608937778</v>
      </c>
      <c r="K92" s="99">
        <f t="shared" si="16"/>
        <v>-1519.9114651692539</v>
      </c>
      <c r="L92" s="100">
        <f t="shared" si="22"/>
        <v>-45604.305487068428</v>
      </c>
      <c r="M92" s="100">
        <f t="shared" si="23"/>
        <v>91067.974512931571</v>
      </c>
      <c r="N92" s="100">
        <f t="shared" si="24"/>
        <v>35504.08363077254</v>
      </c>
      <c r="O92" s="101">
        <f t="shared" si="25"/>
        <v>0.87220006191338761</v>
      </c>
      <c r="P92" s="102">
        <v>-720.93887374879705</v>
      </c>
      <c r="Q92" s="101">
        <f t="shared" si="26"/>
        <v>0.41905105993205632</v>
      </c>
      <c r="R92" s="101">
        <f t="shared" si="26"/>
        <v>0.42513665901948422</v>
      </c>
      <c r="S92" s="103">
        <v>2565</v>
      </c>
      <c r="T92" s="223">
        <v>96312.447</v>
      </c>
      <c r="U92" s="223">
        <v>37388.372282608696</v>
      </c>
      <c r="W92" s="100">
        <v>41233</v>
      </c>
      <c r="X92" s="100">
        <f t="shared" si="27"/>
        <v>16075.243664717349</v>
      </c>
      <c r="Y92" s="1"/>
      <c r="Z92" s="1"/>
    </row>
    <row r="93" spans="1:28" x14ac:dyDescent="0.25">
      <c r="A93" s="97">
        <v>1868</v>
      </c>
      <c r="B93" s="97" t="s">
        <v>110</v>
      </c>
      <c r="C93" s="1">
        <v>152431.56400000001</v>
      </c>
      <c r="D93" s="97">
        <f t="shared" si="17"/>
        <v>34192.813817855545</v>
      </c>
      <c r="E93" s="98">
        <f t="shared" si="18"/>
        <v>0.83998715863428175</v>
      </c>
      <c r="F93" s="220">
        <f t="shared" si="19"/>
        <v>3912.6836305735414</v>
      </c>
      <c r="G93" s="220">
        <f t="shared" si="14"/>
        <v>17442.743625096846</v>
      </c>
      <c r="H93" s="220">
        <f t="shared" si="20"/>
        <v>857.41042242616561</v>
      </c>
      <c r="I93" s="99">
        <f t="shared" si="15"/>
        <v>3822.3356631758465</v>
      </c>
      <c r="J93" s="220">
        <f t="shared" si="21"/>
        <v>264.85234633678783</v>
      </c>
      <c r="K93" s="99">
        <f t="shared" si="16"/>
        <v>1180.7117599694002</v>
      </c>
      <c r="L93" s="100">
        <f t="shared" si="22"/>
        <v>18623.455385066245</v>
      </c>
      <c r="M93" s="100">
        <f t="shared" si="23"/>
        <v>171055.01938506626</v>
      </c>
      <c r="N93" s="100">
        <f t="shared" si="24"/>
        <v>38370.349794765869</v>
      </c>
      <c r="O93" s="101">
        <f t="shared" si="25"/>
        <v>0.94261330090002726</v>
      </c>
      <c r="P93" s="102">
        <v>1751.5616890027413</v>
      </c>
      <c r="Q93" s="101">
        <f t="shared" si="26"/>
        <v>0.12312695376900126</v>
      </c>
      <c r="R93" s="101">
        <f t="shared" si="26"/>
        <v>0.11254567695018169</v>
      </c>
      <c r="S93" s="103">
        <v>4458</v>
      </c>
      <c r="T93" s="223">
        <v>135720.68900000001</v>
      </c>
      <c r="U93" s="223">
        <v>30733.85167572464</v>
      </c>
      <c r="W93" s="100">
        <v>0</v>
      </c>
      <c r="X93" s="100">
        <f t="shared" si="27"/>
        <v>0</v>
      </c>
      <c r="Y93" s="1"/>
      <c r="Z93" s="1"/>
    </row>
    <row r="94" spans="1:28" x14ac:dyDescent="0.25">
      <c r="A94" s="97">
        <v>1870</v>
      </c>
      <c r="B94" s="97" t="s">
        <v>111</v>
      </c>
      <c r="C94" s="1">
        <v>382799.788</v>
      </c>
      <c r="D94" s="97">
        <f t="shared" si="17"/>
        <v>36568.569736339319</v>
      </c>
      <c r="E94" s="98">
        <f t="shared" si="18"/>
        <v>0.89835042976506119</v>
      </c>
      <c r="F94" s="220">
        <f t="shared" si="19"/>
        <v>2487.2300794832772</v>
      </c>
      <c r="G94" s="220">
        <f t="shared" si="14"/>
        <v>26036.324472030945</v>
      </c>
      <c r="H94" s="220">
        <f t="shared" si="20"/>
        <v>25.895850956844878</v>
      </c>
      <c r="I94" s="99">
        <f t="shared" si="15"/>
        <v>271.07776781625222</v>
      </c>
      <c r="J94" s="220">
        <f t="shared" si="21"/>
        <v>-566.66222513253285</v>
      </c>
      <c r="K94" s="99">
        <f t="shared" si="16"/>
        <v>-5931.820172687354</v>
      </c>
      <c r="L94" s="100">
        <f t="shared" si="22"/>
        <v>20104.504299343593</v>
      </c>
      <c r="M94" s="100">
        <f t="shared" si="23"/>
        <v>402904.29229934362</v>
      </c>
      <c r="N94" s="100">
        <f t="shared" si="24"/>
        <v>38489.137590690072</v>
      </c>
      <c r="O94" s="101">
        <f t="shared" si="25"/>
        <v>0.94553146445656655</v>
      </c>
      <c r="P94" s="102">
        <v>2054.2495226159626</v>
      </c>
      <c r="Q94" s="101">
        <f t="shared" si="26"/>
        <v>0.16021784065840006</v>
      </c>
      <c r="R94" s="101">
        <f t="shared" si="26"/>
        <v>0.16531623774191992</v>
      </c>
      <c r="S94" s="103">
        <v>10468</v>
      </c>
      <c r="T94" s="223">
        <v>329937.85700000002</v>
      </c>
      <c r="U94" s="223">
        <v>31380.811964999051</v>
      </c>
      <c r="W94" s="100">
        <v>0</v>
      </c>
      <c r="X94" s="100">
        <f t="shared" si="27"/>
        <v>0</v>
      </c>
      <c r="Y94" s="1"/>
      <c r="Z94" s="1"/>
      <c r="AA94" s="1"/>
      <c r="AB94" s="1"/>
    </row>
    <row r="95" spans="1:28" x14ac:dyDescent="0.25">
      <c r="A95" s="97">
        <v>1871</v>
      </c>
      <c r="B95" s="97" t="s">
        <v>112</v>
      </c>
      <c r="C95" s="1">
        <v>158002.27600000001</v>
      </c>
      <c r="D95" s="97">
        <f t="shared" si="17"/>
        <v>34558.678040244973</v>
      </c>
      <c r="E95" s="98">
        <f t="shared" si="18"/>
        <v>0.84897504861162998</v>
      </c>
      <c r="F95" s="220">
        <f t="shared" si="19"/>
        <v>3693.1650971398849</v>
      </c>
      <c r="G95" s="220">
        <f t="shared" si="14"/>
        <v>16885.150824123553</v>
      </c>
      <c r="H95" s="220">
        <f t="shared" si="20"/>
        <v>729.35794458986595</v>
      </c>
      <c r="I95" s="99">
        <f t="shared" si="15"/>
        <v>3334.6245226648675</v>
      </c>
      <c r="J95" s="220">
        <f t="shared" si="21"/>
        <v>136.79986850048817</v>
      </c>
      <c r="K95" s="99">
        <f t="shared" si="16"/>
        <v>625.448998784232</v>
      </c>
      <c r="L95" s="100">
        <f t="shared" si="22"/>
        <v>17510.599822907785</v>
      </c>
      <c r="M95" s="100">
        <f t="shared" si="23"/>
        <v>175512.87582290781</v>
      </c>
      <c r="N95" s="100">
        <f t="shared" si="24"/>
        <v>38388.643005885351</v>
      </c>
      <c r="O95" s="101">
        <f t="shared" si="25"/>
        <v>0.94306269539889498</v>
      </c>
      <c r="P95" s="102">
        <v>1684.1141615344532</v>
      </c>
      <c r="Q95" s="101">
        <f t="shared" si="26"/>
        <v>0.10188676561002363</v>
      </c>
      <c r="R95" s="101">
        <f t="shared" si="26"/>
        <v>0.10574288727445076</v>
      </c>
      <c r="S95" s="103">
        <v>4572</v>
      </c>
      <c r="T95" s="223">
        <v>143392.48000000001</v>
      </c>
      <c r="U95" s="223">
        <v>31253.80993897123</v>
      </c>
      <c r="W95" s="100">
        <v>0</v>
      </c>
      <c r="X95" s="100">
        <f t="shared" si="27"/>
        <v>0</v>
      </c>
      <c r="Y95" s="1"/>
      <c r="Z95" s="1"/>
    </row>
    <row r="96" spans="1:28" x14ac:dyDescent="0.25">
      <c r="A96" s="97">
        <v>1874</v>
      </c>
      <c r="B96" s="97" t="s">
        <v>113</v>
      </c>
      <c r="C96" s="1">
        <v>40538.419000000002</v>
      </c>
      <c r="D96" s="97">
        <f t="shared" si="17"/>
        <v>41281.485743380857</v>
      </c>
      <c r="E96" s="98">
        <f t="shared" si="18"/>
        <v>1.0141288195379894</v>
      </c>
      <c r="F96" s="220">
        <f t="shared" si="19"/>
        <v>-340.51952474164574</v>
      </c>
      <c r="G96" s="220">
        <f t="shared" si="14"/>
        <v>-334.3901732962961</v>
      </c>
      <c r="H96" s="220">
        <f t="shared" si="20"/>
        <v>0</v>
      </c>
      <c r="I96" s="99">
        <f t="shared" si="15"/>
        <v>0</v>
      </c>
      <c r="J96" s="220">
        <f t="shared" si="21"/>
        <v>-592.55807608937778</v>
      </c>
      <c r="K96" s="99">
        <f t="shared" si="16"/>
        <v>-581.89203071976897</v>
      </c>
      <c r="L96" s="100">
        <f t="shared" si="22"/>
        <v>-916.28220401606507</v>
      </c>
      <c r="M96" s="100">
        <f t="shared" si="23"/>
        <v>39622.136795983934</v>
      </c>
      <c r="N96" s="100">
        <f t="shared" si="24"/>
        <v>40348.40814254983</v>
      </c>
      <c r="O96" s="101">
        <f t="shared" si="25"/>
        <v>0.99120665797262397</v>
      </c>
      <c r="P96" s="102">
        <v>110.18339734061533</v>
      </c>
      <c r="Q96" s="101">
        <f t="shared" si="26"/>
        <v>0.17877030968294655</v>
      </c>
      <c r="R96" s="101">
        <f t="shared" si="26"/>
        <v>0.18717294936500423</v>
      </c>
      <c r="S96" s="103">
        <v>982</v>
      </c>
      <c r="T96" s="223">
        <v>34390.430999999997</v>
      </c>
      <c r="U96" s="223">
        <v>34772.933265925174</v>
      </c>
      <c r="W96" s="100">
        <v>0</v>
      </c>
      <c r="X96" s="100">
        <f t="shared" si="27"/>
        <v>0</v>
      </c>
      <c r="Y96" s="1"/>
      <c r="Z96" s="1"/>
    </row>
    <row r="97" spans="1:26" x14ac:dyDescent="0.25">
      <c r="A97" s="97">
        <v>1875</v>
      </c>
      <c r="B97" s="97" t="s">
        <v>114</v>
      </c>
      <c r="C97" s="1">
        <v>85847.221999999994</v>
      </c>
      <c r="D97" s="97">
        <f t="shared" si="17"/>
        <v>31701.33751846381</v>
      </c>
      <c r="E97" s="98">
        <f t="shared" si="18"/>
        <v>0.77878107864685908</v>
      </c>
      <c r="F97" s="220">
        <f t="shared" si="19"/>
        <v>5407.5694102085827</v>
      </c>
      <c r="G97" s="220">
        <f t="shared" si="14"/>
        <v>14643.697962844841</v>
      </c>
      <c r="H97" s="220">
        <f t="shared" si="20"/>
        <v>1729.427127213273</v>
      </c>
      <c r="I97" s="99">
        <f t="shared" si="15"/>
        <v>4683.2886604935429</v>
      </c>
      <c r="J97" s="220">
        <f t="shared" si="21"/>
        <v>1136.8690511238951</v>
      </c>
      <c r="K97" s="99">
        <f t="shared" si="16"/>
        <v>3078.641390443508</v>
      </c>
      <c r="L97" s="100">
        <f t="shared" si="22"/>
        <v>17722.339353288349</v>
      </c>
      <c r="M97" s="100">
        <f t="shared" si="23"/>
        <v>103569.56135328834</v>
      </c>
      <c r="N97" s="100">
        <f t="shared" si="24"/>
        <v>38245.775979796286</v>
      </c>
      <c r="O97" s="101">
        <f t="shared" si="25"/>
        <v>0.93955299690065619</v>
      </c>
      <c r="P97" s="102">
        <v>1270.9986334722998</v>
      </c>
      <c r="Q97" s="101">
        <f t="shared" si="26"/>
        <v>8.7874640953318595E-2</v>
      </c>
      <c r="R97" s="101">
        <f t="shared" si="26"/>
        <v>8.5062557317176379E-2</v>
      </c>
      <c r="S97" s="103">
        <v>2708</v>
      </c>
      <c r="T97" s="223">
        <v>78912.789000000004</v>
      </c>
      <c r="U97" s="223">
        <v>29216.138097001112</v>
      </c>
      <c r="V97" s="1"/>
      <c r="W97" s="100">
        <v>0</v>
      </c>
      <c r="X97" s="100">
        <f t="shared" si="27"/>
        <v>0</v>
      </c>
    </row>
    <row r="98" spans="1:26" ht="29.1" customHeight="1" x14ac:dyDescent="0.25">
      <c r="A98" s="97">
        <v>3001</v>
      </c>
      <c r="B98" s="97" t="s">
        <v>115</v>
      </c>
      <c r="C98" s="1">
        <v>960908.85600000003</v>
      </c>
      <c r="D98" s="97">
        <f t="shared" si="17"/>
        <v>30559.370817962095</v>
      </c>
      <c r="E98" s="98">
        <f t="shared" si="18"/>
        <v>0.75072730778379881</v>
      </c>
      <c r="F98" s="220">
        <f t="shared" si="19"/>
        <v>6092.7494305096116</v>
      </c>
      <c r="G98" s="220">
        <f t="shared" si="14"/>
        <v>191580.41309294425</v>
      </c>
      <c r="H98" s="220">
        <f t="shared" si="20"/>
        <v>2129.1154723888731</v>
      </c>
      <c r="I98" s="99">
        <f t="shared" si="15"/>
        <v>66947.906913795727</v>
      </c>
      <c r="J98" s="220">
        <f t="shared" si="21"/>
        <v>1536.5573962994954</v>
      </c>
      <c r="K98" s="99">
        <f t="shared" si="16"/>
        <v>48315.510769241329</v>
      </c>
      <c r="L98" s="100">
        <f t="shared" si="22"/>
        <v>239895.92386218556</v>
      </c>
      <c r="M98" s="100">
        <f t="shared" si="23"/>
        <v>1200804.7798621855</v>
      </c>
      <c r="N98" s="100">
        <f t="shared" si="24"/>
        <v>38188.677644771196</v>
      </c>
      <c r="O98" s="101">
        <f t="shared" si="25"/>
        <v>0.93815030835750313</v>
      </c>
      <c r="P98" s="102">
        <v>7312.7531849713996</v>
      </c>
      <c r="Q98" s="101">
        <f t="shared" si="26"/>
        <v>9.6430592661964742E-2</v>
      </c>
      <c r="R98" s="101">
        <f t="shared" si="26"/>
        <v>9.4443041975610348E-2</v>
      </c>
      <c r="S98" s="103">
        <v>31444</v>
      </c>
      <c r="T98" s="223">
        <v>876397.34100000001</v>
      </c>
      <c r="U98" s="223">
        <v>27922.303533309969</v>
      </c>
      <c r="W98" s="100">
        <v>0</v>
      </c>
      <c r="X98" s="100">
        <f t="shared" si="27"/>
        <v>0</v>
      </c>
      <c r="Y98" s="1"/>
      <c r="Z98" s="1"/>
    </row>
    <row r="99" spans="1:26" x14ac:dyDescent="0.25">
      <c r="A99" s="97">
        <v>3002</v>
      </c>
      <c r="B99" s="97" t="s">
        <v>116</v>
      </c>
      <c r="C99" s="1">
        <v>1939768.5190000001</v>
      </c>
      <c r="D99" s="97">
        <f t="shared" si="17"/>
        <v>38571.654782262878</v>
      </c>
      <c r="E99" s="98">
        <f t="shared" si="18"/>
        <v>0.9475585974575812</v>
      </c>
      <c r="F99" s="220">
        <f t="shared" si="19"/>
        <v>1285.3790519291417</v>
      </c>
      <c r="G99" s="220">
        <f t="shared" si="14"/>
        <v>64641.712521516536</v>
      </c>
      <c r="H99" s="220">
        <f t="shared" si="20"/>
        <v>0</v>
      </c>
      <c r="I99" s="99">
        <f t="shared" si="15"/>
        <v>0</v>
      </c>
      <c r="J99" s="220">
        <f t="shared" si="21"/>
        <v>-592.55807608937778</v>
      </c>
      <c r="K99" s="99">
        <f t="shared" si="16"/>
        <v>-29799.745646534808</v>
      </c>
      <c r="L99" s="100">
        <f t="shared" si="22"/>
        <v>34841.966874981728</v>
      </c>
      <c r="M99" s="100">
        <f t="shared" si="23"/>
        <v>1974610.4858749819</v>
      </c>
      <c r="N99" s="100">
        <f t="shared" si="24"/>
        <v>39264.475758102642</v>
      </c>
      <c r="O99" s="101">
        <f t="shared" si="25"/>
        <v>0.9645785691404607</v>
      </c>
      <c r="P99" s="102">
        <v>5787.5260320362031</v>
      </c>
      <c r="Q99" s="101">
        <f t="shared" si="26"/>
        <v>0.19207286249486091</v>
      </c>
      <c r="R99" s="101">
        <f t="shared" si="26"/>
        <v>0.1773289905427472</v>
      </c>
      <c r="S99" s="103">
        <v>50290</v>
      </c>
      <c r="T99" s="223">
        <v>1627223.1170000001</v>
      </c>
      <c r="U99" s="223">
        <v>32762.002033502456</v>
      </c>
      <c r="W99" s="100">
        <v>0</v>
      </c>
      <c r="X99" s="100">
        <f t="shared" si="27"/>
        <v>0</v>
      </c>
      <c r="Y99" s="1"/>
      <c r="Z99" s="1"/>
    </row>
    <row r="100" spans="1:26" x14ac:dyDescent="0.25">
      <c r="A100" s="97">
        <v>3003</v>
      </c>
      <c r="B100" s="97" t="s">
        <v>117</v>
      </c>
      <c r="C100" s="1">
        <v>1813383.466</v>
      </c>
      <c r="D100" s="97">
        <f t="shared" si="17"/>
        <v>31167.430923653363</v>
      </c>
      <c r="E100" s="98">
        <f t="shared" si="18"/>
        <v>0.76566502783162205</v>
      </c>
      <c r="F100" s="220">
        <f t="shared" si="19"/>
        <v>5727.9133670948513</v>
      </c>
      <c r="G100" s="220">
        <f t="shared" si="14"/>
        <v>333261.45552431262</v>
      </c>
      <c r="H100" s="220">
        <f t="shared" si="20"/>
        <v>1916.2944353969294</v>
      </c>
      <c r="I100" s="99">
        <f t="shared" si="15"/>
        <v>111493.84284026414</v>
      </c>
      <c r="J100" s="220">
        <f t="shared" si="21"/>
        <v>1323.7363593075515</v>
      </c>
      <c r="K100" s="99">
        <f t="shared" si="16"/>
        <v>77017.628857231961</v>
      </c>
      <c r="L100" s="100">
        <f t="shared" si="22"/>
        <v>410279.08438154461</v>
      </c>
      <c r="M100" s="100">
        <f t="shared" si="23"/>
        <v>2223662.5503815445</v>
      </c>
      <c r="N100" s="100">
        <f t="shared" si="24"/>
        <v>38219.080650055766</v>
      </c>
      <c r="O100" s="101">
        <f t="shared" si="25"/>
        <v>0.93889719435989449</v>
      </c>
      <c r="P100" s="102">
        <v>18597.232402099355</v>
      </c>
      <c r="Q100" s="101">
        <f t="shared" si="26"/>
        <v>9.7406587273540554E-2</v>
      </c>
      <c r="R100" s="101">
        <f t="shared" si="26"/>
        <v>8.2128677684809234E-2</v>
      </c>
      <c r="S100" s="103">
        <v>58182</v>
      </c>
      <c r="T100" s="223">
        <v>1652426.263</v>
      </c>
      <c r="U100" s="223">
        <v>28801.963727950915</v>
      </c>
      <c r="W100" s="100">
        <v>0</v>
      </c>
      <c r="X100" s="100">
        <f t="shared" si="27"/>
        <v>0</v>
      </c>
      <c r="Y100" s="1"/>
      <c r="Z100" s="1"/>
    </row>
    <row r="101" spans="1:26" x14ac:dyDescent="0.25">
      <c r="A101" s="97">
        <v>3004</v>
      </c>
      <c r="B101" s="97" t="s">
        <v>118</v>
      </c>
      <c r="C101" s="1">
        <v>2855631.4049999998</v>
      </c>
      <c r="D101" s="97">
        <f t="shared" si="17"/>
        <v>34039.376877413815</v>
      </c>
      <c r="E101" s="98">
        <f t="shared" si="18"/>
        <v>0.83621779761246728</v>
      </c>
      <c r="F101" s="220">
        <f t="shared" si="19"/>
        <v>4004.7457948385795</v>
      </c>
      <c r="G101" s="220">
        <f t="shared" si="14"/>
        <v>335966.13422059809</v>
      </c>
      <c r="H101" s="220">
        <f t="shared" si="20"/>
        <v>911.11335158077122</v>
      </c>
      <c r="I101" s="99">
        <f t="shared" si="15"/>
        <v>76435.121290814059</v>
      </c>
      <c r="J101" s="220">
        <f t="shared" si="21"/>
        <v>318.55527549139345</v>
      </c>
      <c r="K101" s="99">
        <f t="shared" si="16"/>
        <v>26724.239171523976</v>
      </c>
      <c r="L101" s="100">
        <f t="shared" si="22"/>
        <v>362690.37339212204</v>
      </c>
      <c r="M101" s="100">
        <f t="shared" si="23"/>
        <v>3218321.7783921217</v>
      </c>
      <c r="N101" s="100">
        <f t="shared" si="24"/>
        <v>38362.677947743781</v>
      </c>
      <c r="O101" s="101">
        <f t="shared" si="25"/>
        <v>0.94242483284893652</v>
      </c>
      <c r="P101" s="102">
        <v>18351.243973064586</v>
      </c>
      <c r="Q101" s="101">
        <f t="shared" si="26"/>
        <v>0.12794873547862154</v>
      </c>
      <c r="R101" s="101">
        <f t="shared" si="26"/>
        <v>0.11855050720775473</v>
      </c>
      <c r="S101" s="103">
        <v>83892</v>
      </c>
      <c r="T101" s="223">
        <v>2531703.1839999999</v>
      </c>
      <c r="U101" s="223">
        <v>30431.685165819239</v>
      </c>
      <c r="W101" s="100">
        <v>0</v>
      </c>
      <c r="X101" s="100">
        <f t="shared" si="27"/>
        <v>0</v>
      </c>
      <c r="Y101" s="1"/>
      <c r="Z101" s="1"/>
    </row>
    <row r="102" spans="1:26" x14ac:dyDescent="0.25">
      <c r="A102" s="97">
        <v>3005</v>
      </c>
      <c r="B102" s="97" t="s">
        <v>119</v>
      </c>
      <c r="C102" s="1">
        <v>3797186</v>
      </c>
      <c r="D102" s="97">
        <f t="shared" si="17"/>
        <v>37127.941881043873</v>
      </c>
      <c r="E102" s="98">
        <f t="shared" si="18"/>
        <v>0.91209207211577581</v>
      </c>
      <c r="F102" s="220">
        <f t="shared" si="19"/>
        <v>2151.6067926605451</v>
      </c>
      <c r="G102" s="220">
        <f t="shared" si="14"/>
        <v>220051.28150577194</v>
      </c>
      <c r="H102" s="220">
        <f t="shared" si="20"/>
        <v>0</v>
      </c>
      <c r="I102" s="99">
        <f t="shared" si="15"/>
        <v>0</v>
      </c>
      <c r="J102" s="220">
        <f t="shared" si="21"/>
        <v>-592.55807608937778</v>
      </c>
      <c r="K102" s="99">
        <f t="shared" si="16"/>
        <v>-60602.692115888931</v>
      </c>
      <c r="L102" s="100">
        <f t="shared" si="22"/>
        <v>159448.58938988301</v>
      </c>
      <c r="M102" s="100">
        <f t="shared" si="23"/>
        <v>3956634.589389883</v>
      </c>
      <c r="N102" s="100">
        <f t="shared" si="24"/>
        <v>38686.99059761504</v>
      </c>
      <c r="O102" s="101">
        <f t="shared" si="25"/>
        <v>0.95039195900373852</v>
      </c>
      <c r="P102" s="102">
        <v>10346.016525882791</v>
      </c>
      <c r="Q102" s="101">
        <f t="shared" si="26"/>
        <v>0.10627845324723789</v>
      </c>
      <c r="R102" s="101">
        <f t="shared" si="26"/>
        <v>0.10180025001036845</v>
      </c>
      <c r="S102" s="103">
        <v>102273</v>
      </c>
      <c r="T102" s="223">
        <v>3432396.2370000002</v>
      </c>
      <c r="U102" s="223">
        <v>33697.525373310164</v>
      </c>
      <c r="W102" s="100">
        <v>0</v>
      </c>
      <c r="X102" s="100">
        <f t="shared" si="27"/>
        <v>0</v>
      </c>
      <c r="Y102" s="1"/>
      <c r="Z102" s="1"/>
    </row>
    <row r="103" spans="1:26" x14ac:dyDescent="0.25">
      <c r="A103" s="97">
        <v>3006</v>
      </c>
      <c r="B103" s="97" t="s">
        <v>120</v>
      </c>
      <c r="C103" s="1">
        <v>1111231.8459999999</v>
      </c>
      <c r="D103" s="97">
        <f t="shared" si="17"/>
        <v>39859.099895979052</v>
      </c>
      <c r="E103" s="98">
        <f t="shared" si="18"/>
        <v>0.97918621865099431</v>
      </c>
      <c r="F103" s="220">
        <f t="shared" si="19"/>
        <v>512.91198369943743</v>
      </c>
      <c r="G103" s="220">
        <f t="shared" si="14"/>
        <v>14299.473193556616</v>
      </c>
      <c r="H103" s="220">
        <f t="shared" si="20"/>
        <v>0</v>
      </c>
      <c r="I103" s="99">
        <f t="shared" si="15"/>
        <v>0</v>
      </c>
      <c r="J103" s="220">
        <f t="shared" si="21"/>
        <v>-592.55807608937778</v>
      </c>
      <c r="K103" s="99">
        <f t="shared" si="16"/>
        <v>-16519.926603295764</v>
      </c>
      <c r="L103" s="100">
        <f t="shared" si="22"/>
        <v>-2220.4534097391479</v>
      </c>
      <c r="M103" s="100">
        <f t="shared" si="23"/>
        <v>1109011.3925902608</v>
      </c>
      <c r="N103" s="100">
        <f t="shared" si="24"/>
        <v>39779.453803589116</v>
      </c>
      <c r="O103" s="101">
        <f t="shared" si="25"/>
        <v>0.97722961761782612</v>
      </c>
      <c r="P103" s="102">
        <v>2160.8438409970113</v>
      </c>
      <c r="Q103" s="101">
        <f t="shared" si="26"/>
        <v>9.7850369610591126E-2</v>
      </c>
      <c r="R103" s="101">
        <f t="shared" si="26"/>
        <v>9.0565233186115465E-2</v>
      </c>
      <c r="S103" s="103">
        <v>27879</v>
      </c>
      <c r="T103" s="223">
        <v>1012188.798</v>
      </c>
      <c r="U103" s="223">
        <v>36549.028598252327</v>
      </c>
      <c r="W103" s="100">
        <v>0</v>
      </c>
      <c r="X103" s="100">
        <f t="shared" si="27"/>
        <v>0</v>
      </c>
      <c r="Y103" s="1"/>
      <c r="Z103" s="1"/>
    </row>
    <row r="104" spans="1:26" x14ac:dyDescent="0.25">
      <c r="A104" s="97">
        <v>3007</v>
      </c>
      <c r="B104" s="97" t="s">
        <v>121</v>
      </c>
      <c r="C104" s="1">
        <v>1111403.773</v>
      </c>
      <c r="D104" s="97">
        <f t="shared" si="17"/>
        <v>35839.017542162459</v>
      </c>
      <c r="E104" s="98">
        <f t="shared" si="18"/>
        <v>0.88042811199599791</v>
      </c>
      <c r="F104" s="220">
        <f t="shared" si="19"/>
        <v>2924.9613959893932</v>
      </c>
      <c r="G104" s="220">
        <f t="shared" si="14"/>
        <v>90705.97785102707</v>
      </c>
      <c r="H104" s="220">
        <f t="shared" si="20"/>
        <v>281.23911891874593</v>
      </c>
      <c r="I104" s="99">
        <f t="shared" si="15"/>
        <v>8721.5063167892295</v>
      </c>
      <c r="J104" s="220">
        <f t="shared" si="21"/>
        <v>-311.31895717063185</v>
      </c>
      <c r="K104" s="99">
        <f t="shared" si="16"/>
        <v>-9654.3121808184642</v>
      </c>
      <c r="L104" s="100">
        <f t="shared" si="22"/>
        <v>81051.665670208604</v>
      </c>
      <c r="M104" s="100">
        <f t="shared" si="23"/>
        <v>1192455.4386702087</v>
      </c>
      <c r="N104" s="100">
        <f t="shared" si="24"/>
        <v>38452.659980981225</v>
      </c>
      <c r="O104" s="101">
        <f t="shared" si="25"/>
        <v>0.94463534856811338</v>
      </c>
      <c r="P104" s="102">
        <v>3200.5118436889315</v>
      </c>
      <c r="Q104" s="101">
        <f t="shared" si="26"/>
        <v>0.11926470480123058</v>
      </c>
      <c r="R104" s="101">
        <f t="shared" si="26"/>
        <v>0.11291242373822022</v>
      </c>
      <c r="S104" s="103">
        <v>31011</v>
      </c>
      <c r="T104" s="223">
        <v>992976.7</v>
      </c>
      <c r="U104" s="223">
        <v>32202.909031944215</v>
      </c>
      <c r="W104" s="100">
        <v>0</v>
      </c>
      <c r="X104" s="100">
        <f t="shared" si="27"/>
        <v>0</v>
      </c>
      <c r="Y104" s="1"/>
      <c r="Z104" s="1"/>
    </row>
    <row r="105" spans="1:26" x14ac:dyDescent="0.25">
      <c r="A105" s="97">
        <v>3011</v>
      </c>
      <c r="B105" s="97" t="s">
        <v>122</v>
      </c>
      <c r="C105" s="1">
        <v>209556.24299999999</v>
      </c>
      <c r="D105" s="97">
        <f t="shared" si="17"/>
        <v>44200.852773676437</v>
      </c>
      <c r="E105" s="98">
        <f t="shared" si="18"/>
        <v>1.085846544491881</v>
      </c>
      <c r="F105" s="220">
        <f t="shared" si="19"/>
        <v>-2092.1397429189933</v>
      </c>
      <c r="G105" s="220">
        <f t="shared" si="14"/>
        <v>-9918.8345211789474</v>
      </c>
      <c r="H105" s="220">
        <f t="shared" si="20"/>
        <v>0</v>
      </c>
      <c r="I105" s="99">
        <f t="shared" si="15"/>
        <v>0</v>
      </c>
      <c r="J105" s="220">
        <f t="shared" si="21"/>
        <v>-592.55807608937778</v>
      </c>
      <c r="K105" s="99">
        <f t="shared" si="16"/>
        <v>-2809.3178387397402</v>
      </c>
      <c r="L105" s="100">
        <f t="shared" si="22"/>
        <v>-12728.152359918688</v>
      </c>
      <c r="M105" s="100">
        <f t="shared" si="23"/>
        <v>196828.0906400813</v>
      </c>
      <c r="N105" s="100">
        <f t="shared" si="24"/>
        <v>41516.154954668069</v>
      </c>
      <c r="O105" s="101">
        <f t="shared" si="25"/>
        <v>1.0198937479541808</v>
      </c>
      <c r="P105" s="102">
        <v>-542.02281202457016</v>
      </c>
      <c r="Q105" s="101">
        <f t="shared" si="26"/>
        <v>9.5923100297567607E-2</v>
      </c>
      <c r="R105" s="101">
        <f t="shared" si="26"/>
        <v>8.5058644335959249E-2</v>
      </c>
      <c r="S105" s="103">
        <v>4741</v>
      </c>
      <c r="T105" s="223">
        <v>191214.36799999999</v>
      </c>
      <c r="U105" s="223">
        <v>40735.911376224962</v>
      </c>
      <c r="W105" s="100">
        <v>0</v>
      </c>
      <c r="X105" s="100">
        <f t="shared" si="27"/>
        <v>0</v>
      </c>
      <c r="Y105" s="1"/>
      <c r="Z105" s="1"/>
    </row>
    <row r="106" spans="1:26" x14ac:dyDescent="0.25">
      <c r="A106" s="97">
        <v>3012</v>
      </c>
      <c r="B106" s="97" t="s">
        <v>123</v>
      </c>
      <c r="C106" s="1">
        <v>42225.946000000004</v>
      </c>
      <c r="D106" s="97">
        <f t="shared" si="17"/>
        <v>32110.985551330799</v>
      </c>
      <c r="E106" s="98">
        <f t="shared" si="18"/>
        <v>0.78884457002844222</v>
      </c>
      <c r="F106" s="220">
        <f t="shared" si="19"/>
        <v>5161.780590488389</v>
      </c>
      <c r="G106" s="220">
        <f t="shared" si="14"/>
        <v>6787.7414764922314</v>
      </c>
      <c r="H106" s="220">
        <f t="shared" si="20"/>
        <v>1586.0503157098267</v>
      </c>
      <c r="I106" s="99">
        <f t="shared" si="15"/>
        <v>2085.656165158422</v>
      </c>
      <c r="J106" s="220">
        <f t="shared" si="21"/>
        <v>993.49223962044891</v>
      </c>
      <c r="K106" s="99">
        <f t="shared" si="16"/>
        <v>1306.4422951008903</v>
      </c>
      <c r="L106" s="100">
        <f t="shared" si="22"/>
        <v>8094.1837715931215</v>
      </c>
      <c r="M106" s="100">
        <f t="shared" si="23"/>
        <v>50320.129771593129</v>
      </c>
      <c r="N106" s="100">
        <f t="shared" si="24"/>
        <v>38266.258381439642</v>
      </c>
      <c r="O106" s="101">
        <f t="shared" si="25"/>
        <v>0.94005617146973552</v>
      </c>
      <c r="P106" s="102">
        <v>-165.37617912996484</v>
      </c>
      <c r="Q106" s="101">
        <f t="shared" si="26"/>
        <v>7.5700158119922603E-2</v>
      </c>
      <c r="R106" s="101">
        <f t="shared" si="26"/>
        <v>8.3880387459237551E-2</v>
      </c>
      <c r="S106" s="103">
        <v>1315</v>
      </c>
      <c r="T106" s="223">
        <v>39254.383000000002</v>
      </c>
      <c r="U106" s="223">
        <v>29625.949433962265</v>
      </c>
      <c r="W106" s="100">
        <v>0</v>
      </c>
      <c r="X106" s="100">
        <f t="shared" si="27"/>
        <v>0</v>
      </c>
      <c r="Y106" s="1"/>
      <c r="Z106" s="1"/>
    </row>
    <row r="107" spans="1:26" x14ac:dyDescent="0.25">
      <c r="A107" s="97">
        <v>3013</v>
      </c>
      <c r="B107" s="97" t="s">
        <v>124</v>
      </c>
      <c r="C107" s="1">
        <v>116102.30100000001</v>
      </c>
      <c r="D107" s="97">
        <f t="shared" si="17"/>
        <v>32448.938233650082</v>
      </c>
      <c r="E107" s="98">
        <f t="shared" si="18"/>
        <v>0.79714677981107107</v>
      </c>
      <c r="F107" s="220">
        <f t="shared" si="19"/>
        <v>4959.0089810968193</v>
      </c>
      <c r="G107" s="220">
        <f t="shared" si="14"/>
        <v>17743.334134364417</v>
      </c>
      <c r="H107" s="220">
        <f t="shared" si="20"/>
        <v>1467.7668768980777</v>
      </c>
      <c r="I107" s="99">
        <f t="shared" si="15"/>
        <v>5251.6698855413215</v>
      </c>
      <c r="J107" s="220">
        <f t="shared" si="21"/>
        <v>875.20880080869995</v>
      </c>
      <c r="K107" s="99">
        <f t="shared" si="16"/>
        <v>3131.4970892935285</v>
      </c>
      <c r="L107" s="100">
        <f t="shared" si="22"/>
        <v>20874.831223657944</v>
      </c>
      <c r="M107" s="100">
        <f t="shared" si="23"/>
        <v>136977.13222365794</v>
      </c>
      <c r="N107" s="100">
        <f t="shared" si="24"/>
        <v>38283.156015555607</v>
      </c>
      <c r="O107" s="101">
        <f t="shared" si="25"/>
        <v>0.94047128195886698</v>
      </c>
      <c r="P107" s="102">
        <v>464.05445279315973</v>
      </c>
      <c r="Q107" s="101">
        <f t="shared" si="26"/>
        <v>8.0947510201274872E-2</v>
      </c>
      <c r="R107" s="101">
        <f t="shared" si="26"/>
        <v>8.7896026896252158E-2</v>
      </c>
      <c r="S107" s="103">
        <v>3578</v>
      </c>
      <c r="T107" s="223">
        <v>107407.899</v>
      </c>
      <c r="U107" s="223">
        <v>29827.242154956959</v>
      </c>
      <c r="W107" s="100">
        <v>0</v>
      </c>
      <c r="X107" s="100">
        <f t="shared" si="27"/>
        <v>0</v>
      </c>
      <c r="Y107" s="1"/>
      <c r="Z107" s="1"/>
    </row>
    <row r="108" spans="1:26" x14ac:dyDescent="0.25">
      <c r="A108" s="97">
        <v>3014</v>
      </c>
      <c r="B108" s="97" t="s">
        <v>125</v>
      </c>
      <c r="C108" s="1">
        <v>1559177.3570000001</v>
      </c>
      <c r="D108" s="97">
        <f t="shared" si="17"/>
        <v>34186.488269601825</v>
      </c>
      <c r="E108" s="98">
        <f t="shared" si="18"/>
        <v>0.83983176401444293</v>
      </c>
      <c r="F108" s="220">
        <f t="shared" si="19"/>
        <v>3916.4789595257735</v>
      </c>
      <c r="G108" s="220">
        <f t="shared" si="14"/>
        <v>178622.77238605148</v>
      </c>
      <c r="H108" s="220">
        <f t="shared" si="20"/>
        <v>859.62436431496781</v>
      </c>
      <c r="I108" s="99">
        <f t="shared" si="15"/>
        <v>39205.748007677052</v>
      </c>
      <c r="J108" s="220">
        <f t="shared" si="21"/>
        <v>267.06628822559003</v>
      </c>
      <c r="K108" s="99">
        <f t="shared" si="16"/>
        <v>12180.359273392711</v>
      </c>
      <c r="L108" s="100">
        <f t="shared" si="22"/>
        <v>190803.13165944419</v>
      </c>
      <c r="M108" s="100">
        <f t="shared" si="23"/>
        <v>1749980.4886594443</v>
      </c>
      <c r="N108" s="100">
        <f t="shared" si="24"/>
        <v>38370.033517353193</v>
      </c>
      <c r="O108" s="101">
        <f t="shared" si="25"/>
        <v>0.94260553116903556</v>
      </c>
      <c r="P108" s="102">
        <v>-2550.009163809329</v>
      </c>
      <c r="Q108" s="101">
        <f t="shared" si="26"/>
        <v>0.14651575471634579</v>
      </c>
      <c r="R108" s="101">
        <f t="shared" si="26"/>
        <v>0.13628439372332804</v>
      </c>
      <c r="S108" s="103">
        <v>45608</v>
      </c>
      <c r="T108" s="223">
        <v>1359926.6740000001</v>
      </c>
      <c r="U108" s="223">
        <v>30086.207694520035</v>
      </c>
      <c r="W108" s="100">
        <v>0</v>
      </c>
      <c r="X108" s="100">
        <f t="shared" si="27"/>
        <v>0</v>
      </c>
      <c r="Y108" s="1"/>
      <c r="Z108" s="1"/>
    </row>
    <row r="109" spans="1:26" x14ac:dyDescent="0.25">
      <c r="A109" s="97">
        <v>3015</v>
      </c>
      <c r="B109" s="97" t="s">
        <v>126</v>
      </c>
      <c r="C109" s="1">
        <v>120920.948</v>
      </c>
      <c r="D109" s="97">
        <f t="shared" si="17"/>
        <v>31440.704108164329</v>
      </c>
      <c r="E109" s="98">
        <f t="shared" si="18"/>
        <v>0.77237830878624292</v>
      </c>
      <c r="F109" s="220">
        <f t="shared" si="19"/>
        <v>5563.9494563882708</v>
      </c>
      <c r="G109" s="220">
        <f t="shared" si="14"/>
        <v>21398.94960926929</v>
      </c>
      <c r="H109" s="220">
        <f t="shared" si="20"/>
        <v>1820.6488208180913</v>
      </c>
      <c r="I109" s="99">
        <f t="shared" si="15"/>
        <v>7002.2153648663789</v>
      </c>
      <c r="J109" s="220">
        <f t="shared" si="21"/>
        <v>1228.0907447287136</v>
      </c>
      <c r="K109" s="99">
        <f t="shared" si="16"/>
        <v>4723.2370042266321</v>
      </c>
      <c r="L109" s="100">
        <f t="shared" si="22"/>
        <v>26122.18661349592</v>
      </c>
      <c r="M109" s="100">
        <f t="shared" si="23"/>
        <v>147043.13461349593</v>
      </c>
      <c r="N109" s="100">
        <f t="shared" si="24"/>
        <v>38232.744309281319</v>
      </c>
      <c r="O109" s="101">
        <f t="shared" si="25"/>
        <v>0.9392328584076256</v>
      </c>
      <c r="P109" s="102">
        <v>831.95241541152427</v>
      </c>
      <c r="Q109" s="101">
        <f t="shared" si="26"/>
        <v>5.6364852350669473E-2</v>
      </c>
      <c r="R109" s="101">
        <f t="shared" si="26"/>
        <v>5.0596869537522286E-2</v>
      </c>
      <c r="S109" s="103">
        <v>3846</v>
      </c>
      <c r="T109" s="223">
        <v>114468.924</v>
      </c>
      <c r="U109" s="223">
        <v>29926.516078431374</v>
      </c>
      <c r="W109" s="100">
        <v>0</v>
      </c>
      <c r="X109" s="100">
        <f t="shared" si="27"/>
        <v>0</v>
      </c>
      <c r="Y109" s="1"/>
      <c r="Z109" s="1"/>
    </row>
    <row r="110" spans="1:26" x14ac:dyDescent="0.25">
      <c r="A110" s="97">
        <v>3016</v>
      </c>
      <c r="B110" s="97" t="s">
        <v>127</v>
      </c>
      <c r="C110" s="1">
        <v>263682.11</v>
      </c>
      <c r="D110" s="97">
        <f t="shared" si="17"/>
        <v>31723.06424446583</v>
      </c>
      <c r="E110" s="98">
        <f t="shared" si="18"/>
        <v>0.77931482152447307</v>
      </c>
      <c r="F110" s="220">
        <f t="shared" si="19"/>
        <v>5394.5333746073711</v>
      </c>
      <c r="G110" s="220">
        <f t="shared" si="14"/>
        <v>44839.36140973647</v>
      </c>
      <c r="H110" s="220">
        <f t="shared" si="20"/>
        <v>1721.8227731125662</v>
      </c>
      <c r="I110" s="99">
        <f t="shared" si="15"/>
        <v>14311.790890111652</v>
      </c>
      <c r="J110" s="220">
        <f t="shared" si="21"/>
        <v>1129.2646970231885</v>
      </c>
      <c r="K110" s="99">
        <f t="shared" si="16"/>
        <v>9386.4481616567427</v>
      </c>
      <c r="L110" s="100">
        <f t="shared" si="22"/>
        <v>54225.809571393213</v>
      </c>
      <c r="M110" s="100">
        <f t="shared" si="23"/>
        <v>317907.91957139317</v>
      </c>
      <c r="N110" s="100">
        <f t="shared" si="24"/>
        <v>38246.862316096391</v>
      </c>
      <c r="O110" s="101">
        <f t="shared" si="25"/>
        <v>0.93957968404453707</v>
      </c>
      <c r="P110" s="102">
        <v>-2907.7730220746962</v>
      </c>
      <c r="Q110" s="101">
        <f t="shared" si="26"/>
        <v>0.12334975137096514</v>
      </c>
      <c r="R110" s="101">
        <f t="shared" si="26"/>
        <v>0.11118643596872901</v>
      </c>
      <c r="S110" s="103">
        <v>8312</v>
      </c>
      <c r="T110" s="223">
        <v>234728.41800000001</v>
      </c>
      <c r="U110" s="223">
        <v>28548.822427633178</v>
      </c>
      <c r="W110" s="100">
        <v>0</v>
      </c>
      <c r="X110" s="100">
        <f t="shared" si="27"/>
        <v>0</v>
      </c>
      <c r="Y110" s="1"/>
      <c r="Z110" s="1"/>
    </row>
    <row r="111" spans="1:26" x14ac:dyDescent="0.25">
      <c r="A111" s="97">
        <v>3017</v>
      </c>
      <c r="B111" s="97" t="s">
        <v>128</v>
      </c>
      <c r="C111" s="1">
        <v>263558.81300000002</v>
      </c>
      <c r="D111" s="97">
        <f t="shared" si="17"/>
        <v>34528.863225468362</v>
      </c>
      <c r="E111" s="98">
        <f t="shared" si="18"/>
        <v>0.84824261220897468</v>
      </c>
      <c r="F111" s="220">
        <f t="shared" si="19"/>
        <v>3711.0539860058516</v>
      </c>
      <c r="G111" s="220">
        <f t="shared" si="14"/>
        <v>28326.475075182665</v>
      </c>
      <c r="H111" s="220">
        <f t="shared" si="20"/>
        <v>739.79312976168001</v>
      </c>
      <c r="I111" s="99">
        <f t="shared" si="15"/>
        <v>5646.8409594709037</v>
      </c>
      <c r="J111" s="220">
        <f t="shared" si="21"/>
        <v>147.23505367230223</v>
      </c>
      <c r="K111" s="99">
        <f t="shared" si="16"/>
        <v>1123.8451646806827</v>
      </c>
      <c r="L111" s="100">
        <f t="shared" si="22"/>
        <v>29450.320239863348</v>
      </c>
      <c r="M111" s="100">
        <f t="shared" si="23"/>
        <v>293009.13323986338</v>
      </c>
      <c r="N111" s="100">
        <f t="shared" si="24"/>
        <v>38387.15226514652</v>
      </c>
      <c r="O111" s="101">
        <f t="shared" si="25"/>
        <v>0.94302607357876223</v>
      </c>
      <c r="P111" s="102">
        <v>1494.4740011794747</v>
      </c>
      <c r="Q111" s="101">
        <f t="shared" si="26"/>
        <v>9.3796111660153614E-2</v>
      </c>
      <c r="R111" s="101">
        <f t="shared" si="26"/>
        <v>8.4481720561252638E-2</v>
      </c>
      <c r="S111" s="103">
        <v>7633</v>
      </c>
      <c r="T111" s="223">
        <v>240957.899</v>
      </c>
      <c r="U111" s="223">
        <v>31839.045850951377</v>
      </c>
      <c r="W111" s="100">
        <v>0</v>
      </c>
      <c r="X111" s="100">
        <f t="shared" si="27"/>
        <v>0</v>
      </c>
      <c r="Y111" s="1"/>
      <c r="Z111" s="1"/>
    </row>
    <row r="112" spans="1:26" x14ac:dyDescent="0.25">
      <c r="A112" s="97">
        <v>3018</v>
      </c>
      <c r="B112" s="97" t="s">
        <v>129</v>
      </c>
      <c r="C112" s="1">
        <v>190597.09400000001</v>
      </c>
      <c r="D112" s="97">
        <f t="shared" si="17"/>
        <v>32233.569085066803</v>
      </c>
      <c r="E112" s="98">
        <f t="shared" si="18"/>
        <v>0.79185598040100669</v>
      </c>
      <c r="F112" s="220">
        <f t="shared" si="19"/>
        <v>5088.2304702467864</v>
      </c>
      <c r="G112" s="220">
        <f t="shared" si="14"/>
        <v>30086.706770569246</v>
      </c>
      <c r="H112" s="220">
        <f t="shared" si="20"/>
        <v>1543.1460789022253</v>
      </c>
      <c r="I112" s="99">
        <f t="shared" si="15"/>
        <v>9124.622764548858</v>
      </c>
      <c r="J112" s="220">
        <f t="shared" si="21"/>
        <v>950.58800281284755</v>
      </c>
      <c r="K112" s="99">
        <f t="shared" si="16"/>
        <v>5620.8268606323672</v>
      </c>
      <c r="L112" s="100">
        <f t="shared" si="22"/>
        <v>35707.533631201615</v>
      </c>
      <c r="M112" s="100">
        <f t="shared" si="23"/>
        <v>226304.62763120164</v>
      </c>
      <c r="N112" s="100">
        <f t="shared" si="24"/>
        <v>38272.387558126436</v>
      </c>
      <c r="O112" s="101">
        <f t="shared" si="25"/>
        <v>0.94020674198836363</v>
      </c>
      <c r="P112" s="102">
        <v>737.44774631524342</v>
      </c>
      <c r="Q112" s="101">
        <f t="shared" si="26"/>
        <v>5.9743671230786194E-2</v>
      </c>
      <c r="R112" s="101">
        <f t="shared" si="26"/>
        <v>4.0387622441182686E-2</v>
      </c>
      <c r="S112" s="103">
        <v>5913</v>
      </c>
      <c r="T112" s="223">
        <v>179852.071</v>
      </c>
      <c r="U112" s="223">
        <v>30982.26890611542</v>
      </c>
      <c r="W112" s="100">
        <v>0</v>
      </c>
      <c r="X112" s="100">
        <f t="shared" si="27"/>
        <v>0</v>
      </c>
      <c r="Y112" s="1"/>
      <c r="Z112" s="1"/>
    </row>
    <row r="113" spans="1:26" x14ac:dyDescent="0.25">
      <c r="A113" s="97">
        <v>3019</v>
      </c>
      <c r="B113" s="97" t="s">
        <v>130</v>
      </c>
      <c r="C113" s="1">
        <v>707225.071</v>
      </c>
      <c r="D113" s="97">
        <f t="shared" si="17"/>
        <v>37821.545055885348</v>
      </c>
      <c r="E113" s="98">
        <f t="shared" si="18"/>
        <v>0.92913125944789765</v>
      </c>
      <c r="F113" s="220">
        <f t="shared" si="19"/>
        <v>1735.4448877556599</v>
      </c>
      <c r="G113" s="220">
        <f t="shared" si="14"/>
        <v>32451.083956143084</v>
      </c>
      <c r="H113" s="220">
        <f t="shared" si="20"/>
        <v>0</v>
      </c>
      <c r="I113" s="99">
        <f t="shared" si="15"/>
        <v>0</v>
      </c>
      <c r="J113" s="220">
        <f t="shared" si="21"/>
        <v>-592.55807608937778</v>
      </c>
      <c r="K113" s="99">
        <f t="shared" si="16"/>
        <v>-11080.243464795274</v>
      </c>
      <c r="L113" s="100">
        <f t="shared" si="22"/>
        <v>21370.840491347808</v>
      </c>
      <c r="M113" s="100">
        <f t="shared" si="23"/>
        <v>728595.91149134783</v>
      </c>
      <c r="N113" s="100">
        <f t="shared" si="24"/>
        <v>38964.431867551626</v>
      </c>
      <c r="O113" s="101">
        <f t="shared" si="25"/>
        <v>0.95720763393658725</v>
      </c>
      <c r="P113" s="102">
        <v>1989.3847680979234</v>
      </c>
      <c r="Q113" s="101">
        <f t="shared" si="26"/>
        <v>9.129041473614484E-2</v>
      </c>
      <c r="R113" s="101">
        <f t="shared" si="26"/>
        <v>6.7420807825236365E-2</v>
      </c>
      <c r="S113" s="103">
        <v>18699</v>
      </c>
      <c r="T113" s="223">
        <v>648063.12</v>
      </c>
      <c r="U113" s="223">
        <v>35432.647348277744</v>
      </c>
      <c r="W113" s="100">
        <v>0</v>
      </c>
      <c r="X113" s="100">
        <f t="shared" si="27"/>
        <v>0</v>
      </c>
      <c r="Y113" s="1"/>
      <c r="Z113" s="1"/>
    </row>
    <row r="114" spans="1:26" x14ac:dyDescent="0.25">
      <c r="A114" s="97">
        <v>3020</v>
      </c>
      <c r="B114" s="97" t="s">
        <v>131</v>
      </c>
      <c r="C114" s="1">
        <v>2718996.04</v>
      </c>
      <c r="D114" s="97">
        <f t="shared" si="17"/>
        <v>44550.334906278673</v>
      </c>
      <c r="E114" s="98">
        <f t="shared" si="18"/>
        <v>1.0944319889399978</v>
      </c>
      <c r="F114" s="220">
        <f t="shared" si="19"/>
        <v>-2301.829022480335</v>
      </c>
      <c r="G114" s="220">
        <f t="shared" si="14"/>
        <v>-140485.22890001981</v>
      </c>
      <c r="H114" s="220">
        <f t="shared" si="20"/>
        <v>0</v>
      </c>
      <c r="I114" s="99">
        <f t="shared" si="15"/>
        <v>0</v>
      </c>
      <c r="J114" s="220">
        <f t="shared" si="21"/>
        <v>-592.55807608937778</v>
      </c>
      <c r="K114" s="99">
        <f t="shared" si="16"/>
        <v>-36165.004499886905</v>
      </c>
      <c r="L114" s="100">
        <f t="shared" si="22"/>
        <v>-176650.23339990672</v>
      </c>
      <c r="M114" s="100">
        <f t="shared" si="23"/>
        <v>2542345.8066000934</v>
      </c>
      <c r="N114" s="100">
        <f t="shared" si="24"/>
        <v>41655.947807708959</v>
      </c>
      <c r="O114" s="101">
        <f t="shared" si="25"/>
        <v>1.0233279257334273</v>
      </c>
      <c r="P114" s="102">
        <v>-12712.637287889345</v>
      </c>
      <c r="Q114" s="104">
        <f t="shared" si="26"/>
        <v>0.11140998186692935</v>
      </c>
      <c r="R114" s="105">
        <f t="shared" si="26"/>
        <v>9.3236119599541728E-2</v>
      </c>
      <c r="S114" s="103">
        <v>61032</v>
      </c>
      <c r="T114" s="223">
        <v>2446438.3840000001</v>
      </c>
      <c r="U114" s="223">
        <v>40750.880900822871</v>
      </c>
      <c r="V114" s="54"/>
      <c r="W114" s="100">
        <v>0</v>
      </c>
      <c r="X114" s="100">
        <f t="shared" si="27"/>
        <v>0</v>
      </c>
      <c r="Y114" s="1"/>
      <c r="Z114" s="1"/>
    </row>
    <row r="115" spans="1:26" x14ac:dyDescent="0.25">
      <c r="A115" s="97">
        <v>3021</v>
      </c>
      <c r="B115" s="97" t="s">
        <v>132</v>
      </c>
      <c r="C115" s="1">
        <v>768373.08499999996</v>
      </c>
      <c r="D115" s="97">
        <f t="shared" si="17"/>
        <v>36976.568094321461</v>
      </c>
      <c r="E115" s="98">
        <f t="shared" si="18"/>
        <v>0.9083733949200935</v>
      </c>
      <c r="F115" s="220">
        <f t="shared" si="19"/>
        <v>2242.4310646939921</v>
      </c>
      <c r="G115" s="220">
        <f t="shared" si="14"/>
        <v>46597.717524341162</v>
      </c>
      <c r="H115" s="220">
        <f t="shared" si="20"/>
        <v>0</v>
      </c>
      <c r="I115" s="99">
        <f t="shared" si="15"/>
        <v>0</v>
      </c>
      <c r="J115" s="220">
        <f t="shared" si="21"/>
        <v>-592.55807608937778</v>
      </c>
      <c r="K115" s="99">
        <f t="shared" si="16"/>
        <v>-12313.356821137269</v>
      </c>
      <c r="L115" s="100">
        <f t="shared" si="22"/>
        <v>34284.360703203893</v>
      </c>
      <c r="M115" s="100">
        <f t="shared" si="23"/>
        <v>802657.44570320391</v>
      </c>
      <c r="N115" s="100">
        <f t="shared" si="24"/>
        <v>38626.441082926081</v>
      </c>
      <c r="O115" s="101">
        <f t="shared" si="25"/>
        <v>0.94890448812546579</v>
      </c>
      <c r="P115" s="102">
        <v>2355.4812695907167</v>
      </c>
      <c r="Q115" s="104">
        <f t="shared" si="26"/>
        <v>0.11519092561798844</v>
      </c>
      <c r="R115" s="105">
        <f t="shared" si="26"/>
        <v>9.6890631795287077E-2</v>
      </c>
      <c r="S115" s="103">
        <v>20780</v>
      </c>
      <c r="T115" s="223">
        <v>689005.86199999996</v>
      </c>
      <c r="U115" s="223">
        <v>33710.350897793433</v>
      </c>
      <c r="V115" s="54"/>
      <c r="W115" s="100">
        <v>0</v>
      </c>
      <c r="X115" s="100">
        <f t="shared" si="27"/>
        <v>0</v>
      </c>
      <c r="Y115" s="1"/>
      <c r="Z115" s="1"/>
    </row>
    <row r="116" spans="1:26" x14ac:dyDescent="0.25">
      <c r="A116" s="97">
        <v>3022</v>
      </c>
      <c r="B116" s="97" t="s">
        <v>133</v>
      </c>
      <c r="C116" s="1">
        <v>797147.09900000005</v>
      </c>
      <c r="D116" s="97">
        <f t="shared" si="17"/>
        <v>49561.495834369569</v>
      </c>
      <c r="E116" s="98">
        <f t="shared" si="18"/>
        <v>1.217537120090336</v>
      </c>
      <c r="F116" s="220">
        <f t="shared" si="19"/>
        <v>-5308.5255793348724</v>
      </c>
      <c r="G116" s="220">
        <f t="shared" si="14"/>
        <v>-85382.325418022083</v>
      </c>
      <c r="H116" s="220">
        <f t="shared" si="20"/>
        <v>0</v>
      </c>
      <c r="I116" s="99">
        <f t="shared" si="15"/>
        <v>0</v>
      </c>
      <c r="J116" s="220">
        <f t="shared" si="21"/>
        <v>-592.55807608937778</v>
      </c>
      <c r="K116" s="99">
        <f t="shared" si="16"/>
        <v>-9530.7040958215512</v>
      </c>
      <c r="L116" s="100">
        <f t="shared" si="22"/>
        <v>-94913.029513843634</v>
      </c>
      <c r="M116" s="100">
        <f t="shared" si="23"/>
        <v>702234.06948615646</v>
      </c>
      <c r="N116" s="100">
        <f t="shared" si="24"/>
        <v>43660.412178945313</v>
      </c>
      <c r="O116" s="101">
        <f t="shared" si="25"/>
        <v>1.0725699781935625</v>
      </c>
      <c r="P116" s="102">
        <v>-3592.9750003804365</v>
      </c>
      <c r="Q116" s="104">
        <f t="shared" si="26"/>
        <v>0.14505459127063339</v>
      </c>
      <c r="R116" s="104">
        <f t="shared" si="26"/>
        <v>0.13572841920793441</v>
      </c>
      <c r="S116" s="103">
        <v>16084</v>
      </c>
      <c r="T116" s="223">
        <v>696165.14800000004</v>
      </c>
      <c r="U116" s="223">
        <v>43638.509872751209</v>
      </c>
      <c r="W116" s="100">
        <v>0</v>
      </c>
      <c r="X116" s="100">
        <f t="shared" si="27"/>
        <v>0</v>
      </c>
      <c r="Y116" s="1"/>
      <c r="Z116" s="1"/>
    </row>
    <row r="117" spans="1:26" x14ac:dyDescent="0.25">
      <c r="A117" s="97">
        <v>3023</v>
      </c>
      <c r="B117" s="97" t="s">
        <v>134</v>
      </c>
      <c r="C117" s="1">
        <v>847870.47600000002</v>
      </c>
      <c r="D117" s="97">
        <f t="shared" si="17"/>
        <v>42523.219619840514</v>
      </c>
      <c r="E117" s="98">
        <f t="shared" si="18"/>
        <v>1.0446334897948315</v>
      </c>
      <c r="F117" s="220">
        <f t="shared" si="19"/>
        <v>-1085.5598506174399</v>
      </c>
      <c r="G117" s="220">
        <f t="shared" si="14"/>
        <v>-21644.977861461131</v>
      </c>
      <c r="H117" s="220">
        <f t="shared" si="20"/>
        <v>0</v>
      </c>
      <c r="I117" s="99">
        <f t="shared" si="15"/>
        <v>0</v>
      </c>
      <c r="J117" s="220">
        <f t="shared" si="21"/>
        <v>-592.55807608937778</v>
      </c>
      <c r="K117" s="99">
        <f t="shared" si="16"/>
        <v>-11815.015479146105</v>
      </c>
      <c r="L117" s="100">
        <f t="shared" si="22"/>
        <v>-33459.993340607238</v>
      </c>
      <c r="M117" s="100">
        <f t="shared" si="23"/>
        <v>814410.48265939276</v>
      </c>
      <c r="N117" s="100">
        <f t="shared" si="24"/>
        <v>40845.101693133693</v>
      </c>
      <c r="O117" s="101">
        <f t="shared" si="25"/>
        <v>1.0034085260753607</v>
      </c>
      <c r="P117" s="102">
        <v>1286.7005753305639</v>
      </c>
      <c r="Q117" s="104">
        <f t="shared" si="26"/>
        <v>8.7014211189690188E-2</v>
      </c>
      <c r="R117" s="104">
        <f t="shared" si="26"/>
        <v>7.970893488198072E-2</v>
      </c>
      <c r="S117" s="103">
        <v>19939</v>
      </c>
      <c r="T117" s="223">
        <v>779999.44</v>
      </c>
      <c r="U117" s="223">
        <v>39383.96566523605</v>
      </c>
      <c r="W117" s="100">
        <v>0</v>
      </c>
      <c r="X117" s="100">
        <f t="shared" si="27"/>
        <v>0</v>
      </c>
      <c r="Y117" s="1"/>
      <c r="Z117" s="1"/>
    </row>
    <row r="118" spans="1:26" x14ac:dyDescent="0.25">
      <c r="A118" s="97">
        <v>3024</v>
      </c>
      <c r="B118" s="97" t="s">
        <v>135</v>
      </c>
      <c r="C118" s="1">
        <v>9073367.2109999992</v>
      </c>
      <c r="D118" s="97">
        <f t="shared" si="17"/>
        <v>70345.995650555895</v>
      </c>
      <c r="E118" s="98">
        <f t="shared" si="18"/>
        <v>1.7281330902621777</v>
      </c>
      <c r="F118" s="220">
        <f t="shared" si="19"/>
        <v>-17779.225469046669</v>
      </c>
      <c r="G118" s="220">
        <f t="shared" si="14"/>
        <v>-2293200.0594485775</v>
      </c>
      <c r="H118" s="220">
        <f t="shared" si="20"/>
        <v>0</v>
      </c>
      <c r="I118" s="99">
        <f t="shared" si="15"/>
        <v>0</v>
      </c>
      <c r="J118" s="220">
        <f t="shared" si="21"/>
        <v>-592.55807608937778</v>
      </c>
      <c r="K118" s="99">
        <f t="shared" si="16"/>
        <v>-76429.325770160125</v>
      </c>
      <c r="L118" s="100">
        <f t="shared" si="22"/>
        <v>-2369629.3852187376</v>
      </c>
      <c r="M118" s="100">
        <f t="shared" si="23"/>
        <v>6703737.8257812615</v>
      </c>
      <c r="N118" s="100">
        <f t="shared" si="24"/>
        <v>51974.212105419836</v>
      </c>
      <c r="O118" s="101">
        <f t="shared" si="25"/>
        <v>1.2768083662622989</v>
      </c>
      <c r="P118" s="102">
        <v>-97182.111701234244</v>
      </c>
      <c r="Q118" s="104">
        <f t="shared" si="26"/>
        <v>0.16537865578981631</v>
      </c>
      <c r="R118" s="104">
        <f t="shared" si="26"/>
        <v>0.15861128814792402</v>
      </c>
      <c r="S118" s="103">
        <v>128982</v>
      </c>
      <c r="T118" s="223">
        <v>7785767.4550000001</v>
      </c>
      <c r="U118" s="223">
        <v>60715.786537006854</v>
      </c>
      <c r="W118" s="100">
        <v>0</v>
      </c>
      <c r="X118" s="100">
        <f t="shared" si="27"/>
        <v>0</v>
      </c>
      <c r="Y118" s="1"/>
      <c r="Z118" s="1"/>
    </row>
    <row r="119" spans="1:26" x14ac:dyDescent="0.25">
      <c r="A119" s="97">
        <v>3025</v>
      </c>
      <c r="B119" s="97" t="s">
        <v>136</v>
      </c>
      <c r="C119" s="1">
        <v>5310174.8480000002</v>
      </c>
      <c r="D119" s="97">
        <f t="shared" si="17"/>
        <v>55263.662975605701</v>
      </c>
      <c r="E119" s="98">
        <f t="shared" si="18"/>
        <v>1.3576176411185144</v>
      </c>
      <c r="F119" s="220">
        <f t="shared" si="19"/>
        <v>-8729.8258640765507</v>
      </c>
      <c r="G119" s="220">
        <f t="shared" si="14"/>
        <v>-838831.50762738765</v>
      </c>
      <c r="H119" s="220">
        <f t="shared" si="20"/>
        <v>0</v>
      </c>
      <c r="I119" s="99">
        <f t="shared" si="15"/>
        <v>0</v>
      </c>
      <c r="J119" s="220">
        <f t="shared" si="21"/>
        <v>-592.55807608937778</v>
      </c>
      <c r="K119" s="99">
        <f t="shared" si="16"/>
        <v>-56937.720415276133</v>
      </c>
      <c r="L119" s="100">
        <f t="shared" si="22"/>
        <v>-895769.22804266377</v>
      </c>
      <c r="M119" s="100">
        <f t="shared" si="23"/>
        <v>4414405.6199573362</v>
      </c>
      <c r="N119" s="100">
        <f t="shared" si="24"/>
        <v>45941.279035439766</v>
      </c>
      <c r="O119" s="101">
        <f t="shared" si="25"/>
        <v>1.1286021866048339</v>
      </c>
      <c r="P119" s="102">
        <v>-40997.92793761217</v>
      </c>
      <c r="Q119" s="104">
        <f t="shared" si="26"/>
        <v>0.11816173148600967</v>
      </c>
      <c r="R119" s="104">
        <f t="shared" si="26"/>
        <v>0.10451170535337001</v>
      </c>
      <c r="S119" s="103">
        <v>96088</v>
      </c>
      <c r="T119" s="223">
        <v>4749022.1660000002</v>
      </c>
      <c r="U119" s="223">
        <v>50034.474698414371</v>
      </c>
      <c r="W119" s="100">
        <v>0</v>
      </c>
      <c r="X119" s="100">
        <f t="shared" si="27"/>
        <v>0</v>
      </c>
      <c r="Y119" s="1"/>
      <c r="Z119" s="1"/>
    </row>
    <row r="120" spans="1:26" x14ac:dyDescent="0.25">
      <c r="A120" s="97">
        <v>3026</v>
      </c>
      <c r="B120" s="97" t="s">
        <v>137</v>
      </c>
      <c r="C120" s="1">
        <v>551161.04700000002</v>
      </c>
      <c r="D120" s="97">
        <f t="shared" si="17"/>
        <v>31044.33068604258</v>
      </c>
      <c r="E120" s="98">
        <f t="shared" si="18"/>
        <v>0.76264092401353001</v>
      </c>
      <c r="F120" s="220">
        <f t="shared" si="19"/>
        <v>5801.7735096613205</v>
      </c>
      <c r="G120" s="220">
        <f t="shared" si="14"/>
        <v>103004.68689052708</v>
      </c>
      <c r="H120" s="220">
        <f t="shared" si="20"/>
        <v>1959.3795185607034</v>
      </c>
      <c r="I120" s="99">
        <f t="shared" si="15"/>
        <v>34786.823972526727</v>
      </c>
      <c r="J120" s="220">
        <f t="shared" si="21"/>
        <v>1366.8214424713256</v>
      </c>
      <c r="K120" s="99">
        <f t="shared" si="16"/>
        <v>24266.547889635913</v>
      </c>
      <c r="L120" s="100">
        <f t="shared" si="22"/>
        <v>127271.23478016299</v>
      </c>
      <c r="M120" s="100">
        <f t="shared" si="23"/>
        <v>678432.28178016306</v>
      </c>
      <c r="N120" s="100">
        <f t="shared" si="24"/>
        <v>38212.925638175228</v>
      </c>
      <c r="O120" s="101">
        <f t="shared" si="25"/>
        <v>0.93874598916898988</v>
      </c>
      <c r="P120" s="102">
        <v>5582.0308142788563</v>
      </c>
      <c r="Q120" s="104">
        <f t="shared" si="26"/>
        <v>7.8879585561319132E-2</v>
      </c>
      <c r="R120" s="104">
        <f t="shared" si="26"/>
        <v>6.8974360122178835E-2</v>
      </c>
      <c r="S120" s="103">
        <v>17754</v>
      </c>
      <c r="T120" s="223">
        <v>510864.28399999999</v>
      </c>
      <c r="U120" s="223">
        <v>29041.230401910067</v>
      </c>
      <c r="W120" s="100">
        <v>0</v>
      </c>
      <c r="X120" s="100">
        <f t="shared" si="27"/>
        <v>0</v>
      </c>
      <c r="Y120" s="1"/>
      <c r="Z120" s="1"/>
    </row>
    <row r="121" spans="1:26" x14ac:dyDescent="0.25">
      <c r="A121" s="97">
        <v>3027</v>
      </c>
      <c r="B121" s="97" t="s">
        <v>138</v>
      </c>
      <c r="C121" s="1">
        <v>745422.19799999997</v>
      </c>
      <c r="D121" s="97">
        <f t="shared" si="17"/>
        <v>39183.252628259041</v>
      </c>
      <c r="E121" s="98">
        <f t="shared" si="18"/>
        <v>0.96258322630567239</v>
      </c>
      <c r="F121" s="220">
        <f t="shared" si="19"/>
        <v>918.42034433144431</v>
      </c>
      <c r="G121" s="220">
        <f t="shared" si="14"/>
        <v>17472.028630561395</v>
      </c>
      <c r="H121" s="220">
        <f t="shared" si="20"/>
        <v>0</v>
      </c>
      <c r="I121" s="99">
        <f t="shared" si="15"/>
        <v>0</v>
      </c>
      <c r="J121" s="220">
        <f t="shared" si="21"/>
        <v>-592.55807608937778</v>
      </c>
      <c r="K121" s="99">
        <f t="shared" si="16"/>
        <v>-11272.824839524323</v>
      </c>
      <c r="L121" s="100">
        <f t="shared" si="22"/>
        <v>6199.2037910370727</v>
      </c>
      <c r="M121" s="100">
        <f t="shared" si="23"/>
        <v>751621.40179103706</v>
      </c>
      <c r="N121" s="100">
        <f t="shared" si="24"/>
        <v>39509.114896501109</v>
      </c>
      <c r="O121" s="101">
        <f t="shared" si="25"/>
        <v>0.97058842067969719</v>
      </c>
      <c r="P121" s="102">
        <v>-6172.1933574258019</v>
      </c>
      <c r="Q121" s="104">
        <f t="shared" si="26"/>
        <v>9.5078681087493899E-2</v>
      </c>
      <c r="R121" s="104">
        <f t="shared" si="26"/>
        <v>7.8155156474388157E-2</v>
      </c>
      <c r="S121" s="103">
        <v>19024</v>
      </c>
      <c r="T121" s="223">
        <v>680701.95400000003</v>
      </c>
      <c r="U121" s="223">
        <v>36342.869941270692</v>
      </c>
      <c r="W121" s="100">
        <v>0</v>
      </c>
      <c r="X121" s="100">
        <f t="shared" si="27"/>
        <v>0</v>
      </c>
      <c r="Y121" s="1"/>
      <c r="Z121" s="1"/>
    </row>
    <row r="122" spans="1:26" x14ac:dyDescent="0.25">
      <c r="A122" s="97">
        <v>3028</v>
      </c>
      <c r="B122" s="97" t="s">
        <v>139</v>
      </c>
      <c r="C122" s="1">
        <v>370711.77500000002</v>
      </c>
      <c r="D122" s="97">
        <f t="shared" si="17"/>
        <v>32955.087118855015</v>
      </c>
      <c r="E122" s="98">
        <f t="shared" si="18"/>
        <v>0.8095809294600006</v>
      </c>
      <c r="F122" s="220">
        <f t="shared" si="19"/>
        <v>4655.3196499738597</v>
      </c>
      <c r="G122" s="220">
        <f t="shared" si="14"/>
        <v>52367.690742555948</v>
      </c>
      <c r="H122" s="220">
        <f t="shared" si="20"/>
        <v>1290.6147670763512</v>
      </c>
      <c r="I122" s="99">
        <f t="shared" si="15"/>
        <v>14518.125514841875</v>
      </c>
      <c r="J122" s="220">
        <f t="shared" si="21"/>
        <v>698.05669098697342</v>
      </c>
      <c r="K122" s="99">
        <f t="shared" si="16"/>
        <v>7852.4397169124641</v>
      </c>
      <c r="L122" s="100">
        <f t="shared" si="22"/>
        <v>60220.130459468412</v>
      </c>
      <c r="M122" s="100">
        <f t="shared" si="23"/>
        <v>430931.90545946843</v>
      </c>
      <c r="N122" s="100">
        <f t="shared" si="24"/>
        <v>38308.463459815845</v>
      </c>
      <c r="O122" s="101">
        <f t="shared" si="25"/>
        <v>0.94109298944131325</v>
      </c>
      <c r="P122" s="102">
        <v>4006.9601281498108</v>
      </c>
      <c r="Q122" s="104">
        <f t="shared" si="26"/>
        <v>9.0213665121603351E-2</v>
      </c>
      <c r="R122" s="104">
        <f t="shared" si="26"/>
        <v>7.2381029831144292E-2</v>
      </c>
      <c r="S122" s="103">
        <v>11249</v>
      </c>
      <c r="T122" s="223">
        <v>340035.891</v>
      </c>
      <c r="U122" s="223">
        <v>30730.762855851786</v>
      </c>
      <c r="W122" s="100">
        <v>0</v>
      </c>
      <c r="X122" s="100">
        <f t="shared" si="27"/>
        <v>0</v>
      </c>
      <c r="Y122" s="1"/>
      <c r="Z122" s="1"/>
    </row>
    <row r="123" spans="1:26" x14ac:dyDescent="0.25">
      <c r="A123" s="97">
        <v>3029</v>
      </c>
      <c r="B123" s="97" t="s">
        <v>140</v>
      </c>
      <c r="C123" s="1">
        <v>1807445.074</v>
      </c>
      <c r="D123" s="97">
        <f t="shared" si="17"/>
        <v>40441.345937842612</v>
      </c>
      <c r="E123" s="98">
        <f t="shared" si="18"/>
        <v>0.99348978550385247</v>
      </c>
      <c r="F123" s="220">
        <f t="shared" si="19"/>
        <v>163.56435858130135</v>
      </c>
      <c r="G123" s="220">
        <f t="shared" si="14"/>
        <v>7310.1818780741014</v>
      </c>
      <c r="H123" s="220">
        <f t="shared" si="20"/>
        <v>0</v>
      </c>
      <c r="I123" s="99">
        <f t="shared" si="15"/>
        <v>0</v>
      </c>
      <c r="J123" s="220">
        <f t="shared" si="21"/>
        <v>-592.55807608937778</v>
      </c>
      <c r="K123" s="99">
        <f t="shared" si="16"/>
        <v>-26483.198094662563</v>
      </c>
      <c r="L123" s="100">
        <f t="shared" si="22"/>
        <v>-19173.016216588461</v>
      </c>
      <c r="M123" s="100">
        <f t="shared" si="23"/>
        <v>1788272.0577834116</v>
      </c>
      <c r="N123" s="100">
        <f t="shared" si="24"/>
        <v>40012.352220334542</v>
      </c>
      <c r="O123" s="101">
        <f t="shared" si="25"/>
        <v>0.98295104435896941</v>
      </c>
      <c r="P123" s="102">
        <v>3435.9655771327816</v>
      </c>
      <c r="Q123" s="104">
        <f t="shared" si="26"/>
        <v>0.14551296797066218</v>
      </c>
      <c r="R123" s="104">
        <f t="shared" si="26"/>
        <v>9.545620681238895E-2</v>
      </c>
      <c r="S123" s="103">
        <v>44693</v>
      </c>
      <c r="T123" s="223">
        <v>1577847.763</v>
      </c>
      <c r="U123" s="223">
        <v>36917.355240992045</v>
      </c>
      <c r="W123" s="100">
        <v>0</v>
      </c>
      <c r="X123" s="100">
        <f t="shared" si="27"/>
        <v>0</v>
      </c>
      <c r="Y123" s="1"/>
      <c r="Z123" s="1"/>
    </row>
    <row r="124" spans="1:26" x14ac:dyDescent="0.25">
      <c r="A124" s="97">
        <v>3030</v>
      </c>
      <c r="B124" s="97" t="s">
        <v>141</v>
      </c>
      <c r="C124" s="1">
        <v>3472653.7889999999</v>
      </c>
      <c r="D124" s="97">
        <f t="shared" si="17"/>
        <v>38976.977260227846</v>
      </c>
      <c r="E124" s="98">
        <f t="shared" si="18"/>
        <v>0.95751582643587041</v>
      </c>
      <c r="F124" s="220">
        <f t="shared" si="19"/>
        <v>1042.185565150161</v>
      </c>
      <c r="G124" s="220">
        <f t="shared" si="14"/>
        <v>92853.522927053593</v>
      </c>
      <c r="H124" s="220">
        <f t="shared" si="20"/>
        <v>0</v>
      </c>
      <c r="I124" s="99">
        <f t="shared" si="15"/>
        <v>0</v>
      </c>
      <c r="J124" s="220">
        <f t="shared" si="21"/>
        <v>-592.55807608937778</v>
      </c>
      <c r="K124" s="99">
        <f t="shared" si="16"/>
        <v>-52793.961789183108</v>
      </c>
      <c r="L124" s="100">
        <f t="shared" si="22"/>
        <v>40059.561137870485</v>
      </c>
      <c r="M124" s="100">
        <f t="shared" si="23"/>
        <v>3512713.3501378703</v>
      </c>
      <c r="N124" s="100">
        <f t="shared" si="24"/>
        <v>39426.604749288628</v>
      </c>
      <c r="O124" s="101">
        <f t="shared" si="25"/>
        <v>0.9685614607317764</v>
      </c>
      <c r="P124" s="102">
        <v>15040.874124503236</v>
      </c>
      <c r="Q124" s="104">
        <f t="shared" si="26"/>
        <v>8.8295709952957935E-2</v>
      </c>
      <c r="R124" s="104">
        <f t="shared" si="26"/>
        <v>6.2131173102189283E-2</v>
      </c>
      <c r="S124" s="103">
        <v>89095</v>
      </c>
      <c r="T124" s="223">
        <v>3190910.1150000002</v>
      </c>
      <c r="U124" s="223">
        <v>36696.95254907824</v>
      </c>
      <c r="V124" s="54"/>
      <c r="W124" s="100">
        <v>0</v>
      </c>
      <c r="X124" s="100">
        <f t="shared" si="27"/>
        <v>0</v>
      </c>
      <c r="Y124" s="1"/>
      <c r="Z124" s="1"/>
    </row>
    <row r="125" spans="1:26" x14ac:dyDescent="0.25">
      <c r="A125" s="97">
        <v>3031</v>
      </c>
      <c r="B125" s="97" t="s">
        <v>142</v>
      </c>
      <c r="C125" s="1">
        <v>1017503.018</v>
      </c>
      <c r="D125" s="97">
        <f t="shared" si="17"/>
        <v>40786.588287168794</v>
      </c>
      <c r="E125" s="98">
        <f t="shared" si="18"/>
        <v>1.00197107463073</v>
      </c>
      <c r="F125" s="220">
        <f t="shared" si="19"/>
        <v>-43.581051014407421</v>
      </c>
      <c r="G125" s="220">
        <f t="shared" si="14"/>
        <v>-1087.2164796564221</v>
      </c>
      <c r="H125" s="220">
        <f t="shared" si="20"/>
        <v>0</v>
      </c>
      <c r="I125" s="99">
        <f t="shared" si="15"/>
        <v>0</v>
      </c>
      <c r="J125" s="220">
        <f t="shared" si="21"/>
        <v>-592.55807608937778</v>
      </c>
      <c r="K125" s="99">
        <f t="shared" si="16"/>
        <v>-14782.546324201707</v>
      </c>
      <c r="L125" s="100">
        <f t="shared" si="22"/>
        <v>-15869.762803858128</v>
      </c>
      <c r="M125" s="100">
        <f t="shared" si="23"/>
        <v>1001633.2551961419</v>
      </c>
      <c r="N125" s="100">
        <f t="shared" si="24"/>
        <v>40150.449160065014</v>
      </c>
      <c r="O125" s="101">
        <f t="shared" si="25"/>
        <v>0.98634356000972034</v>
      </c>
      <c r="P125" s="102">
        <v>3015.717396798882</v>
      </c>
      <c r="Q125" s="104">
        <f t="shared" si="26"/>
        <v>7.5020638433286074E-2</v>
      </c>
      <c r="R125" s="104">
        <f t="shared" si="26"/>
        <v>5.3776193219528298E-2</v>
      </c>
      <c r="S125" s="103">
        <v>24947</v>
      </c>
      <c r="T125" s="223">
        <v>946496.26399999997</v>
      </c>
      <c r="U125" s="223">
        <v>38705.171505684142</v>
      </c>
      <c r="V125" s="1"/>
      <c r="W125" s="100">
        <v>0</v>
      </c>
      <c r="X125" s="100">
        <f t="shared" si="27"/>
        <v>0</v>
      </c>
      <c r="Y125" s="1"/>
    </row>
    <row r="126" spans="1:26" x14ac:dyDescent="0.25">
      <c r="A126" s="97">
        <v>3032</v>
      </c>
      <c r="B126" s="97" t="s">
        <v>143</v>
      </c>
      <c r="C126" s="1">
        <v>295743.092</v>
      </c>
      <c r="D126" s="97">
        <f t="shared" si="17"/>
        <v>42315.508942624125</v>
      </c>
      <c r="E126" s="98">
        <f t="shared" si="18"/>
        <v>1.0395308298469719</v>
      </c>
      <c r="F126" s="220">
        <f t="shared" si="19"/>
        <v>-960.93344428760611</v>
      </c>
      <c r="G126" s="220">
        <f t="shared" si="14"/>
        <v>-6715.9638421260788</v>
      </c>
      <c r="H126" s="220">
        <f t="shared" si="20"/>
        <v>0</v>
      </c>
      <c r="I126" s="99">
        <f t="shared" si="15"/>
        <v>0</v>
      </c>
      <c r="J126" s="220">
        <f t="shared" si="21"/>
        <v>-592.55807608937778</v>
      </c>
      <c r="K126" s="99">
        <f t="shared" si="16"/>
        <v>-4141.3883937886612</v>
      </c>
      <c r="L126" s="100">
        <f t="shared" si="22"/>
        <v>-10857.352235914739</v>
      </c>
      <c r="M126" s="100">
        <f t="shared" si="23"/>
        <v>284885.73976408527</v>
      </c>
      <c r="N126" s="100">
        <f t="shared" si="24"/>
        <v>40762.01742224714</v>
      </c>
      <c r="O126" s="101">
        <f t="shared" si="25"/>
        <v>1.001367462096217</v>
      </c>
      <c r="P126" s="102">
        <v>-933.13076149328481</v>
      </c>
      <c r="Q126" s="104">
        <f t="shared" si="26"/>
        <v>7.5400604718339037E-2</v>
      </c>
      <c r="R126" s="104">
        <f t="shared" si="26"/>
        <v>8.3709609247569372E-2</v>
      </c>
      <c r="S126" s="103">
        <v>6989</v>
      </c>
      <c r="T126" s="223">
        <v>275007.37</v>
      </c>
      <c r="U126" s="223">
        <v>39046.907567797811</v>
      </c>
      <c r="V126" s="1"/>
      <c r="W126" s="100">
        <v>0</v>
      </c>
      <c r="X126" s="100">
        <f t="shared" si="27"/>
        <v>0</v>
      </c>
      <c r="Y126" s="1"/>
    </row>
    <row r="127" spans="1:26" x14ac:dyDescent="0.25">
      <c r="A127" s="97">
        <v>3033</v>
      </c>
      <c r="B127" s="97" t="s">
        <v>144</v>
      </c>
      <c r="C127" s="1">
        <v>1500293.932</v>
      </c>
      <c r="D127" s="97">
        <f t="shared" si="17"/>
        <v>36095.126476602913</v>
      </c>
      <c r="E127" s="98">
        <f t="shared" si="18"/>
        <v>0.8867197327233084</v>
      </c>
      <c r="F127" s="220">
        <f t="shared" si="19"/>
        <v>2771.296035325121</v>
      </c>
      <c r="G127" s="220">
        <f t="shared" si="14"/>
        <v>115188.91970828865</v>
      </c>
      <c r="H127" s="220">
        <f t="shared" si="20"/>
        <v>191.60099186458717</v>
      </c>
      <c r="I127" s="99">
        <f t="shared" si="15"/>
        <v>7963.8952268515659</v>
      </c>
      <c r="J127" s="220">
        <f t="shared" si="21"/>
        <v>-400.95708422479061</v>
      </c>
      <c r="K127" s="99">
        <f t="shared" si="16"/>
        <v>-16665.781205803421</v>
      </c>
      <c r="L127" s="100">
        <f t="shared" si="22"/>
        <v>98523.138502485235</v>
      </c>
      <c r="M127" s="100">
        <f t="shared" si="23"/>
        <v>1598817.0705024851</v>
      </c>
      <c r="N127" s="100">
        <f t="shared" si="24"/>
        <v>38465.465427703239</v>
      </c>
      <c r="O127" s="101">
        <f t="shared" si="25"/>
        <v>0.94494992960447866</v>
      </c>
      <c r="P127" s="102">
        <v>10226.26009807059</v>
      </c>
      <c r="Q127" s="104">
        <f t="shared" si="26"/>
        <v>0.11956281667532842</v>
      </c>
      <c r="R127" s="104">
        <f t="shared" si="26"/>
        <v>8.9772452781597803E-2</v>
      </c>
      <c r="S127" s="103">
        <v>41565</v>
      </c>
      <c r="T127" s="223">
        <v>1340071.24</v>
      </c>
      <c r="U127" s="223">
        <v>33121.709384809314</v>
      </c>
      <c r="V127" s="1"/>
      <c r="W127" s="100">
        <v>0</v>
      </c>
      <c r="X127" s="100">
        <f t="shared" si="27"/>
        <v>0</v>
      </c>
      <c r="Y127" s="1"/>
    </row>
    <row r="128" spans="1:26" x14ac:dyDescent="0.25">
      <c r="A128" s="97">
        <v>3034</v>
      </c>
      <c r="B128" s="97" t="s">
        <v>145</v>
      </c>
      <c r="C128" s="1">
        <v>780477.70700000005</v>
      </c>
      <c r="D128" s="97">
        <f t="shared" si="17"/>
        <v>32658.703950121351</v>
      </c>
      <c r="E128" s="98">
        <f t="shared" si="18"/>
        <v>0.80229992424358842</v>
      </c>
      <c r="F128" s="220">
        <f t="shared" si="19"/>
        <v>4833.1495512140582</v>
      </c>
      <c r="G128" s="220">
        <f t="shared" si="14"/>
        <v>115502.60797491357</v>
      </c>
      <c r="H128" s="220">
        <f t="shared" si="20"/>
        <v>1394.3488761331337</v>
      </c>
      <c r="I128" s="99">
        <f t="shared" si="15"/>
        <v>33322.149441829628</v>
      </c>
      <c r="J128" s="220">
        <f t="shared" si="21"/>
        <v>801.79080004375589</v>
      </c>
      <c r="K128" s="99">
        <f t="shared" si="16"/>
        <v>19161.196539445678</v>
      </c>
      <c r="L128" s="100">
        <f t="shared" si="22"/>
        <v>134663.80451435925</v>
      </c>
      <c r="M128" s="100">
        <f t="shared" si="23"/>
        <v>915141.51151435927</v>
      </c>
      <c r="N128" s="100">
        <f t="shared" si="24"/>
        <v>38293.644301379165</v>
      </c>
      <c r="O128" s="101">
        <f t="shared" si="25"/>
        <v>0.94072893918049272</v>
      </c>
      <c r="P128" s="102">
        <v>6421.3414707240881</v>
      </c>
      <c r="Q128" s="104">
        <f t="shared" si="26"/>
        <v>8.2675214695217436E-2</v>
      </c>
      <c r="R128" s="105">
        <f t="shared" si="26"/>
        <v>6.1110506259577445E-2</v>
      </c>
      <c r="S128" s="103">
        <v>23898</v>
      </c>
      <c r="T128" s="223">
        <v>720878.89</v>
      </c>
      <c r="U128" s="223">
        <v>30777.853727264966</v>
      </c>
      <c r="V128" s="54"/>
      <c r="W128" s="100">
        <v>0</v>
      </c>
      <c r="X128" s="100">
        <f t="shared" si="27"/>
        <v>0</v>
      </c>
      <c r="Y128" s="1"/>
    </row>
    <row r="129" spans="1:24" x14ac:dyDescent="0.25">
      <c r="A129" s="97">
        <v>3035</v>
      </c>
      <c r="B129" s="97" t="s">
        <v>146</v>
      </c>
      <c r="C129" s="1">
        <v>847169.82499999995</v>
      </c>
      <c r="D129" s="97">
        <f t="shared" si="17"/>
        <v>31710.204559065725</v>
      </c>
      <c r="E129" s="98">
        <f t="shared" si="18"/>
        <v>0.77899890805044003</v>
      </c>
      <c r="F129" s="220">
        <f t="shared" si="19"/>
        <v>5402.2491858474332</v>
      </c>
      <c r="G129" s="220">
        <f t="shared" si="14"/>
        <v>144326.48924910004</v>
      </c>
      <c r="H129" s="220">
        <f t="shared" si="20"/>
        <v>1726.3236630026026</v>
      </c>
      <c r="I129" s="99">
        <f t="shared" si="15"/>
        <v>46120.462980777535</v>
      </c>
      <c r="J129" s="220">
        <f t="shared" si="21"/>
        <v>1133.765586913225</v>
      </c>
      <c r="K129" s="99">
        <f t="shared" si="16"/>
        <v>30289.68141997372</v>
      </c>
      <c r="L129" s="100">
        <f t="shared" si="22"/>
        <v>174616.17066907376</v>
      </c>
      <c r="M129" s="100">
        <f t="shared" si="23"/>
        <v>1021785.9956690737</v>
      </c>
      <c r="N129" s="100">
        <f t="shared" si="24"/>
        <v>38246.219331826382</v>
      </c>
      <c r="O129" s="101">
        <f t="shared" si="25"/>
        <v>0.93956388837083527</v>
      </c>
      <c r="P129" s="102">
        <v>10279.827289972687</v>
      </c>
      <c r="Q129" s="101">
        <f t="shared" si="26"/>
        <v>0.11057206872037371</v>
      </c>
      <c r="R129" s="101">
        <f t="shared" si="26"/>
        <v>8.2096927715977236E-2</v>
      </c>
      <c r="S129" s="103">
        <v>26716</v>
      </c>
      <c r="T129" s="223">
        <v>762822.91700000002</v>
      </c>
      <c r="U129" s="223">
        <v>29304.403096308248</v>
      </c>
      <c r="W129" s="100">
        <v>0</v>
      </c>
      <c r="X129" s="100">
        <f t="shared" si="27"/>
        <v>0</v>
      </c>
    </row>
    <row r="130" spans="1:24" x14ac:dyDescent="0.25">
      <c r="A130" s="97">
        <v>3036</v>
      </c>
      <c r="B130" s="97" t="s">
        <v>147</v>
      </c>
      <c r="C130" s="1">
        <v>484673.37</v>
      </c>
      <c r="D130" s="97">
        <f t="shared" si="17"/>
        <v>32152.936844898497</v>
      </c>
      <c r="E130" s="98">
        <f t="shared" si="18"/>
        <v>0.78987515347421178</v>
      </c>
      <c r="F130" s="220">
        <f t="shared" si="19"/>
        <v>5136.6098143477702</v>
      </c>
      <c r="G130" s="220">
        <f t="shared" si="14"/>
        <v>77429.256341478293</v>
      </c>
      <c r="H130" s="220">
        <f t="shared" si="20"/>
        <v>1571.3673629611326</v>
      </c>
      <c r="I130" s="99">
        <f t="shared" si="15"/>
        <v>23686.791629276111</v>
      </c>
      <c r="J130" s="220">
        <f t="shared" si="21"/>
        <v>978.80928687175481</v>
      </c>
      <c r="K130" s="99">
        <f t="shared" si="16"/>
        <v>14754.571190304832</v>
      </c>
      <c r="L130" s="100">
        <f t="shared" si="22"/>
        <v>92183.827531783129</v>
      </c>
      <c r="M130" s="100">
        <f t="shared" si="23"/>
        <v>576857.19753178314</v>
      </c>
      <c r="N130" s="100">
        <f t="shared" si="24"/>
        <v>38268.355946118027</v>
      </c>
      <c r="O130" s="101">
        <f t="shared" si="25"/>
        <v>0.94010770064202398</v>
      </c>
      <c r="P130" s="102">
        <v>3272.1978380951041</v>
      </c>
      <c r="Q130" s="101">
        <f t="shared" si="26"/>
        <v>0.11937987280480743</v>
      </c>
      <c r="R130" s="101">
        <f t="shared" si="26"/>
        <v>8.6928698304628113E-2</v>
      </c>
      <c r="S130" s="103">
        <v>15074</v>
      </c>
      <c r="T130" s="223">
        <v>432983.81699999998</v>
      </c>
      <c r="U130" s="223">
        <v>29581.459110473457</v>
      </c>
      <c r="W130" s="100">
        <v>0</v>
      </c>
      <c r="X130" s="100">
        <f t="shared" si="27"/>
        <v>0</v>
      </c>
    </row>
    <row r="131" spans="1:24" x14ac:dyDescent="0.25">
      <c r="A131" s="97">
        <v>3037</v>
      </c>
      <c r="B131" s="97" t="s">
        <v>148</v>
      </c>
      <c r="C131" s="1">
        <v>82559.767000000007</v>
      </c>
      <c r="D131" s="97">
        <f t="shared" si="17"/>
        <v>28419.885370051637</v>
      </c>
      <c r="E131" s="98">
        <f t="shared" si="18"/>
        <v>0.69816830190896695</v>
      </c>
      <c r="F131" s="220">
        <f t="shared" si="19"/>
        <v>7376.4406992558861</v>
      </c>
      <c r="G131" s="220">
        <f t="shared" si="14"/>
        <v>21428.56023133835</v>
      </c>
      <c r="H131" s="220">
        <f t="shared" si="20"/>
        <v>2877.9353791575331</v>
      </c>
      <c r="I131" s="99">
        <f t="shared" si="15"/>
        <v>8360.4022764526344</v>
      </c>
      <c r="J131" s="220">
        <f t="shared" si="21"/>
        <v>2285.3773030681555</v>
      </c>
      <c r="K131" s="99">
        <f t="shared" si="16"/>
        <v>6639.0210654129914</v>
      </c>
      <c r="L131" s="100">
        <f t="shared" si="22"/>
        <v>28067.581296751341</v>
      </c>
      <c r="M131" s="100">
        <f t="shared" si="23"/>
        <v>110627.34829675136</v>
      </c>
      <c r="N131" s="100">
        <f t="shared" si="24"/>
        <v>38081.703372375683</v>
      </c>
      <c r="O131" s="101">
        <f t="shared" si="25"/>
        <v>0.93552235806376172</v>
      </c>
      <c r="P131" s="102">
        <v>1383.5623561805733</v>
      </c>
      <c r="Q131" s="101">
        <f t="shared" si="26"/>
        <v>8.0712400923126926E-2</v>
      </c>
      <c r="R131" s="101">
        <f t="shared" si="26"/>
        <v>5.5787192364831102E-2</v>
      </c>
      <c r="S131" s="103">
        <v>2905</v>
      </c>
      <c r="T131" s="223">
        <v>76393.837</v>
      </c>
      <c r="U131" s="223">
        <v>26918.194855532063</v>
      </c>
      <c r="W131" s="100">
        <v>0</v>
      </c>
      <c r="X131" s="100">
        <f t="shared" si="27"/>
        <v>0</v>
      </c>
    </row>
    <row r="132" spans="1:24" x14ac:dyDescent="0.25">
      <c r="A132" s="97">
        <v>3038</v>
      </c>
      <c r="B132" s="97" t="s">
        <v>149</v>
      </c>
      <c r="C132" s="1">
        <v>315437.272</v>
      </c>
      <c r="D132" s="97">
        <f t="shared" si="17"/>
        <v>45988.813529669045</v>
      </c>
      <c r="E132" s="98">
        <f t="shared" si="18"/>
        <v>1.1297699280184967</v>
      </c>
      <c r="F132" s="220">
        <f t="shared" si="19"/>
        <v>-3164.9161965145581</v>
      </c>
      <c r="G132" s="220">
        <f t="shared" si="14"/>
        <v>-21708.160191893356</v>
      </c>
      <c r="H132" s="220">
        <f t="shared" si="20"/>
        <v>0</v>
      </c>
      <c r="I132" s="99">
        <f t="shared" si="15"/>
        <v>0</v>
      </c>
      <c r="J132" s="220">
        <f t="shared" si="21"/>
        <v>-592.55807608937778</v>
      </c>
      <c r="K132" s="99">
        <f t="shared" si="16"/>
        <v>-4064.3558438970422</v>
      </c>
      <c r="L132" s="100">
        <f t="shared" si="22"/>
        <v>-25772.516035790399</v>
      </c>
      <c r="M132" s="100">
        <f t="shared" si="23"/>
        <v>289664.75596420962</v>
      </c>
      <c r="N132" s="100">
        <f t="shared" si="24"/>
        <v>42231.339257065119</v>
      </c>
      <c r="O132" s="101">
        <f t="shared" si="25"/>
        <v>1.0374631013648272</v>
      </c>
      <c r="P132" s="102">
        <v>-2370.4779912837803</v>
      </c>
      <c r="Q132" s="101">
        <f t="shared" si="26"/>
        <v>0.17016609042054409</v>
      </c>
      <c r="R132" s="101">
        <f t="shared" si="26"/>
        <v>0.16197714562681523</v>
      </c>
      <c r="S132" s="103">
        <v>6859</v>
      </c>
      <c r="T132" s="223">
        <v>269566.239</v>
      </c>
      <c r="U132" s="223">
        <v>39578.070621054176</v>
      </c>
      <c r="W132" s="100">
        <v>0</v>
      </c>
      <c r="X132" s="100">
        <f t="shared" si="27"/>
        <v>0</v>
      </c>
    </row>
    <row r="133" spans="1:24" x14ac:dyDescent="0.25">
      <c r="A133" s="97">
        <v>3039</v>
      </c>
      <c r="B133" s="97" t="s">
        <v>150</v>
      </c>
      <c r="C133" s="1">
        <v>47401.631999999998</v>
      </c>
      <c r="D133" s="97">
        <f t="shared" si="17"/>
        <v>44845.44181646168</v>
      </c>
      <c r="E133" s="98">
        <f t="shared" si="18"/>
        <v>1.1016816413464494</v>
      </c>
      <c r="F133" s="220">
        <f t="shared" si="19"/>
        <v>-2478.8931685901393</v>
      </c>
      <c r="G133" s="220">
        <f t="shared" si="14"/>
        <v>-2620.1900791997773</v>
      </c>
      <c r="H133" s="220">
        <f t="shared" si="20"/>
        <v>0</v>
      </c>
      <c r="I133" s="99">
        <f t="shared" si="15"/>
        <v>0</v>
      </c>
      <c r="J133" s="220">
        <f t="shared" si="21"/>
        <v>-592.55807608937778</v>
      </c>
      <c r="K133" s="99">
        <f t="shared" si="16"/>
        <v>-626.3338864264723</v>
      </c>
      <c r="L133" s="100">
        <f t="shared" si="22"/>
        <v>-3246.5239656262497</v>
      </c>
      <c r="M133" s="100">
        <f t="shared" si="23"/>
        <v>44155.108034373749</v>
      </c>
      <c r="N133" s="100">
        <f t="shared" si="24"/>
        <v>41773.990571782168</v>
      </c>
      <c r="O133" s="101">
        <f t="shared" si="25"/>
        <v>1.0262277866960081</v>
      </c>
      <c r="P133" s="102">
        <v>-365.35253931869966</v>
      </c>
      <c r="Q133" s="101">
        <f t="shared" si="26"/>
        <v>0.12215057250790233</v>
      </c>
      <c r="R133" s="101">
        <f t="shared" si="26"/>
        <v>0.11365747451351886</v>
      </c>
      <c r="S133" s="103">
        <v>1057</v>
      </c>
      <c r="T133" s="223">
        <v>42241.775000000001</v>
      </c>
      <c r="U133" s="223">
        <v>40268.612964728316</v>
      </c>
      <c r="W133" s="100">
        <v>0</v>
      </c>
      <c r="X133" s="100">
        <f t="shared" si="27"/>
        <v>0</v>
      </c>
    </row>
    <row r="134" spans="1:24" x14ac:dyDescent="0.25">
      <c r="A134" s="97">
        <v>3040</v>
      </c>
      <c r="B134" s="97" t="s">
        <v>151</v>
      </c>
      <c r="C134" s="1">
        <v>141239.196</v>
      </c>
      <c r="D134" s="97">
        <f t="shared" si="17"/>
        <v>43152.824931255731</v>
      </c>
      <c r="E134" s="98">
        <f t="shared" si="18"/>
        <v>1.0601004934586409</v>
      </c>
      <c r="F134" s="220">
        <f t="shared" si="19"/>
        <v>-1463.3230374665698</v>
      </c>
      <c r="G134" s="220">
        <f t="shared" si="14"/>
        <v>-4789.4563016280827</v>
      </c>
      <c r="H134" s="220">
        <f t="shared" si="20"/>
        <v>0</v>
      </c>
      <c r="I134" s="99">
        <f t="shared" si="15"/>
        <v>0</v>
      </c>
      <c r="J134" s="220">
        <f t="shared" si="21"/>
        <v>-592.55807608937778</v>
      </c>
      <c r="K134" s="99">
        <f t="shared" si="16"/>
        <v>-1939.4425830405335</v>
      </c>
      <c r="L134" s="100">
        <f t="shared" si="22"/>
        <v>-6728.8988846686161</v>
      </c>
      <c r="M134" s="100">
        <f t="shared" si="23"/>
        <v>134510.29711533137</v>
      </c>
      <c r="N134" s="100">
        <f t="shared" si="24"/>
        <v>41096.943817699772</v>
      </c>
      <c r="O134" s="101">
        <f t="shared" si="25"/>
        <v>1.0095953275408842</v>
      </c>
      <c r="P134" s="102">
        <v>-823.16068381278728</v>
      </c>
      <c r="Q134" s="101">
        <f t="shared" si="26"/>
        <v>0.16245105665542484</v>
      </c>
      <c r="R134" s="101">
        <f t="shared" si="26"/>
        <v>0.15854425505957712</v>
      </c>
      <c r="S134" s="103">
        <v>3273</v>
      </c>
      <c r="T134" s="223">
        <v>121501.198</v>
      </c>
      <c r="U134" s="223">
        <v>37247.454935622321</v>
      </c>
      <c r="W134" s="100">
        <v>0</v>
      </c>
      <c r="X134" s="100">
        <f t="shared" si="27"/>
        <v>0</v>
      </c>
    </row>
    <row r="135" spans="1:24" x14ac:dyDescent="0.25">
      <c r="A135" s="97">
        <v>3041</v>
      </c>
      <c r="B135" s="97" t="s">
        <v>152</v>
      </c>
      <c r="C135" s="1">
        <v>185330.99900000001</v>
      </c>
      <c r="D135" s="97">
        <f t="shared" si="17"/>
        <v>39710.9490036426</v>
      </c>
      <c r="E135" s="98">
        <f t="shared" si="18"/>
        <v>0.97554671569093543</v>
      </c>
      <c r="F135" s="220">
        <f t="shared" si="19"/>
        <v>601.80251910130903</v>
      </c>
      <c r="G135" s="220">
        <f t="shared" ref="G135:G198" si="28">F135*S135/1000</f>
        <v>2808.6123566458091</v>
      </c>
      <c r="H135" s="220">
        <f t="shared" si="20"/>
        <v>0</v>
      </c>
      <c r="I135" s="99">
        <f t="shared" ref="I135:I198" si="29">H135*S135/1000</f>
        <v>0</v>
      </c>
      <c r="J135" s="220">
        <f t="shared" si="21"/>
        <v>-592.55807608937778</v>
      </c>
      <c r="K135" s="99">
        <f t="shared" ref="K135:K198" si="30">J135*S135/1000</f>
        <v>-2765.4685411091259</v>
      </c>
      <c r="L135" s="100">
        <f t="shared" si="22"/>
        <v>43.143815536683178</v>
      </c>
      <c r="M135" s="100">
        <f t="shared" si="23"/>
        <v>185374.1428155367</v>
      </c>
      <c r="N135" s="100">
        <f t="shared" si="24"/>
        <v>39720.193446654535</v>
      </c>
      <c r="O135" s="101">
        <f t="shared" si="25"/>
        <v>0.97577381643380257</v>
      </c>
      <c r="P135" s="102">
        <v>-1493.991050520724</v>
      </c>
      <c r="Q135" s="101">
        <f t="shared" si="26"/>
        <v>0.12090510993952612</v>
      </c>
      <c r="R135" s="101">
        <f t="shared" si="26"/>
        <v>0.11345962924354892</v>
      </c>
      <c r="S135" s="103">
        <v>4667</v>
      </c>
      <c r="T135" s="223">
        <v>165340.489</v>
      </c>
      <c r="U135" s="223">
        <v>35664.471311475412</v>
      </c>
      <c r="W135" s="100">
        <v>0</v>
      </c>
      <c r="X135" s="100">
        <f t="shared" si="27"/>
        <v>0</v>
      </c>
    </row>
    <row r="136" spans="1:24" x14ac:dyDescent="0.25">
      <c r="A136" s="97">
        <v>3042</v>
      </c>
      <c r="B136" s="97" t="s">
        <v>153</v>
      </c>
      <c r="C136" s="1">
        <v>132084.61300000001</v>
      </c>
      <c r="D136" s="97">
        <f t="shared" ref="D136:D199" si="31">C136/S136*1000</f>
        <v>50587.749138261206</v>
      </c>
      <c r="E136" s="98">
        <f t="shared" ref="E136:E199" si="32">D136/D$364</f>
        <v>1.2427482536743413</v>
      </c>
      <c r="F136" s="220">
        <f t="shared" ref="F136:F199" si="33">($D$364+$X$364-D136-X136)*0.6</f>
        <v>-5924.2775616698545</v>
      </c>
      <c r="G136" s="220">
        <f t="shared" si="28"/>
        <v>-15468.288713519991</v>
      </c>
      <c r="H136" s="220">
        <f t="shared" ref="H136:H199" si="34">IF(D136&lt;(D$364+X$364)*0.9,((D$364+X$364)*0.9-D136-X136)*0.35,0)</f>
        <v>0</v>
      </c>
      <c r="I136" s="99">
        <f t="shared" si="29"/>
        <v>0</v>
      </c>
      <c r="J136" s="220">
        <f t="shared" ref="J136:J199" si="35">H136+I$366</f>
        <v>-592.55807608937778</v>
      </c>
      <c r="K136" s="99">
        <f t="shared" si="30"/>
        <v>-1547.1691366693653</v>
      </c>
      <c r="L136" s="100">
        <f t="shared" ref="L136:L199" si="36">+G136+K136</f>
        <v>-17015.457850189356</v>
      </c>
      <c r="M136" s="100">
        <f t="shared" ref="M136:M199" si="37">C136+L136</f>
        <v>115069.15514981066</v>
      </c>
      <c r="N136" s="100">
        <f t="shared" ref="N136:N199" si="38">M136/S136*1000</f>
        <v>44070.913500501971</v>
      </c>
      <c r="O136" s="101">
        <f t="shared" ref="O136:O199" si="39">N136/N$364</f>
        <v>1.0826544316271647</v>
      </c>
      <c r="P136" s="102">
        <v>-1519.7337308998485</v>
      </c>
      <c r="Q136" s="101">
        <f t="shared" ref="Q136:R199" si="40">(C136-T136)/T136</f>
        <v>0.20520703338566953</v>
      </c>
      <c r="R136" s="101">
        <f t="shared" si="40"/>
        <v>0.17520379433164099</v>
      </c>
      <c r="S136" s="103">
        <v>2611</v>
      </c>
      <c r="T136" s="223">
        <v>109594.95699999999</v>
      </c>
      <c r="U136" s="223">
        <v>43045.937549096619</v>
      </c>
      <c r="W136" s="100">
        <v>0</v>
      </c>
      <c r="X136" s="100">
        <f t="shared" ref="X136:X199" si="41">W136*1000/S136</f>
        <v>0</v>
      </c>
    </row>
    <row r="137" spans="1:24" x14ac:dyDescent="0.25">
      <c r="A137" s="97">
        <v>3043</v>
      </c>
      <c r="B137" s="97" t="s">
        <v>154</v>
      </c>
      <c r="C137" s="1">
        <v>177831.24100000001</v>
      </c>
      <c r="D137" s="97">
        <f t="shared" si="31"/>
        <v>38243.277634408609</v>
      </c>
      <c r="E137" s="98">
        <f t="shared" si="32"/>
        <v>0.93949162207334136</v>
      </c>
      <c r="F137" s="220">
        <f t="shared" si="33"/>
        <v>1482.4053406417036</v>
      </c>
      <c r="G137" s="220">
        <f t="shared" si="28"/>
        <v>6893.1848339839216</v>
      </c>
      <c r="H137" s="220">
        <f t="shared" si="34"/>
        <v>0</v>
      </c>
      <c r="I137" s="99">
        <f t="shared" si="29"/>
        <v>0</v>
      </c>
      <c r="J137" s="220">
        <f t="shared" si="35"/>
        <v>-592.55807608937778</v>
      </c>
      <c r="K137" s="99">
        <f t="shared" si="30"/>
        <v>-2755.3950538156064</v>
      </c>
      <c r="L137" s="100">
        <f t="shared" si="36"/>
        <v>4137.7897801683157</v>
      </c>
      <c r="M137" s="100">
        <f t="shared" si="37"/>
        <v>181969.03078016834</v>
      </c>
      <c r="N137" s="100">
        <f t="shared" si="38"/>
        <v>39133.12489896093</v>
      </c>
      <c r="O137" s="101">
        <f t="shared" si="39"/>
        <v>0.96135177898676472</v>
      </c>
      <c r="P137" s="102">
        <v>-1690.0490728779496</v>
      </c>
      <c r="Q137" s="101">
        <f t="shared" si="40"/>
        <v>0.10297418016432475</v>
      </c>
      <c r="R137" s="101">
        <f t="shared" si="40"/>
        <v>0.10249978266748003</v>
      </c>
      <c r="S137" s="103">
        <v>4650</v>
      </c>
      <c r="T137" s="223">
        <v>161228.834</v>
      </c>
      <c r="U137" s="223">
        <v>34687.787005163511</v>
      </c>
      <c r="W137" s="100">
        <v>0</v>
      </c>
      <c r="X137" s="100">
        <f t="shared" si="41"/>
        <v>0</v>
      </c>
    </row>
    <row r="138" spans="1:24" x14ac:dyDescent="0.25">
      <c r="A138" s="97">
        <v>3044</v>
      </c>
      <c r="B138" s="97" t="s">
        <v>155</v>
      </c>
      <c r="C138" s="1">
        <v>259875.34599999999</v>
      </c>
      <c r="D138" s="97">
        <f t="shared" si="31"/>
        <v>57698.789076376546</v>
      </c>
      <c r="E138" s="98">
        <f t="shared" si="32"/>
        <v>1.4174394114237863</v>
      </c>
      <c r="F138" s="220">
        <f t="shared" si="33"/>
        <v>-10190.901524539058</v>
      </c>
      <c r="G138" s="220">
        <f t="shared" si="28"/>
        <v>-45899.820466523917</v>
      </c>
      <c r="H138" s="220">
        <f t="shared" si="34"/>
        <v>0</v>
      </c>
      <c r="I138" s="99">
        <f t="shared" si="29"/>
        <v>0</v>
      </c>
      <c r="J138" s="220">
        <f t="shared" si="35"/>
        <v>-592.55807608937778</v>
      </c>
      <c r="K138" s="99">
        <f t="shared" si="30"/>
        <v>-2668.8815747065578</v>
      </c>
      <c r="L138" s="100">
        <f t="shared" si="36"/>
        <v>-48568.702041230477</v>
      </c>
      <c r="M138" s="100">
        <f t="shared" si="37"/>
        <v>211306.64395876951</v>
      </c>
      <c r="N138" s="100">
        <f t="shared" si="38"/>
        <v>46915.32947574812</v>
      </c>
      <c r="O138" s="101">
        <f t="shared" si="39"/>
        <v>1.152530894726943</v>
      </c>
      <c r="P138" s="102">
        <v>-3179.3869001810963</v>
      </c>
      <c r="Q138" s="101">
        <f t="shared" si="40"/>
        <v>0.18768037864593962</v>
      </c>
      <c r="R138" s="101">
        <f t="shared" si="40"/>
        <v>0.16922175819629112</v>
      </c>
      <c r="S138" s="103">
        <v>4504</v>
      </c>
      <c r="T138" s="223">
        <v>218809.16</v>
      </c>
      <c r="U138" s="223">
        <v>49348.028867839428</v>
      </c>
      <c r="W138" s="100">
        <v>0</v>
      </c>
      <c r="X138" s="100">
        <f t="shared" si="41"/>
        <v>0</v>
      </c>
    </row>
    <row r="139" spans="1:24" x14ac:dyDescent="0.25">
      <c r="A139" s="97">
        <v>3045</v>
      </c>
      <c r="B139" s="97" t="s">
        <v>156</v>
      </c>
      <c r="C139" s="1">
        <v>141530.86900000001</v>
      </c>
      <c r="D139" s="97">
        <f t="shared" si="31"/>
        <v>40530.031214203897</v>
      </c>
      <c r="E139" s="98">
        <f t="shared" si="32"/>
        <v>0.9956684448473111</v>
      </c>
      <c r="F139" s="220">
        <f t="shared" si="33"/>
        <v>110.35319276453083</v>
      </c>
      <c r="G139" s="220">
        <f t="shared" si="28"/>
        <v>385.35334913374169</v>
      </c>
      <c r="H139" s="220">
        <f t="shared" si="34"/>
        <v>0</v>
      </c>
      <c r="I139" s="99">
        <f t="shared" si="29"/>
        <v>0</v>
      </c>
      <c r="J139" s="220">
        <f t="shared" si="35"/>
        <v>-592.55807608937778</v>
      </c>
      <c r="K139" s="99">
        <f t="shared" si="30"/>
        <v>-2069.2128017041073</v>
      </c>
      <c r="L139" s="100">
        <f t="shared" si="36"/>
        <v>-1683.8594525703656</v>
      </c>
      <c r="M139" s="100">
        <f t="shared" si="37"/>
        <v>139847.00954742965</v>
      </c>
      <c r="N139" s="100">
        <f t="shared" si="38"/>
        <v>40047.826330879056</v>
      </c>
      <c r="O139" s="101">
        <f t="shared" si="39"/>
        <v>0.98382250809635285</v>
      </c>
      <c r="P139" s="102">
        <v>-615.25224285800459</v>
      </c>
      <c r="Q139" s="101">
        <f t="shared" si="40"/>
        <v>0.21478606755624777</v>
      </c>
      <c r="R139" s="101">
        <f t="shared" si="40"/>
        <v>0.20539339177617377</v>
      </c>
      <c r="S139" s="103">
        <v>3492</v>
      </c>
      <c r="T139" s="223">
        <v>116506.826</v>
      </c>
      <c r="U139" s="223">
        <v>33623.903607503606</v>
      </c>
      <c r="W139" s="100">
        <v>0</v>
      </c>
      <c r="X139" s="100">
        <f t="shared" si="41"/>
        <v>0</v>
      </c>
    </row>
    <row r="140" spans="1:24" x14ac:dyDescent="0.25">
      <c r="A140" s="97">
        <v>3046</v>
      </c>
      <c r="B140" s="97" t="s">
        <v>157</v>
      </c>
      <c r="C140" s="1">
        <v>121668.132</v>
      </c>
      <c r="D140" s="97">
        <f t="shared" si="31"/>
        <v>55581.604385564184</v>
      </c>
      <c r="E140" s="98">
        <f t="shared" si="32"/>
        <v>1.3654282501835029</v>
      </c>
      <c r="F140" s="220">
        <f t="shared" si="33"/>
        <v>-8920.5907100516415</v>
      </c>
      <c r="G140" s="220">
        <f t="shared" si="28"/>
        <v>-19527.173064303046</v>
      </c>
      <c r="H140" s="220">
        <f t="shared" si="34"/>
        <v>0</v>
      </c>
      <c r="I140" s="99">
        <f t="shared" si="29"/>
        <v>0</v>
      </c>
      <c r="J140" s="220">
        <f t="shared" si="35"/>
        <v>-592.55807608937778</v>
      </c>
      <c r="K140" s="99">
        <f t="shared" si="30"/>
        <v>-1297.1096285596482</v>
      </c>
      <c r="L140" s="100">
        <f t="shared" si="36"/>
        <v>-20824.282692862693</v>
      </c>
      <c r="M140" s="100">
        <f t="shared" si="37"/>
        <v>100843.84930713731</v>
      </c>
      <c r="N140" s="100">
        <f t="shared" si="38"/>
        <v>46068.45559942317</v>
      </c>
      <c r="O140" s="101">
        <f t="shared" si="39"/>
        <v>1.1317264302308296</v>
      </c>
      <c r="P140" s="102">
        <v>-171.63401529671683</v>
      </c>
      <c r="Q140" s="101">
        <f t="shared" si="40"/>
        <v>0.37864169199314263</v>
      </c>
      <c r="R140" s="101">
        <f t="shared" si="40"/>
        <v>0.39753582207984622</v>
      </c>
      <c r="S140" s="103">
        <v>2189</v>
      </c>
      <c r="T140" s="223">
        <v>88252.178</v>
      </c>
      <c r="U140" s="223">
        <v>39771.148264984229</v>
      </c>
      <c r="W140" s="100">
        <v>0</v>
      </c>
      <c r="X140" s="100">
        <f t="shared" si="41"/>
        <v>0</v>
      </c>
    </row>
    <row r="141" spans="1:24" x14ac:dyDescent="0.25">
      <c r="A141" s="97">
        <v>3047</v>
      </c>
      <c r="B141" s="97" t="s">
        <v>158</v>
      </c>
      <c r="C141" s="1">
        <v>476942.46299999999</v>
      </c>
      <c r="D141" s="97">
        <f t="shared" si="31"/>
        <v>33415.712394030685</v>
      </c>
      <c r="E141" s="98">
        <f t="shared" si="32"/>
        <v>0.82089673745846059</v>
      </c>
      <c r="F141" s="220">
        <f t="shared" si="33"/>
        <v>4378.9444848684579</v>
      </c>
      <c r="G141" s="220">
        <f t="shared" si="28"/>
        <v>62500.674632527502</v>
      </c>
      <c r="H141" s="220">
        <f t="shared" si="34"/>
        <v>1129.3959207648668</v>
      </c>
      <c r="I141" s="99">
        <f t="shared" si="29"/>
        <v>16119.867977076943</v>
      </c>
      <c r="J141" s="220">
        <f t="shared" si="35"/>
        <v>536.83784467548901</v>
      </c>
      <c r="K141" s="99">
        <f t="shared" si="30"/>
        <v>7662.2865570532549</v>
      </c>
      <c r="L141" s="100">
        <f t="shared" si="36"/>
        <v>70162.961189580761</v>
      </c>
      <c r="M141" s="100">
        <f t="shared" si="37"/>
        <v>547105.42418958072</v>
      </c>
      <c r="N141" s="100">
        <f t="shared" si="38"/>
        <v>38331.494723574629</v>
      </c>
      <c r="O141" s="101">
        <f t="shared" si="39"/>
        <v>0.94165877984123636</v>
      </c>
      <c r="P141" s="102">
        <v>-7116.485484693505</v>
      </c>
      <c r="Q141" s="101">
        <f t="shared" si="40"/>
        <v>0.14744073727991505</v>
      </c>
      <c r="R141" s="101">
        <f t="shared" si="40"/>
        <v>0.13883875038935581</v>
      </c>
      <c r="S141" s="103">
        <v>14273</v>
      </c>
      <c r="T141" s="223">
        <v>415657.6</v>
      </c>
      <c r="U141" s="223">
        <v>29341.917266694902</v>
      </c>
      <c r="W141" s="100">
        <v>0</v>
      </c>
      <c r="X141" s="100">
        <f t="shared" si="41"/>
        <v>0</v>
      </c>
    </row>
    <row r="142" spans="1:24" x14ac:dyDescent="0.25">
      <c r="A142" s="97">
        <v>3048</v>
      </c>
      <c r="B142" s="97" t="s">
        <v>159</v>
      </c>
      <c r="C142" s="1">
        <v>771015.83700000006</v>
      </c>
      <c r="D142" s="97">
        <f t="shared" si="31"/>
        <v>38466.166284174818</v>
      </c>
      <c r="E142" s="98">
        <f t="shared" si="32"/>
        <v>0.94496714697767603</v>
      </c>
      <c r="F142" s="220">
        <f t="shared" si="33"/>
        <v>1348.6721507819777</v>
      </c>
      <c r="G142" s="220">
        <f t="shared" si="28"/>
        <v>27032.784590273961</v>
      </c>
      <c r="H142" s="220">
        <f t="shared" si="34"/>
        <v>0</v>
      </c>
      <c r="I142" s="99">
        <f t="shared" si="29"/>
        <v>0</v>
      </c>
      <c r="J142" s="220">
        <f t="shared" si="35"/>
        <v>-592.55807608937778</v>
      </c>
      <c r="K142" s="99">
        <f t="shared" si="30"/>
        <v>-11877.234077135488</v>
      </c>
      <c r="L142" s="100">
        <f t="shared" si="36"/>
        <v>15155.550513138473</v>
      </c>
      <c r="M142" s="100">
        <f t="shared" si="37"/>
        <v>786171.38751313859</v>
      </c>
      <c r="N142" s="100">
        <f t="shared" si="38"/>
        <v>39222.280358867421</v>
      </c>
      <c r="O142" s="101">
        <f t="shared" si="39"/>
        <v>0.96354198894849874</v>
      </c>
      <c r="P142" s="102">
        <v>1749.9925840074648</v>
      </c>
      <c r="Q142" s="101">
        <f t="shared" si="40"/>
        <v>0.17637024915411373</v>
      </c>
      <c r="R142" s="101">
        <f t="shared" si="40"/>
        <v>0.15670930156547719</v>
      </c>
      <c r="S142" s="103">
        <v>20044</v>
      </c>
      <c r="T142" s="223">
        <v>655419.36100000003</v>
      </c>
      <c r="U142" s="223">
        <v>33254.825764878995</v>
      </c>
      <c r="W142" s="100">
        <v>0</v>
      </c>
      <c r="X142" s="100">
        <f t="shared" si="41"/>
        <v>0</v>
      </c>
    </row>
    <row r="143" spans="1:24" x14ac:dyDescent="0.25">
      <c r="A143" s="97">
        <v>3049</v>
      </c>
      <c r="B143" s="97" t="s">
        <v>160</v>
      </c>
      <c r="C143" s="1">
        <v>1218754.294</v>
      </c>
      <c r="D143" s="97">
        <f t="shared" si="31"/>
        <v>44183.377827726217</v>
      </c>
      <c r="E143" s="98">
        <f t="shared" si="32"/>
        <v>1.085417251650578</v>
      </c>
      <c r="F143" s="220">
        <f t="shared" si="33"/>
        <v>-2081.6547753488617</v>
      </c>
      <c r="G143" s="220">
        <f t="shared" si="28"/>
        <v>-57420.365323222999</v>
      </c>
      <c r="H143" s="220">
        <f t="shared" si="34"/>
        <v>0</v>
      </c>
      <c r="I143" s="99">
        <f t="shared" si="29"/>
        <v>0</v>
      </c>
      <c r="J143" s="220">
        <f t="shared" si="35"/>
        <v>-592.55807608937778</v>
      </c>
      <c r="K143" s="99">
        <f t="shared" si="30"/>
        <v>-16345.121970849397</v>
      </c>
      <c r="L143" s="100">
        <f t="shared" si="36"/>
        <v>-73765.487294072402</v>
      </c>
      <c r="M143" s="100">
        <f t="shared" si="37"/>
        <v>1144988.8067059275</v>
      </c>
      <c r="N143" s="100">
        <f t="shared" si="38"/>
        <v>41509.164976287975</v>
      </c>
      <c r="O143" s="101">
        <f t="shared" si="39"/>
        <v>1.0197220308176593</v>
      </c>
      <c r="P143" s="102">
        <v>-3635.806288142936</v>
      </c>
      <c r="Q143" s="101">
        <f t="shared" si="40"/>
        <v>0.11723499445911616</v>
      </c>
      <c r="R143" s="101">
        <f t="shared" si="40"/>
        <v>9.8360592363047908E-2</v>
      </c>
      <c r="S143" s="103">
        <v>27584</v>
      </c>
      <c r="T143" s="223">
        <v>1090866.5589999999</v>
      </c>
      <c r="U143" s="223">
        <v>40226.659746293968</v>
      </c>
      <c r="W143" s="100">
        <v>0</v>
      </c>
      <c r="X143" s="100">
        <f t="shared" si="41"/>
        <v>0</v>
      </c>
    </row>
    <row r="144" spans="1:24" x14ac:dyDescent="0.25">
      <c r="A144" s="97">
        <v>3050</v>
      </c>
      <c r="B144" s="97" t="s">
        <v>161</v>
      </c>
      <c r="C144" s="1">
        <v>104340.732</v>
      </c>
      <c r="D144" s="97">
        <f t="shared" si="31"/>
        <v>38360.563235294117</v>
      </c>
      <c r="E144" s="98">
        <f t="shared" si="32"/>
        <v>0.94237288242124184</v>
      </c>
      <c r="F144" s="220">
        <f t="shared" si="33"/>
        <v>1412.0339801103983</v>
      </c>
      <c r="G144" s="220">
        <f t="shared" si="28"/>
        <v>3840.7324259002835</v>
      </c>
      <c r="H144" s="220">
        <f t="shared" si="34"/>
        <v>0</v>
      </c>
      <c r="I144" s="99">
        <f t="shared" si="29"/>
        <v>0</v>
      </c>
      <c r="J144" s="220">
        <f t="shared" si="35"/>
        <v>-592.55807608937778</v>
      </c>
      <c r="K144" s="99">
        <f t="shared" si="30"/>
        <v>-1611.7579669631075</v>
      </c>
      <c r="L144" s="100">
        <f t="shared" si="36"/>
        <v>2228.9744589371758</v>
      </c>
      <c r="M144" s="100">
        <f t="shared" si="37"/>
        <v>106569.70645893717</v>
      </c>
      <c r="N144" s="100">
        <f t="shared" si="38"/>
        <v>39180.039139315137</v>
      </c>
      <c r="O144" s="101">
        <f t="shared" si="39"/>
        <v>0.96250428312592495</v>
      </c>
      <c r="P144" s="102">
        <v>-808.38762284472614</v>
      </c>
      <c r="Q144" s="101">
        <f t="shared" si="40"/>
        <v>0.1143852108940526</v>
      </c>
      <c r="R144" s="101">
        <f t="shared" si="40"/>
        <v>0.11151730777778117</v>
      </c>
      <c r="S144" s="103">
        <v>2720</v>
      </c>
      <c r="T144" s="223">
        <v>93630.758000000002</v>
      </c>
      <c r="U144" s="223">
        <v>34511.890158496128</v>
      </c>
      <c r="W144" s="100">
        <v>0</v>
      </c>
      <c r="X144" s="100">
        <f t="shared" si="41"/>
        <v>0</v>
      </c>
    </row>
    <row r="145" spans="1:24" x14ac:dyDescent="0.25">
      <c r="A145" s="97">
        <v>3051</v>
      </c>
      <c r="B145" s="97" t="s">
        <v>162</v>
      </c>
      <c r="C145" s="1">
        <v>49224.574000000001</v>
      </c>
      <c r="D145" s="97">
        <f t="shared" si="31"/>
        <v>35930.345985401458</v>
      </c>
      <c r="E145" s="98">
        <f t="shared" si="32"/>
        <v>0.88267170387900218</v>
      </c>
      <c r="F145" s="220">
        <f t="shared" si="33"/>
        <v>2870.1643300459937</v>
      </c>
      <c r="G145" s="220">
        <f t="shared" si="28"/>
        <v>3932.1251321630116</v>
      </c>
      <c r="H145" s="220">
        <f t="shared" si="34"/>
        <v>249.27416378509622</v>
      </c>
      <c r="I145" s="99">
        <f t="shared" si="29"/>
        <v>341.50560438558182</v>
      </c>
      <c r="J145" s="220">
        <f t="shared" si="35"/>
        <v>-343.28391230428156</v>
      </c>
      <c r="K145" s="99">
        <f t="shared" si="30"/>
        <v>-470.29895985686574</v>
      </c>
      <c r="L145" s="100">
        <f t="shared" si="36"/>
        <v>3461.826172306146</v>
      </c>
      <c r="M145" s="100">
        <f t="shared" si="37"/>
        <v>52686.400172306145</v>
      </c>
      <c r="N145" s="100">
        <f t="shared" si="38"/>
        <v>38457.226403143177</v>
      </c>
      <c r="O145" s="101">
        <f t="shared" si="39"/>
        <v>0.94474752816226359</v>
      </c>
      <c r="P145" s="102">
        <v>-3034.7035862418552</v>
      </c>
      <c r="Q145" s="101">
        <f t="shared" si="40"/>
        <v>3.0260213017587058E-2</v>
      </c>
      <c r="R145" s="101">
        <f t="shared" si="40"/>
        <v>4.2292449082025965E-2</v>
      </c>
      <c r="S145" s="103">
        <v>1370</v>
      </c>
      <c r="T145" s="223">
        <v>47778.777999999998</v>
      </c>
      <c r="U145" s="223">
        <v>34472.422799422799</v>
      </c>
      <c r="W145" s="100">
        <v>0</v>
      </c>
      <c r="X145" s="100">
        <f t="shared" si="41"/>
        <v>0</v>
      </c>
    </row>
    <row r="146" spans="1:24" x14ac:dyDescent="0.25">
      <c r="A146" s="97">
        <v>3052</v>
      </c>
      <c r="B146" s="97" t="s">
        <v>163</v>
      </c>
      <c r="C146" s="1">
        <v>109961.4</v>
      </c>
      <c r="D146" s="97">
        <f t="shared" si="31"/>
        <v>44790.794297352339</v>
      </c>
      <c r="E146" s="98">
        <f t="shared" si="32"/>
        <v>1.1003391600125763</v>
      </c>
      <c r="F146" s="220">
        <f t="shared" si="33"/>
        <v>-2446.1046571245342</v>
      </c>
      <c r="G146" s="220">
        <f t="shared" si="28"/>
        <v>-6005.1869332407314</v>
      </c>
      <c r="H146" s="220">
        <f t="shared" si="34"/>
        <v>0</v>
      </c>
      <c r="I146" s="99">
        <f t="shared" si="29"/>
        <v>0</v>
      </c>
      <c r="J146" s="220">
        <f t="shared" si="35"/>
        <v>-592.55807608937778</v>
      </c>
      <c r="K146" s="99">
        <f t="shared" si="30"/>
        <v>-1454.7300767994225</v>
      </c>
      <c r="L146" s="100">
        <f t="shared" si="36"/>
        <v>-7459.9170100401534</v>
      </c>
      <c r="M146" s="100">
        <f t="shared" si="37"/>
        <v>102501.48298995984</v>
      </c>
      <c r="N146" s="100">
        <f t="shared" si="38"/>
        <v>41752.131564138428</v>
      </c>
      <c r="O146" s="101">
        <f t="shared" si="39"/>
        <v>1.0256907941624589</v>
      </c>
      <c r="P146" s="102">
        <v>-3666.4530066484404</v>
      </c>
      <c r="Q146" s="101">
        <f t="shared" si="40"/>
        <v>8.0407732197726095E-2</v>
      </c>
      <c r="R146" s="101">
        <f t="shared" si="40"/>
        <v>6.1484093711167136E-2</v>
      </c>
      <c r="S146" s="103">
        <v>2455</v>
      </c>
      <c r="T146" s="223">
        <v>101777.68700000001</v>
      </c>
      <c r="U146" s="223">
        <v>42196.387645107796</v>
      </c>
      <c r="W146" s="100">
        <v>0</v>
      </c>
      <c r="X146" s="100">
        <f t="shared" si="41"/>
        <v>0</v>
      </c>
    </row>
    <row r="147" spans="1:24" x14ac:dyDescent="0.25">
      <c r="A147" s="97">
        <v>3053</v>
      </c>
      <c r="B147" s="97" t="s">
        <v>164</v>
      </c>
      <c r="C147" s="1">
        <v>223347.66099999999</v>
      </c>
      <c r="D147" s="97">
        <f t="shared" si="31"/>
        <v>32331.740156340475</v>
      </c>
      <c r="E147" s="98">
        <f t="shared" si="32"/>
        <v>0.79426766958395989</v>
      </c>
      <c r="F147" s="220">
        <f t="shared" si="33"/>
        <v>5029.3278274825834</v>
      </c>
      <c r="G147" s="220">
        <f t="shared" si="28"/>
        <v>34742.596632249682</v>
      </c>
      <c r="H147" s="220">
        <f t="shared" si="34"/>
        <v>1508.7862039564404</v>
      </c>
      <c r="I147" s="99">
        <f t="shared" si="29"/>
        <v>10422.695096931091</v>
      </c>
      <c r="J147" s="220">
        <f t="shared" si="35"/>
        <v>916.22812786706265</v>
      </c>
      <c r="K147" s="99">
        <f t="shared" si="30"/>
        <v>6329.3039073056689</v>
      </c>
      <c r="L147" s="100">
        <f t="shared" si="36"/>
        <v>41071.900539555354</v>
      </c>
      <c r="M147" s="100">
        <f t="shared" si="37"/>
        <v>264419.56153955532</v>
      </c>
      <c r="N147" s="100">
        <f t="shared" si="38"/>
        <v>38277.296111690113</v>
      </c>
      <c r="O147" s="101">
        <f t="shared" si="39"/>
        <v>0.94032732644751116</v>
      </c>
      <c r="P147" s="102">
        <v>1542.5426767454119</v>
      </c>
      <c r="Q147" s="101">
        <f t="shared" si="40"/>
        <v>6.5187089850685637E-2</v>
      </c>
      <c r="R147" s="101">
        <f t="shared" si="40"/>
        <v>5.8865047192336165E-2</v>
      </c>
      <c r="S147" s="103">
        <v>6908</v>
      </c>
      <c r="T147" s="223">
        <v>209679.27900000001</v>
      </c>
      <c r="U147" s="223">
        <v>30534.335080821322</v>
      </c>
      <c r="W147" s="100">
        <v>0</v>
      </c>
      <c r="X147" s="100">
        <f t="shared" si="41"/>
        <v>0</v>
      </c>
    </row>
    <row r="148" spans="1:24" x14ac:dyDescent="0.25">
      <c r="A148" s="97">
        <v>3054</v>
      </c>
      <c r="B148" s="97" t="s">
        <v>165</v>
      </c>
      <c r="C148" s="1">
        <v>300159.21799999999</v>
      </c>
      <c r="D148" s="97">
        <f t="shared" si="31"/>
        <v>32825.811242344709</v>
      </c>
      <c r="E148" s="98">
        <f t="shared" si="32"/>
        <v>0.8064051137237378</v>
      </c>
      <c r="F148" s="220">
        <f t="shared" si="33"/>
        <v>4732.8851758800429</v>
      </c>
      <c r="G148" s="220">
        <f t="shared" si="28"/>
        <v>43277.502048247115</v>
      </c>
      <c r="H148" s="220">
        <f t="shared" si="34"/>
        <v>1335.8613238549583</v>
      </c>
      <c r="I148" s="99">
        <f t="shared" si="29"/>
        <v>12215.115945329739</v>
      </c>
      <c r="J148" s="220">
        <f t="shared" si="35"/>
        <v>743.30324776558052</v>
      </c>
      <c r="K148" s="99">
        <f t="shared" si="30"/>
        <v>6796.7648975684679</v>
      </c>
      <c r="L148" s="100">
        <f t="shared" si="36"/>
        <v>50074.266945815587</v>
      </c>
      <c r="M148" s="100">
        <f t="shared" si="37"/>
        <v>350233.48494581558</v>
      </c>
      <c r="N148" s="100">
        <f t="shared" si="38"/>
        <v>38301.999665990326</v>
      </c>
      <c r="O148" s="101">
        <f t="shared" si="39"/>
        <v>0.94093419865450001</v>
      </c>
      <c r="P148" s="102">
        <v>2563.8956230689291</v>
      </c>
      <c r="Q148" s="101">
        <f t="shared" si="40"/>
        <v>4.7426167865597391E-2</v>
      </c>
      <c r="R148" s="101">
        <f t="shared" si="40"/>
        <v>3.8033238538718761E-2</v>
      </c>
      <c r="S148" s="103">
        <v>9144</v>
      </c>
      <c r="T148" s="223">
        <v>286568.37800000003</v>
      </c>
      <c r="U148" s="223">
        <v>31623.082983888769</v>
      </c>
      <c r="W148" s="100">
        <v>0</v>
      </c>
      <c r="X148" s="100">
        <f t="shared" si="41"/>
        <v>0</v>
      </c>
    </row>
    <row r="149" spans="1:24" ht="30" customHeight="1" x14ac:dyDescent="0.25">
      <c r="A149" s="97">
        <v>3401</v>
      </c>
      <c r="B149" s="97" t="s">
        <v>166</v>
      </c>
      <c r="C149" s="1">
        <v>611374.84299999999</v>
      </c>
      <c r="D149" s="97">
        <f t="shared" si="31"/>
        <v>34061.777424926178</v>
      </c>
      <c r="E149" s="98">
        <f t="shared" si="32"/>
        <v>0.83676809371728611</v>
      </c>
      <c r="F149" s="220">
        <f t="shared" si="33"/>
        <v>3991.3054663311614</v>
      </c>
      <c r="G149" s="220">
        <f t="shared" si="28"/>
        <v>71639.941815178026</v>
      </c>
      <c r="H149" s="220">
        <f t="shared" si="34"/>
        <v>903.27315995144409</v>
      </c>
      <c r="I149" s="99">
        <f t="shared" si="29"/>
        <v>16212.849947968471</v>
      </c>
      <c r="J149" s="220">
        <f t="shared" si="35"/>
        <v>310.71508386206631</v>
      </c>
      <c r="K149" s="99">
        <f t="shared" si="30"/>
        <v>5577.025040240228</v>
      </c>
      <c r="L149" s="100">
        <f t="shared" si="36"/>
        <v>77216.966855418257</v>
      </c>
      <c r="M149" s="100">
        <f t="shared" si="37"/>
        <v>688591.80985541828</v>
      </c>
      <c r="N149" s="100">
        <f t="shared" si="38"/>
        <v>38363.797975119414</v>
      </c>
      <c r="O149" s="101">
        <f t="shared" si="39"/>
        <v>0.94245234765417785</v>
      </c>
      <c r="P149" s="102">
        <v>4075.0108436094888</v>
      </c>
      <c r="Q149" s="101">
        <f t="shared" si="40"/>
        <v>0.11563719389941263</v>
      </c>
      <c r="R149" s="101">
        <f t="shared" si="40"/>
        <v>0.10954591054088893</v>
      </c>
      <c r="S149" s="103">
        <v>17949</v>
      </c>
      <c r="T149" s="223">
        <v>548005.07400000002</v>
      </c>
      <c r="U149" s="223">
        <v>30698.844546524004</v>
      </c>
      <c r="W149" s="100">
        <v>0</v>
      </c>
      <c r="X149" s="100">
        <f t="shared" si="41"/>
        <v>0</v>
      </c>
    </row>
    <row r="150" spans="1:24" x14ac:dyDescent="0.25">
      <c r="A150" s="97">
        <v>3403</v>
      </c>
      <c r="B150" s="97" t="s">
        <v>167</v>
      </c>
      <c r="C150" s="1">
        <v>1176001.7479999999</v>
      </c>
      <c r="D150" s="97">
        <f t="shared" si="31"/>
        <v>36751.203100096871</v>
      </c>
      <c r="E150" s="98">
        <f t="shared" si="32"/>
        <v>0.90283703566745155</v>
      </c>
      <c r="F150" s="220">
        <f t="shared" si="33"/>
        <v>2377.6500612287459</v>
      </c>
      <c r="G150" s="220">
        <f t="shared" si="28"/>
        <v>76082.42430925864</v>
      </c>
      <c r="H150" s="220">
        <f t="shared" si="34"/>
        <v>0</v>
      </c>
      <c r="I150" s="99">
        <f t="shared" si="29"/>
        <v>0</v>
      </c>
      <c r="J150" s="220">
        <f t="shared" si="35"/>
        <v>-592.55807608937778</v>
      </c>
      <c r="K150" s="99">
        <f t="shared" si="30"/>
        <v>-18961.265876784</v>
      </c>
      <c r="L150" s="100">
        <f t="shared" si="36"/>
        <v>57121.158432474636</v>
      </c>
      <c r="M150" s="100">
        <f t="shared" si="37"/>
        <v>1233122.9064324745</v>
      </c>
      <c r="N150" s="100">
        <f t="shared" si="38"/>
        <v>38536.295085236241</v>
      </c>
      <c r="O150" s="101">
        <f t="shared" si="39"/>
        <v>0.9466899444244089</v>
      </c>
      <c r="P150" s="102">
        <v>2969.6690005118289</v>
      </c>
      <c r="Q150" s="101">
        <f t="shared" si="40"/>
        <v>0.1037706707946226</v>
      </c>
      <c r="R150" s="101">
        <f t="shared" si="40"/>
        <v>8.6868654210061652E-2</v>
      </c>
      <c r="S150" s="103">
        <v>31999</v>
      </c>
      <c r="T150" s="223">
        <v>1065440.294</v>
      </c>
      <c r="U150" s="223">
        <v>33813.840299596937</v>
      </c>
      <c r="W150" s="100">
        <v>0</v>
      </c>
      <c r="X150" s="100">
        <f t="shared" si="41"/>
        <v>0</v>
      </c>
    </row>
    <row r="151" spans="1:24" x14ac:dyDescent="0.25">
      <c r="A151" s="97">
        <v>3405</v>
      </c>
      <c r="B151" s="97" t="s">
        <v>168</v>
      </c>
      <c r="C151" s="1">
        <v>1029262.349</v>
      </c>
      <c r="D151" s="97">
        <f t="shared" si="31"/>
        <v>36209.757220756379</v>
      </c>
      <c r="E151" s="98">
        <f t="shared" si="32"/>
        <v>0.88953577335648149</v>
      </c>
      <c r="F151" s="220">
        <f t="shared" si="33"/>
        <v>2702.5175888330414</v>
      </c>
      <c r="G151" s="220">
        <f t="shared" si="28"/>
        <v>76819.062462579212</v>
      </c>
      <c r="H151" s="220">
        <f t="shared" si="34"/>
        <v>151.48023141087396</v>
      </c>
      <c r="I151" s="99">
        <f t="shared" si="29"/>
        <v>4305.8255778540924</v>
      </c>
      <c r="J151" s="220">
        <f t="shared" si="35"/>
        <v>-441.07784467850382</v>
      </c>
      <c r="K151" s="99">
        <f t="shared" si="30"/>
        <v>-12537.637734986471</v>
      </c>
      <c r="L151" s="100">
        <f t="shared" si="36"/>
        <v>64281.424727592741</v>
      </c>
      <c r="M151" s="100">
        <f t="shared" si="37"/>
        <v>1093543.7737275928</v>
      </c>
      <c r="N151" s="100">
        <f t="shared" si="38"/>
        <v>38471.196964910916</v>
      </c>
      <c r="O151" s="101">
        <f t="shared" si="39"/>
        <v>0.94509073163613744</v>
      </c>
      <c r="P151" s="102">
        <v>6983.7149562589984</v>
      </c>
      <c r="Q151" s="101">
        <f t="shared" si="40"/>
        <v>8.5346822262159061E-2</v>
      </c>
      <c r="R151" s="101">
        <f t="shared" si="40"/>
        <v>8.7943254413920743E-2</v>
      </c>
      <c r="S151" s="103">
        <v>28425</v>
      </c>
      <c r="T151" s="223">
        <v>948325.75899999996</v>
      </c>
      <c r="U151" s="223">
        <v>33282.762748745306</v>
      </c>
      <c r="W151" s="100">
        <v>0</v>
      </c>
      <c r="X151" s="100">
        <f t="shared" si="41"/>
        <v>0</v>
      </c>
    </row>
    <row r="152" spans="1:24" x14ac:dyDescent="0.25">
      <c r="A152" s="97">
        <v>3407</v>
      </c>
      <c r="B152" s="97" t="s">
        <v>169</v>
      </c>
      <c r="C152" s="1">
        <v>1002216.162</v>
      </c>
      <c r="D152" s="97">
        <f t="shared" si="31"/>
        <v>33112.504113390816</v>
      </c>
      <c r="E152" s="98">
        <f t="shared" si="32"/>
        <v>0.81344806524663849</v>
      </c>
      <c r="F152" s="220">
        <f t="shared" si="33"/>
        <v>4560.8694532523787</v>
      </c>
      <c r="G152" s="220">
        <f t="shared" si="28"/>
        <v>138043.83574158975</v>
      </c>
      <c r="H152" s="220">
        <f t="shared" si="34"/>
        <v>1235.5188189888208</v>
      </c>
      <c r="I152" s="99">
        <f t="shared" si="29"/>
        <v>37395.448094334643</v>
      </c>
      <c r="J152" s="220">
        <f t="shared" si="35"/>
        <v>642.96074289944306</v>
      </c>
      <c r="K152" s="99">
        <f t="shared" si="30"/>
        <v>19460.492805337442</v>
      </c>
      <c r="L152" s="100">
        <f t="shared" si="36"/>
        <v>157504.32854692719</v>
      </c>
      <c r="M152" s="100">
        <f t="shared" si="37"/>
        <v>1159720.4905469273</v>
      </c>
      <c r="N152" s="100">
        <f t="shared" si="38"/>
        <v>38316.334309542646</v>
      </c>
      <c r="O152" s="101">
        <f t="shared" si="39"/>
        <v>0.94128634623064544</v>
      </c>
      <c r="P152" s="102">
        <v>7027.2117571662238</v>
      </c>
      <c r="Q152" s="101">
        <f t="shared" si="40"/>
        <v>0.10147166979826545</v>
      </c>
      <c r="R152" s="101">
        <f t="shared" si="40"/>
        <v>0.1061298246776447</v>
      </c>
      <c r="S152" s="103">
        <v>30267</v>
      </c>
      <c r="T152" s="223">
        <v>909888.27899999998</v>
      </c>
      <c r="U152" s="223">
        <v>29935.459088665899</v>
      </c>
      <c r="W152" s="100">
        <v>0</v>
      </c>
      <c r="X152" s="100">
        <f t="shared" si="41"/>
        <v>0</v>
      </c>
    </row>
    <row r="153" spans="1:24" x14ac:dyDescent="0.25">
      <c r="A153" s="97">
        <v>3411</v>
      </c>
      <c r="B153" s="97" t="s">
        <v>170</v>
      </c>
      <c r="C153" s="1">
        <v>1099992.4180000001</v>
      </c>
      <c r="D153" s="97">
        <f t="shared" si="31"/>
        <v>31362.940666609647</v>
      </c>
      <c r="E153" s="98">
        <f t="shared" si="32"/>
        <v>0.77046795731107331</v>
      </c>
      <c r="F153" s="220">
        <f t="shared" si="33"/>
        <v>5610.6075213210797</v>
      </c>
      <c r="G153" s="220">
        <f t="shared" si="28"/>
        <v>196780.83759529423</v>
      </c>
      <c r="H153" s="220">
        <f t="shared" si="34"/>
        <v>1847.8660253622299</v>
      </c>
      <c r="I153" s="99">
        <f t="shared" si="29"/>
        <v>64810.205107529488</v>
      </c>
      <c r="J153" s="220">
        <f t="shared" si="35"/>
        <v>1255.3079492728521</v>
      </c>
      <c r="K153" s="99">
        <f t="shared" si="30"/>
        <v>44027.415704846739</v>
      </c>
      <c r="L153" s="100">
        <f t="shared" si="36"/>
        <v>240808.25330014096</v>
      </c>
      <c r="M153" s="100">
        <f t="shared" si="37"/>
        <v>1340800.6713001411</v>
      </c>
      <c r="N153" s="100">
        <f t="shared" si="38"/>
        <v>38228.856137203577</v>
      </c>
      <c r="O153" s="101">
        <f t="shared" si="39"/>
        <v>0.93913734083386691</v>
      </c>
      <c r="P153" s="102">
        <v>8706.7383938969579</v>
      </c>
      <c r="Q153" s="101">
        <f t="shared" si="40"/>
        <v>8.5560379091034561E-2</v>
      </c>
      <c r="R153" s="101">
        <f t="shared" si="40"/>
        <v>8.0112923021692928E-2</v>
      </c>
      <c r="S153" s="103">
        <v>35073</v>
      </c>
      <c r="T153" s="223">
        <v>1013294.552</v>
      </c>
      <c r="U153" s="223">
        <v>29036.723844456545</v>
      </c>
      <c r="W153" s="100">
        <v>0</v>
      </c>
      <c r="X153" s="100">
        <f t="shared" si="41"/>
        <v>0</v>
      </c>
    </row>
    <row r="154" spans="1:24" x14ac:dyDescent="0.25">
      <c r="A154" s="97">
        <v>3412</v>
      </c>
      <c r="B154" s="97" t="s">
        <v>171</v>
      </c>
      <c r="C154" s="1">
        <v>223215.125</v>
      </c>
      <c r="D154" s="97">
        <f t="shared" si="31"/>
        <v>28932.615035644849</v>
      </c>
      <c r="E154" s="98">
        <f t="shared" si="32"/>
        <v>0.71076411625883029</v>
      </c>
      <c r="F154" s="220">
        <f t="shared" si="33"/>
        <v>7068.8028998999589</v>
      </c>
      <c r="G154" s="220">
        <f t="shared" si="28"/>
        <v>54535.814372728186</v>
      </c>
      <c r="H154" s="220">
        <f t="shared" si="34"/>
        <v>2698.4799961999092</v>
      </c>
      <c r="I154" s="99">
        <f t="shared" si="29"/>
        <v>20818.7731706823</v>
      </c>
      <c r="J154" s="220">
        <f t="shared" si="35"/>
        <v>2105.9219201105316</v>
      </c>
      <c r="K154" s="99">
        <f t="shared" si="30"/>
        <v>16247.187613652752</v>
      </c>
      <c r="L154" s="100">
        <f t="shared" si="36"/>
        <v>70783.001986380943</v>
      </c>
      <c r="M154" s="100">
        <f t="shared" si="37"/>
        <v>293998.12698638096</v>
      </c>
      <c r="N154" s="100">
        <f t="shared" si="38"/>
        <v>38107.339855655337</v>
      </c>
      <c r="O154" s="101">
        <f t="shared" si="39"/>
        <v>0.93615214878125474</v>
      </c>
      <c r="P154" s="102">
        <v>3360.4825796671648</v>
      </c>
      <c r="Q154" s="101">
        <f t="shared" si="40"/>
        <v>9.1499509367052159E-2</v>
      </c>
      <c r="R154" s="101">
        <f t="shared" si="40"/>
        <v>7.8766527404248068E-2</v>
      </c>
      <c r="S154" s="103">
        <v>7715</v>
      </c>
      <c r="T154" s="223">
        <v>204503.18400000001</v>
      </c>
      <c r="U154" s="223">
        <v>26820.089704918031</v>
      </c>
      <c r="W154" s="100">
        <v>0</v>
      </c>
      <c r="X154" s="100">
        <f t="shared" si="41"/>
        <v>0</v>
      </c>
    </row>
    <row r="155" spans="1:24" x14ac:dyDescent="0.25">
      <c r="A155" s="97">
        <v>3413</v>
      </c>
      <c r="B155" s="97" t="s">
        <v>172</v>
      </c>
      <c r="C155" s="1">
        <v>634518.55299999996</v>
      </c>
      <c r="D155" s="97">
        <f t="shared" si="31"/>
        <v>29992.368737001321</v>
      </c>
      <c r="E155" s="98">
        <f t="shared" si="32"/>
        <v>0.736798226969828</v>
      </c>
      <c r="F155" s="220">
        <f t="shared" si="33"/>
        <v>6432.950679086076</v>
      </c>
      <c r="G155" s="220">
        <f t="shared" si="28"/>
        <v>136095.50456674502</v>
      </c>
      <c r="H155" s="220">
        <f t="shared" si="34"/>
        <v>2327.566200725144</v>
      </c>
      <c r="I155" s="99">
        <f t="shared" si="29"/>
        <v>49241.990542541149</v>
      </c>
      <c r="J155" s="220">
        <f t="shared" si="35"/>
        <v>1735.0081246357663</v>
      </c>
      <c r="K155" s="99">
        <f t="shared" si="30"/>
        <v>36705.831884794272</v>
      </c>
      <c r="L155" s="100">
        <f t="shared" si="36"/>
        <v>172801.3364515393</v>
      </c>
      <c r="M155" s="100">
        <f t="shared" si="37"/>
        <v>807319.88945153926</v>
      </c>
      <c r="N155" s="100">
        <f t="shared" si="38"/>
        <v>38160.327540723163</v>
      </c>
      <c r="O155" s="101">
        <f t="shared" si="39"/>
        <v>0.93745385431680472</v>
      </c>
      <c r="P155" s="102">
        <v>5901.0090998301457</v>
      </c>
      <c r="Q155" s="101">
        <f t="shared" si="40"/>
        <v>5.1076662793174452E-2</v>
      </c>
      <c r="R155" s="101">
        <f t="shared" si="40"/>
        <v>4.6903357835969453E-2</v>
      </c>
      <c r="S155" s="103">
        <v>21156</v>
      </c>
      <c r="T155" s="223">
        <v>603684.37</v>
      </c>
      <c r="U155" s="223">
        <v>28648.650816249054</v>
      </c>
      <c r="W155" s="100">
        <v>0</v>
      </c>
      <c r="X155" s="100">
        <f t="shared" si="41"/>
        <v>0</v>
      </c>
    </row>
    <row r="156" spans="1:24" x14ac:dyDescent="0.25">
      <c r="A156" s="97">
        <v>3414</v>
      </c>
      <c r="B156" s="97" t="s">
        <v>173</v>
      </c>
      <c r="C156" s="1">
        <v>136353.60500000001</v>
      </c>
      <c r="D156" s="97">
        <f t="shared" si="31"/>
        <v>27183.733054226475</v>
      </c>
      <c r="E156" s="98">
        <f t="shared" si="32"/>
        <v>0.66780074933080114</v>
      </c>
      <c r="F156" s="220">
        <f t="shared" si="33"/>
        <v>8118.1320887509828</v>
      </c>
      <c r="G156" s="220">
        <f t="shared" si="28"/>
        <v>40720.550557174931</v>
      </c>
      <c r="H156" s="220">
        <f t="shared" si="34"/>
        <v>3310.5886896963402</v>
      </c>
      <c r="I156" s="99">
        <f t="shared" si="29"/>
        <v>16605.912867516843</v>
      </c>
      <c r="J156" s="220">
        <f t="shared" si="35"/>
        <v>2718.0306136069626</v>
      </c>
      <c r="K156" s="99">
        <f t="shared" si="30"/>
        <v>13633.641557852523</v>
      </c>
      <c r="L156" s="100">
        <f t="shared" si="36"/>
        <v>54354.192115027457</v>
      </c>
      <c r="M156" s="100">
        <f t="shared" si="37"/>
        <v>190707.79711502747</v>
      </c>
      <c r="N156" s="100">
        <f t="shared" si="38"/>
        <v>38019.895756584425</v>
      </c>
      <c r="O156" s="101">
        <f t="shared" si="39"/>
        <v>0.93400398043485344</v>
      </c>
      <c r="P156" s="102">
        <v>2298.8456413947715</v>
      </c>
      <c r="Q156" s="101">
        <f t="shared" si="40"/>
        <v>7.2454047247261413E-2</v>
      </c>
      <c r="R156" s="101">
        <f t="shared" si="40"/>
        <v>7.7157793068521205E-2</v>
      </c>
      <c r="S156" s="103">
        <v>5016</v>
      </c>
      <c r="T156" s="223">
        <v>127141.67600000001</v>
      </c>
      <c r="U156" s="223">
        <v>25236.537514886862</v>
      </c>
      <c r="W156" s="100">
        <v>0</v>
      </c>
      <c r="X156" s="100">
        <f t="shared" si="41"/>
        <v>0</v>
      </c>
    </row>
    <row r="157" spans="1:24" x14ac:dyDescent="0.25">
      <c r="A157" s="97">
        <v>3415</v>
      </c>
      <c r="B157" s="97" t="s">
        <v>174</v>
      </c>
      <c r="C157" s="1">
        <v>254856.91899999999</v>
      </c>
      <c r="D157" s="97">
        <f t="shared" si="31"/>
        <v>31944.963524692907</v>
      </c>
      <c r="E157" s="98">
        <f t="shared" si="32"/>
        <v>0.78476604138879436</v>
      </c>
      <c r="F157" s="220">
        <f t="shared" si="33"/>
        <v>5261.3938064711247</v>
      </c>
      <c r="G157" s="220">
        <f t="shared" si="28"/>
        <v>41975.399788026632</v>
      </c>
      <c r="H157" s="220">
        <f t="shared" si="34"/>
        <v>1644.1580250330892</v>
      </c>
      <c r="I157" s="99">
        <f t="shared" si="29"/>
        <v>13117.092723713984</v>
      </c>
      <c r="J157" s="220">
        <f t="shared" si="35"/>
        <v>1051.5999489437113</v>
      </c>
      <c r="K157" s="99">
        <f t="shared" si="30"/>
        <v>8389.6643926729284</v>
      </c>
      <c r="L157" s="100">
        <f t="shared" si="36"/>
        <v>50365.064180699563</v>
      </c>
      <c r="M157" s="100">
        <f t="shared" si="37"/>
        <v>305221.98318069958</v>
      </c>
      <c r="N157" s="100">
        <f t="shared" si="38"/>
        <v>38257.957280107745</v>
      </c>
      <c r="O157" s="101">
        <f t="shared" si="39"/>
        <v>0.93985224503775311</v>
      </c>
      <c r="P157" s="102">
        <v>2334.6527838411785</v>
      </c>
      <c r="Q157" s="101">
        <f t="shared" si="40"/>
        <v>0.11172371718526923</v>
      </c>
      <c r="R157" s="101">
        <f t="shared" si="40"/>
        <v>0.10280540208125115</v>
      </c>
      <c r="S157" s="103">
        <v>7978</v>
      </c>
      <c r="T157" s="223">
        <v>229244.834</v>
      </c>
      <c r="U157" s="223">
        <v>28966.999494566589</v>
      </c>
      <c r="W157" s="100">
        <v>0</v>
      </c>
      <c r="X157" s="100">
        <f t="shared" si="41"/>
        <v>0</v>
      </c>
    </row>
    <row r="158" spans="1:24" x14ac:dyDescent="0.25">
      <c r="A158" s="97">
        <v>3416</v>
      </c>
      <c r="B158" s="97" t="s">
        <v>175</v>
      </c>
      <c r="C158" s="1">
        <v>170928.22399999999</v>
      </c>
      <c r="D158" s="97">
        <f t="shared" si="31"/>
        <v>28336.907161803712</v>
      </c>
      <c r="E158" s="98">
        <f t="shared" si="32"/>
        <v>0.6961298434847486</v>
      </c>
      <c r="F158" s="220">
        <f t="shared" si="33"/>
        <v>7426.227624204641</v>
      </c>
      <c r="G158" s="220">
        <f t="shared" si="28"/>
        <v>44795.005029202395</v>
      </c>
      <c r="H158" s="220">
        <f t="shared" si="34"/>
        <v>2906.9777520443072</v>
      </c>
      <c r="I158" s="99">
        <f t="shared" si="29"/>
        <v>17534.889800331261</v>
      </c>
      <c r="J158" s="220">
        <f t="shared" si="35"/>
        <v>2314.4196759549295</v>
      </c>
      <c r="K158" s="99">
        <f t="shared" si="30"/>
        <v>13960.579485360135</v>
      </c>
      <c r="L158" s="100">
        <f t="shared" si="36"/>
        <v>58755.584514562528</v>
      </c>
      <c r="M158" s="100">
        <f t="shared" si="37"/>
        <v>229683.80851456252</v>
      </c>
      <c r="N158" s="100">
        <f t="shared" si="38"/>
        <v>38077.554461963278</v>
      </c>
      <c r="O158" s="101">
        <f t="shared" si="39"/>
        <v>0.93542043514255069</v>
      </c>
      <c r="P158" s="102">
        <v>1931.1412272913003</v>
      </c>
      <c r="Q158" s="101">
        <f t="shared" si="40"/>
        <v>0.1062895365649771</v>
      </c>
      <c r="R158" s="101">
        <f t="shared" si="40"/>
        <v>0.11857756689486008</v>
      </c>
      <c r="S158" s="103">
        <v>6032</v>
      </c>
      <c r="T158" s="223">
        <v>154505.867</v>
      </c>
      <c r="U158" s="223">
        <v>25332.983603869485</v>
      </c>
      <c r="W158" s="100">
        <v>0</v>
      </c>
      <c r="X158" s="100">
        <f t="shared" si="41"/>
        <v>0</v>
      </c>
    </row>
    <row r="159" spans="1:24" x14ac:dyDescent="0.25">
      <c r="A159" s="97">
        <v>3417</v>
      </c>
      <c r="B159" s="97" t="s">
        <v>176</v>
      </c>
      <c r="C159" s="1">
        <v>146436.93400000001</v>
      </c>
      <c r="D159" s="97">
        <f t="shared" si="31"/>
        <v>32198.09454705365</v>
      </c>
      <c r="E159" s="98">
        <f t="shared" si="32"/>
        <v>0.79098450616234739</v>
      </c>
      <c r="F159" s="220">
        <f t="shared" si="33"/>
        <v>5109.515193054679</v>
      </c>
      <c r="G159" s="220">
        <f t="shared" si="28"/>
        <v>23238.07509801268</v>
      </c>
      <c r="H159" s="220">
        <f t="shared" si="34"/>
        <v>1555.5621672068291</v>
      </c>
      <c r="I159" s="99">
        <f t="shared" si="29"/>
        <v>7074.696736456659</v>
      </c>
      <c r="J159" s="220">
        <f t="shared" si="35"/>
        <v>963.00409111745137</v>
      </c>
      <c r="K159" s="99">
        <f t="shared" si="30"/>
        <v>4379.7426064021693</v>
      </c>
      <c r="L159" s="100">
        <f t="shared" si="36"/>
        <v>27617.817704414847</v>
      </c>
      <c r="M159" s="100">
        <f t="shared" si="37"/>
        <v>174054.75170441484</v>
      </c>
      <c r="N159" s="100">
        <f t="shared" si="38"/>
        <v>38270.613831225783</v>
      </c>
      <c r="O159" s="101">
        <f t="shared" si="39"/>
        <v>0.94016316827643076</v>
      </c>
      <c r="P159" s="102">
        <v>-1964.4038589985284</v>
      </c>
      <c r="Q159" s="101">
        <f t="shared" si="40"/>
        <v>-3.1858754940324308E-2</v>
      </c>
      <c r="R159" s="101">
        <f t="shared" si="40"/>
        <v>-3.2497370537329318E-2</v>
      </c>
      <c r="S159" s="103">
        <v>4548</v>
      </c>
      <c r="T159" s="223">
        <v>151255.75399999999</v>
      </c>
      <c r="U159" s="223">
        <v>33279.593839383931</v>
      </c>
      <c r="W159" s="100">
        <v>0</v>
      </c>
      <c r="X159" s="100">
        <f t="shared" si="41"/>
        <v>0</v>
      </c>
    </row>
    <row r="160" spans="1:24" x14ac:dyDescent="0.25">
      <c r="A160" s="97">
        <v>3418</v>
      </c>
      <c r="B160" s="97" t="s">
        <v>177</v>
      </c>
      <c r="C160" s="1">
        <v>197662.421</v>
      </c>
      <c r="D160" s="97">
        <f t="shared" si="31"/>
        <v>27411.23575093607</v>
      </c>
      <c r="E160" s="98">
        <f t="shared" si="32"/>
        <v>0.67338962378871237</v>
      </c>
      <c r="F160" s="220">
        <f t="shared" si="33"/>
        <v>7981.6304707252266</v>
      </c>
      <c r="G160" s="220">
        <f t="shared" si="28"/>
        <v>57555.537324399607</v>
      </c>
      <c r="H160" s="220">
        <f t="shared" si="34"/>
        <v>3230.9627458479818</v>
      </c>
      <c r="I160" s="99">
        <f t="shared" si="29"/>
        <v>23298.472360309795</v>
      </c>
      <c r="J160" s="220">
        <f t="shared" si="35"/>
        <v>2638.4046697586041</v>
      </c>
      <c r="K160" s="99">
        <f t="shared" si="30"/>
        <v>19025.536073629293</v>
      </c>
      <c r="L160" s="100">
        <f t="shared" si="36"/>
        <v>76581.073398028908</v>
      </c>
      <c r="M160" s="100">
        <f t="shared" si="37"/>
        <v>274243.49439802894</v>
      </c>
      <c r="N160" s="100">
        <f t="shared" si="38"/>
        <v>38031.27089141991</v>
      </c>
      <c r="O160" s="101">
        <f t="shared" si="39"/>
        <v>0.93428342415774923</v>
      </c>
      <c r="P160" s="102">
        <v>953.25004847440869</v>
      </c>
      <c r="Q160" s="101">
        <f t="shared" si="40"/>
        <v>5.5970195699769791E-2</v>
      </c>
      <c r="R160" s="101">
        <f t="shared" si="40"/>
        <v>5.8313216519516813E-2</v>
      </c>
      <c r="S160" s="103">
        <v>7211</v>
      </c>
      <c r="T160" s="223">
        <v>187185.606</v>
      </c>
      <c r="U160" s="223">
        <v>25900.872561228727</v>
      </c>
      <c r="W160" s="100">
        <v>0</v>
      </c>
      <c r="X160" s="100">
        <f t="shared" si="41"/>
        <v>0</v>
      </c>
    </row>
    <row r="161" spans="1:24" x14ac:dyDescent="0.25">
      <c r="A161" s="97">
        <v>3419</v>
      </c>
      <c r="B161" s="97" t="s">
        <v>129</v>
      </c>
      <c r="C161" s="1">
        <v>105809.893</v>
      </c>
      <c r="D161" s="97">
        <f t="shared" si="31"/>
        <v>29416.150403113705</v>
      </c>
      <c r="E161" s="98">
        <f t="shared" si="32"/>
        <v>0.72264273793597478</v>
      </c>
      <c r="F161" s="220">
        <f t="shared" si="33"/>
        <v>6778.6816794186461</v>
      </c>
      <c r="G161" s="220">
        <f t="shared" si="28"/>
        <v>24382.918000868871</v>
      </c>
      <c r="H161" s="220">
        <f t="shared" si="34"/>
        <v>2529.24261758581</v>
      </c>
      <c r="I161" s="99">
        <f t="shared" si="29"/>
        <v>9097.685695456159</v>
      </c>
      <c r="J161" s="220">
        <f t="shared" si="35"/>
        <v>1936.6845414964323</v>
      </c>
      <c r="K161" s="99">
        <f t="shared" si="30"/>
        <v>6966.2542957626674</v>
      </c>
      <c r="L161" s="100">
        <f t="shared" si="36"/>
        <v>31349.172296631539</v>
      </c>
      <c r="M161" s="100">
        <f t="shared" si="37"/>
        <v>137159.06529663154</v>
      </c>
      <c r="N161" s="100">
        <f t="shared" si="38"/>
        <v>38131.516624028787</v>
      </c>
      <c r="O161" s="101">
        <f t="shared" si="39"/>
        <v>0.93674607986511216</v>
      </c>
      <c r="P161" s="102">
        <v>1126.5468648817841</v>
      </c>
      <c r="Q161" s="101">
        <f t="shared" si="40"/>
        <v>0.12431981557608586</v>
      </c>
      <c r="R161" s="101">
        <f t="shared" si="40"/>
        <v>0.12119410021446195</v>
      </c>
      <c r="S161" s="103">
        <v>3597</v>
      </c>
      <c r="T161" s="223">
        <v>94110.138000000006</v>
      </c>
      <c r="U161" s="223">
        <v>26236.447727906332</v>
      </c>
      <c r="W161" s="100">
        <v>0</v>
      </c>
      <c r="X161" s="100">
        <f t="shared" si="41"/>
        <v>0</v>
      </c>
    </row>
    <row r="162" spans="1:24" x14ac:dyDescent="0.25">
      <c r="A162" s="97">
        <v>3420</v>
      </c>
      <c r="B162" s="97" t="s">
        <v>178</v>
      </c>
      <c r="C162" s="1">
        <v>673767.33</v>
      </c>
      <c r="D162" s="97">
        <f t="shared" si="31"/>
        <v>31433.045486354094</v>
      </c>
      <c r="E162" s="98">
        <f t="shared" si="32"/>
        <v>0.77219016562821852</v>
      </c>
      <c r="F162" s="220">
        <f t="shared" si="33"/>
        <v>5568.5446294744115</v>
      </c>
      <c r="G162" s="220">
        <f t="shared" si="28"/>
        <v>119361.75413278402</v>
      </c>
      <c r="H162" s="220">
        <f t="shared" si="34"/>
        <v>1823.3293384516735</v>
      </c>
      <c r="I162" s="99">
        <f t="shared" si="29"/>
        <v>39083.064369711625</v>
      </c>
      <c r="J162" s="220">
        <f t="shared" si="35"/>
        <v>1230.7712623622956</v>
      </c>
      <c r="K162" s="99">
        <f t="shared" si="30"/>
        <v>26381.582008735804</v>
      </c>
      <c r="L162" s="100">
        <f t="shared" si="36"/>
        <v>145743.33614151983</v>
      </c>
      <c r="M162" s="100">
        <f t="shared" si="37"/>
        <v>819510.66614151979</v>
      </c>
      <c r="N162" s="100">
        <f t="shared" si="38"/>
        <v>38232.361378190799</v>
      </c>
      <c r="O162" s="101">
        <f t="shared" si="39"/>
        <v>0.93922345124972417</v>
      </c>
      <c r="P162" s="102">
        <v>5000.2074010260694</v>
      </c>
      <c r="Q162" s="101">
        <f t="shared" si="40"/>
        <v>8.9808382242702434E-2</v>
      </c>
      <c r="R162" s="101">
        <f t="shared" si="40"/>
        <v>8.2537908780574792E-2</v>
      </c>
      <c r="S162" s="103">
        <v>21435</v>
      </c>
      <c r="T162" s="223">
        <v>618243.85</v>
      </c>
      <c r="U162" s="223">
        <v>29036.438568476424</v>
      </c>
      <c r="W162" s="100">
        <v>0</v>
      </c>
      <c r="X162" s="100">
        <f t="shared" si="41"/>
        <v>0</v>
      </c>
    </row>
    <row r="163" spans="1:24" x14ac:dyDescent="0.25">
      <c r="A163" s="97">
        <v>3421</v>
      </c>
      <c r="B163" s="97" t="s">
        <v>179</v>
      </c>
      <c r="C163" s="1">
        <v>216193.10800000001</v>
      </c>
      <c r="D163" s="97">
        <f t="shared" si="31"/>
        <v>32741.648947448135</v>
      </c>
      <c r="E163" s="98">
        <f t="shared" si="32"/>
        <v>0.80433756680201018</v>
      </c>
      <c r="F163" s="220">
        <f t="shared" si="33"/>
        <v>4783.3825528179877</v>
      </c>
      <c r="G163" s="220">
        <f t="shared" si="28"/>
        <v>31584.674996257174</v>
      </c>
      <c r="H163" s="220">
        <f t="shared" si="34"/>
        <v>1365.3181270687592</v>
      </c>
      <c r="I163" s="99">
        <f t="shared" si="29"/>
        <v>9015.1955930350159</v>
      </c>
      <c r="J163" s="220">
        <f t="shared" si="35"/>
        <v>772.76005097938139</v>
      </c>
      <c r="K163" s="99">
        <f t="shared" si="30"/>
        <v>5102.5346166168556</v>
      </c>
      <c r="L163" s="100">
        <f t="shared" si="36"/>
        <v>36687.20961287403</v>
      </c>
      <c r="M163" s="100">
        <f t="shared" si="37"/>
        <v>252880.31761287403</v>
      </c>
      <c r="N163" s="100">
        <f t="shared" si="38"/>
        <v>38297.791551245493</v>
      </c>
      <c r="O163" s="101">
        <f t="shared" si="39"/>
        <v>0.94083082130841356</v>
      </c>
      <c r="P163" s="102">
        <v>1429.0434116386605</v>
      </c>
      <c r="Q163" s="101">
        <f t="shared" si="40"/>
        <v>0.10694206078507856</v>
      </c>
      <c r="R163" s="101">
        <f t="shared" si="40"/>
        <v>0.10308628804570924</v>
      </c>
      <c r="S163" s="103">
        <v>6603</v>
      </c>
      <c r="T163" s="223">
        <v>195306.61600000001</v>
      </c>
      <c r="U163" s="223">
        <v>29681.856534954408</v>
      </c>
      <c r="W163" s="100">
        <v>0</v>
      </c>
      <c r="X163" s="100">
        <f t="shared" si="41"/>
        <v>0</v>
      </c>
    </row>
    <row r="164" spans="1:24" x14ac:dyDescent="0.25">
      <c r="A164" s="97">
        <v>3422</v>
      </c>
      <c r="B164" s="97" t="s">
        <v>180</v>
      </c>
      <c r="C164" s="1">
        <v>130588.484</v>
      </c>
      <c r="D164" s="97">
        <f t="shared" si="31"/>
        <v>31129.555184743742</v>
      </c>
      <c r="E164" s="98">
        <f t="shared" si="32"/>
        <v>0.76473456523566996</v>
      </c>
      <c r="F164" s="220">
        <f t="shared" si="33"/>
        <v>5750.6388104406233</v>
      </c>
      <c r="G164" s="220">
        <f t="shared" si="28"/>
        <v>24123.929809798417</v>
      </c>
      <c r="H164" s="220">
        <f t="shared" si="34"/>
        <v>1929.5509440152969</v>
      </c>
      <c r="I164" s="99">
        <f t="shared" si="29"/>
        <v>8094.4662101441709</v>
      </c>
      <c r="J164" s="220">
        <f t="shared" si="35"/>
        <v>1336.9928679259192</v>
      </c>
      <c r="K164" s="99">
        <f t="shared" si="30"/>
        <v>5608.6850809492307</v>
      </c>
      <c r="L164" s="100">
        <f t="shared" si="36"/>
        <v>29732.614890747649</v>
      </c>
      <c r="M164" s="100">
        <f t="shared" si="37"/>
        <v>160321.09889074764</v>
      </c>
      <c r="N164" s="100">
        <f t="shared" si="38"/>
        <v>38217.186863110284</v>
      </c>
      <c r="O164" s="101">
        <f t="shared" si="39"/>
        <v>0.9388506712300968</v>
      </c>
      <c r="P164" s="102">
        <v>-3669.9868151712435</v>
      </c>
      <c r="Q164" s="101">
        <f t="shared" si="40"/>
        <v>7.7737873659644449E-2</v>
      </c>
      <c r="R164" s="101">
        <f t="shared" si="40"/>
        <v>0.11447601810143924</v>
      </c>
      <c r="S164" s="103">
        <v>4195</v>
      </c>
      <c r="T164" s="223">
        <v>121169.05899999999</v>
      </c>
      <c r="U164" s="223">
        <v>27932.009912402027</v>
      </c>
      <c r="W164" s="100">
        <v>0</v>
      </c>
      <c r="X164" s="100">
        <f t="shared" si="41"/>
        <v>0</v>
      </c>
    </row>
    <row r="165" spans="1:24" x14ac:dyDescent="0.25">
      <c r="A165" s="97">
        <v>3423</v>
      </c>
      <c r="B165" s="97" t="s">
        <v>181</v>
      </c>
      <c r="C165" s="1">
        <v>64345.828000000001</v>
      </c>
      <c r="D165" s="97">
        <f t="shared" si="31"/>
        <v>27759.201035375325</v>
      </c>
      <c r="E165" s="98">
        <f t="shared" si="32"/>
        <v>0.68193780505675616</v>
      </c>
      <c r="F165" s="220">
        <f t="shared" si="33"/>
        <v>7772.8513000616731</v>
      </c>
      <c r="G165" s="220">
        <f t="shared" si="28"/>
        <v>18017.469313542959</v>
      </c>
      <c r="H165" s="220">
        <f t="shared" si="34"/>
        <v>3109.1748962942429</v>
      </c>
      <c r="I165" s="99">
        <f t="shared" si="29"/>
        <v>7207.0674096100556</v>
      </c>
      <c r="J165" s="220">
        <f t="shared" si="35"/>
        <v>2516.6168202048652</v>
      </c>
      <c r="K165" s="99">
        <f t="shared" si="30"/>
        <v>5833.5177892348775</v>
      </c>
      <c r="L165" s="100">
        <f t="shared" si="36"/>
        <v>23850.987102777835</v>
      </c>
      <c r="M165" s="100">
        <f t="shared" si="37"/>
        <v>88196.815102777837</v>
      </c>
      <c r="N165" s="100">
        <f t="shared" si="38"/>
        <v>38048.669155641859</v>
      </c>
      <c r="O165" s="101">
        <f t="shared" si="39"/>
        <v>0.93471083322115101</v>
      </c>
      <c r="P165" s="102">
        <v>711.90047481122019</v>
      </c>
      <c r="Q165" s="101">
        <f t="shared" si="40"/>
        <v>7.4607801173143667E-2</v>
      </c>
      <c r="R165" s="101">
        <f t="shared" si="40"/>
        <v>0.10242336116899717</v>
      </c>
      <c r="S165" s="103">
        <v>2318</v>
      </c>
      <c r="T165" s="223">
        <v>59878.43</v>
      </c>
      <c r="U165" s="223">
        <v>25180.164003364174</v>
      </c>
      <c r="W165" s="100">
        <v>0</v>
      </c>
      <c r="X165" s="100">
        <f t="shared" si="41"/>
        <v>0</v>
      </c>
    </row>
    <row r="166" spans="1:24" x14ac:dyDescent="0.25">
      <c r="A166" s="97">
        <v>3424</v>
      </c>
      <c r="B166" s="97" t="s">
        <v>182</v>
      </c>
      <c r="C166" s="1">
        <v>50080.146000000001</v>
      </c>
      <c r="D166" s="97">
        <f t="shared" si="31"/>
        <v>29082.547038327524</v>
      </c>
      <c r="E166" s="98">
        <f t="shared" si="32"/>
        <v>0.71444737431394834</v>
      </c>
      <c r="F166" s="220">
        <f t="shared" si="33"/>
        <v>6978.843698290354</v>
      </c>
      <c r="G166" s="220">
        <f t="shared" si="28"/>
        <v>12017.568848455991</v>
      </c>
      <c r="H166" s="220">
        <f t="shared" si="34"/>
        <v>2646.0037952609728</v>
      </c>
      <c r="I166" s="99">
        <f t="shared" si="29"/>
        <v>4556.4185354393958</v>
      </c>
      <c r="J166" s="220">
        <f t="shared" si="35"/>
        <v>2053.4457191715951</v>
      </c>
      <c r="K166" s="99">
        <f t="shared" si="30"/>
        <v>3536.0335284134867</v>
      </c>
      <c r="L166" s="100">
        <f t="shared" si="36"/>
        <v>15553.602376869478</v>
      </c>
      <c r="M166" s="100">
        <f t="shared" si="37"/>
        <v>65633.74837686948</v>
      </c>
      <c r="N166" s="100">
        <f t="shared" si="38"/>
        <v>38114.836455789482</v>
      </c>
      <c r="O166" s="101">
        <f t="shared" si="39"/>
        <v>0.93633631168401099</v>
      </c>
      <c r="P166" s="102">
        <v>473.11584824198326</v>
      </c>
      <c r="Q166" s="101">
        <f t="shared" si="40"/>
        <v>6.098160426815049E-2</v>
      </c>
      <c r="R166" s="101">
        <f t="shared" si="40"/>
        <v>7.2688137648577136E-2</v>
      </c>
      <c r="S166" s="103">
        <v>1722</v>
      </c>
      <c r="T166" s="223">
        <v>47201.71</v>
      </c>
      <c r="U166" s="223">
        <v>27111.838024124067</v>
      </c>
      <c r="W166" s="100">
        <v>0</v>
      </c>
      <c r="X166" s="100">
        <f t="shared" si="41"/>
        <v>0</v>
      </c>
    </row>
    <row r="167" spans="1:24" x14ac:dyDescent="0.25">
      <c r="A167" s="97">
        <v>3425</v>
      </c>
      <c r="B167" s="97" t="s">
        <v>183</v>
      </c>
      <c r="C167" s="1">
        <v>34497.813000000002</v>
      </c>
      <c r="D167" s="97">
        <f t="shared" si="31"/>
        <v>27532.173184357544</v>
      </c>
      <c r="E167" s="98">
        <f t="shared" si="32"/>
        <v>0.67636059574829932</v>
      </c>
      <c r="F167" s="220">
        <f t="shared" si="33"/>
        <v>7909.0680106723421</v>
      </c>
      <c r="G167" s="220">
        <f t="shared" si="28"/>
        <v>9910.062217372446</v>
      </c>
      <c r="H167" s="220">
        <f t="shared" si="34"/>
        <v>3188.6346441504661</v>
      </c>
      <c r="I167" s="99">
        <f t="shared" si="29"/>
        <v>3995.3592091205337</v>
      </c>
      <c r="J167" s="220">
        <f t="shared" si="35"/>
        <v>2596.0765680610884</v>
      </c>
      <c r="K167" s="99">
        <f t="shared" si="30"/>
        <v>3252.8839397805441</v>
      </c>
      <c r="L167" s="100">
        <f t="shared" si="36"/>
        <v>13162.94615715299</v>
      </c>
      <c r="M167" s="100">
        <f t="shared" si="37"/>
        <v>47660.759157152992</v>
      </c>
      <c r="N167" s="100">
        <f t="shared" si="38"/>
        <v>38037.317763090978</v>
      </c>
      <c r="O167" s="101">
        <f t="shared" si="39"/>
        <v>0.93443197275572842</v>
      </c>
      <c r="P167" s="102">
        <v>392.59762615981526</v>
      </c>
      <c r="Q167" s="101">
        <f t="shared" si="40"/>
        <v>0.11156660305847126</v>
      </c>
      <c r="R167" s="101">
        <f t="shared" si="40"/>
        <v>0.10890523050525862</v>
      </c>
      <c r="S167" s="103">
        <v>1253</v>
      </c>
      <c r="T167" s="223">
        <v>31035.309000000001</v>
      </c>
      <c r="U167" s="223">
        <v>24828.247200000002</v>
      </c>
      <c r="W167" s="100">
        <v>0</v>
      </c>
      <c r="X167" s="100">
        <f t="shared" si="41"/>
        <v>0</v>
      </c>
    </row>
    <row r="168" spans="1:24" x14ac:dyDescent="0.25">
      <c r="A168" s="97">
        <v>3426</v>
      </c>
      <c r="B168" s="97" t="s">
        <v>184</v>
      </c>
      <c r="C168" s="1">
        <v>39497.262000000002</v>
      </c>
      <c r="D168" s="97">
        <f t="shared" si="31"/>
        <v>25465.675048355901</v>
      </c>
      <c r="E168" s="98">
        <f t="shared" si="32"/>
        <v>0.62559461004060646</v>
      </c>
      <c r="F168" s="220">
        <f t="shared" si="33"/>
        <v>9148.9668922733272</v>
      </c>
      <c r="G168" s="220">
        <f t="shared" si="28"/>
        <v>14190.04764991593</v>
      </c>
      <c r="H168" s="220">
        <f t="shared" si="34"/>
        <v>3911.908991751041</v>
      </c>
      <c r="I168" s="99">
        <f t="shared" si="29"/>
        <v>6067.3708462058639</v>
      </c>
      <c r="J168" s="220">
        <f t="shared" si="35"/>
        <v>3319.3509156616633</v>
      </c>
      <c r="K168" s="99">
        <f t="shared" si="30"/>
        <v>5148.31327019124</v>
      </c>
      <c r="L168" s="100">
        <f t="shared" si="36"/>
        <v>19338.36092010717</v>
      </c>
      <c r="M168" s="100">
        <f t="shared" si="37"/>
        <v>58835.622920107169</v>
      </c>
      <c r="N168" s="100">
        <f t="shared" si="38"/>
        <v>37933.99285629089</v>
      </c>
      <c r="O168" s="101">
        <f t="shared" si="39"/>
        <v>0.93189367347034358</v>
      </c>
      <c r="P168" s="102">
        <v>152.31233944443011</v>
      </c>
      <c r="Q168" s="101">
        <f t="shared" si="40"/>
        <v>7.8177049107653912E-2</v>
      </c>
      <c r="R168" s="101">
        <f t="shared" si="40"/>
        <v>8.6518844458583669E-2</v>
      </c>
      <c r="S168" s="103">
        <v>1551</v>
      </c>
      <c r="T168" s="223">
        <v>36633.373</v>
      </c>
      <c r="U168" s="223">
        <v>23437.858605246318</v>
      </c>
      <c r="W168" s="100">
        <v>0</v>
      </c>
      <c r="X168" s="100">
        <f t="shared" si="41"/>
        <v>0</v>
      </c>
    </row>
    <row r="169" spans="1:24" x14ac:dyDescent="0.25">
      <c r="A169" s="97">
        <v>3427</v>
      </c>
      <c r="B169" s="97" t="s">
        <v>185</v>
      </c>
      <c r="C169" s="1">
        <v>166280.158</v>
      </c>
      <c r="D169" s="97">
        <f t="shared" si="31"/>
        <v>29793.972048020067</v>
      </c>
      <c r="E169" s="98">
        <f t="shared" si="32"/>
        <v>0.73192437622599749</v>
      </c>
      <c r="F169" s="220">
        <f t="shared" si="33"/>
        <v>6551.9886924748289</v>
      </c>
      <c r="G169" s="220">
        <f t="shared" si="28"/>
        <v>36566.648892702018</v>
      </c>
      <c r="H169" s="220">
        <f t="shared" si="34"/>
        <v>2397.0050418685832</v>
      </c>
      <c r="I169" s="99">
        <f t="shared" si="29"/>
        <v>13377.685138668563</v>
      </c>
      <c r="J169" s="220">
        <f t="shared" si="35"/>
        <v>1804.4469657792056</v>
      </c>
      <c r="K169" s="99">
        <f t="shared" si="30"/>
        <v>10070.618516013747</v>
      </c>
      <c r="L169" s="100">
        <f t="shared" si="36"/>
        <v>46637.267408715765</v>
      </c>
      <c r="M169" s="100">
        <f t="shared" si="37"/>
        <v>212917.42540871576</v>
      </c>
      <c r="N169" s="100">
        <f t="shared" si="38"/>
        <v>38150.407706274105</v>
      </c>
      <c r="O169" s="101">
        <f t="shared" si="39"/>
        <v>0.93721016177961336</v>
      </c>
      <c r="P169" s="102">
        <v>1509.4765456089008</v>
      </c>
      <c r="Q169" s="101">
        <f t="shared" si="40"/>
        <v>5.8942493064261262E-2</v>
      </c>
      <c r="R169" s="101">
        <f t="shared" si="40"/>
        <v>5.0593905052287211E-2</v>
      </c>
      <c r="S169" s="103">
        <v>5581</v>
      </c>
      <c r="T169" s="223">
        <v>157024.72899999999</v>
      </c>
      <c r="U169" s="223">
        <v>28359.170850641138</v>
      </c>
      <c r="W169" s="100">
        <v>0</v>
      </c>
      <c r="X169" s="100">
        <f t="shared" si="41"/>
        <v>0</v>
      </c>
    </row>
    <row r="170" spans="1:24" x14ac:dyDescent="0.25">
      <c r="A170" s="97">
        <v>3428</v>
      </c>
      <c r="B170" s="97" t="s">
        <v>186</v>
      </c>
      <c r="C170" s="1">
        <v>73809.527000000002</v>
      </c>
      <c r="D170" s="97">
        <f t="shared" si="31"/>
        <v>30187.945603271983</v>
      </c>
      <c r="E170" s="98">
        <f t="shared" si="32"/>
        <v>0.74160280541336931</v>
      </c>
      <c r="F170" s="220">
        <f t="shared" si="33"/>
        <v>6315.6045593236786</v>
      </c>
      <c r="G170" s="220">
        <f t="shared" si="28"/>
        <v>15441.653147546394</v>
      </c>
      <c r="H170" s="220">
        <f t="shared" si="34"/>
        <v>2259.1142975304124</v>
      </c>
      <c r="I170" s="99">
        <f t="shared" si="29"/>
        <v>5523.5344574618584</v>
      </c>
      <c r="J170" s="220">
        <f t="shared" si="35"/>
        <v>1666.5562214410347</v>
      </c>
      <c r="K170" s="99">
        <f t="shared" si="30"/>
        <v>4074.7299614233302</v>
      </c>
      <c r="L170" s="100">
        <f t="shared" si="36"/>
        <v>19516.383108969723</v>
      </c>
      <c r="M170" s="100">
        <f t="shared" si="37"/>
        <v>93325.910108969721</v>
      </c>
      <c r="N170" s="100">
        <f t="shared" si="38"/>
        <v>38170.106384036691</v>
      </c>
      <c r="O170" s="101">
        <f t="shared" si="39"/>
        <v>0.93769408323898162</v>
      </c>
      <c r="P170" s="102">
        <v>413.83437929828142</v>
      </c>
      <c r="Q170" s="101">
        <f t="shared" si="40"/>
        <v>6.3235443740288347E-2</v>
      </c>
      <c r="R170" s="101">
        <f t="shared" si="40"/>
        <v>4.5840998852921623E-2</v>
      </c>
      <c r="S170" s="103">
        <v>2445</v>
      </c>
      <c r="T170" s="223">
        <v>69419.739000000001</v>
      </c>
      <c r="U170" s="223">
        <v>28864.756340956341</v>
      </c>
      <c r="W170" s="100">
        <v>0</v>
      </c>
      <c r="X170" s="100">
        <f t="shared" si="41"/>
        <v>0</v>
      </c>
    </row>
    <row r="171" spans="1:24" x14ac:dyDescent="0.25">
      <c r="A171" s="97">
        <v>3429</v>
      </c>
      <c r="B171" s="97" t="s">
        <v>187</v>
      </c>
      <c r="C171" s="1">
        <v>42601.334999999999</v>
      </c>
      <c r="D171" s="97">
        <f t="shared" si="31"/>
        <v>27844.00980392157</v>
      </c>
      <c r="E171" s="98">
        <f t="shared" si="32"/>
        <v>0.68402123337294907</v>
      </c>
      <c r="F171" s="220">
        <f t="shared" si="33"/>
        <v>7721.966038933926</v>
      </c>
      <c r="G171" s="220">
        <f t="shared" si="28"/>
        <v>11814.608039568906</v>
      </c>
      <c r="H171" s="220">
        <f t="shared" si="34"/>
        <v>3079.4918273030571</v>
      </c>
      <c r="I171" s="99">
        <f t="shared" si="29"/>
        <v>4711.6224957736777</v>
      </c>
      <c r="J171" s="220">
        <f t="shared" si="35"/>
        <v>2486.9337512136794</v>
      </c>
      <c r="K171" s="99">
        <f t="shared" si="30"/>
        <v>3805.0086393569295</v>
      </c>
      <c r="L171" s="100">
        <f t="shared" si="36"/>
        <v>15619.616678925835</v>
      </c>
      <c r="M171" s="100">
        <f t="shared" si="37"/>
        <v>58220.951678925834</v>
      </c>
      <c r="N171" s="100">
        <f t="shared" si="38"/>
        <v>38052.90959406917</v>
      </c>
      <c r="O171" s="101">
        <f t="shared" si="39"/>
        <v>0.93481500463696066</v>
      </c>
      <c r="P171" s="102">
        <v>291.39293397806068</v>
      </c>
      <c r="Q171" s="101">
        <f t="shared" si="40"/>
        <v>0.10538257480215119</v>
      </c>
      <c r="R171" s="101">
        <f t="shared" si="40"/>
        <v>9.6712907548800991E-2</v>
      </c>
      <c r="S171" s="103">
        <v>1530</v>
      </c>
      <c r="T171" s="223">
        <v>38539.900999999998</v>
      </c>
      <c r="U171" s="223">
        <v>25388.604084321476</v>
      </c>
      <c r="W171" s="100">
        <v>0</v>
      </c>
      <c r="X171" s="100">
        <f t="shared" si="41"/>
        <v>0</v>
      </c>
    </row>
    <row r="172" spans="1:24" x14ac:dyDescent="0.25">
      <c r="A172" s="97">
        <v>3430</v>
      </c>
      <c r="B172" s="97" t="s">
        <v>188</v>
      </c>
      <c r="C172" s="1">
        <v>49474.748</v>
      </c>
      <c r="D172" s="97">
        <f t="shared" si="31"/>
        <v>26671.023180592994</v>
      </c>
      <c r="E172" s="98">
        <f t="shared" si="32"/>
        <v>0.65520542119397973</v>
      </c>
      <c r="F172" s="220">
        <f t="shared" si="33"/>
        <v>8425.7580129310718</v>
      </c>
      <c r="G172" s="220">
        <f t="shared" si="28"/>
        <v>15629.781113987139</v>
      </c>
      <c r="H172" s="220">
        <f t="shared" si="34"/>
        <v>3490.0371454680585</v>
      </c>
      <c r="I172" s="99">
        <f t="shared" si="29"/>
        <v>6474.0189048432485</v>
      </c>
      <c r="J172" s="220">
        <f t="shared" si="35"/>
        <v>2897.4790693786808</v>
      </c>
      <c r="K172" s="99">
        <f t="shared" si="30"/>
        <v>5374.8236736974532</v>
      </c>
      <c r="L172" s="100">
        <f t="shared" si="36"/>
        <v>21004.604787684591</v>
      </c>
      <c r="M172" s="100">
        <f t="shared" si="37"/>
        <v>70479.352787684591</v>
      </c>
      <c r="N172" s="100">
        <f t="shared" si="38"/>
        <v>37994.260262902739</v>
      </c>
      <c r="O172" s="101">
        <f t="shared" si="39"/>
        <v>0.93337421402801213</v>
      </c>
      <c r="P172" s="102">
        <v>241.37763286229165</v>
      </c>
      <c r="Q172" s="101">
        <f t="shared" si="40"/>
        <v>-0.14883978573121684</v>
      </c>
      <c r="R172" s="101">
        <f t="shared" si="40"/>
        <v>-0.14195708858079537</v>
      </c>
      <c r="S172" s="103">
        <v>1855</v>
      </c>
      <c r="T172" s="223">
        <v>58126.245999999999</v>
      </c>
      <c r="U172" s="223">
        <v>31083.554010695188</v>
      </c>
      <c r="W172" s="100">
        <v>0</v>
      </c>
      <c r="X172" s="100">
        <f t="shared" si="41"/>
        <v>0</v>
      </c>
    </row>
    <row r="173" spans="1:24" x14ac:dyDescent="0.25">
      <c r="A173" s="97">
        <v>3431</v>
      </c>
      <c r="B173" s="97" t="s">
        <v>189</v>
      </c>
      <c r="C173" s="1">
        <v>69647.983999999997</v>
      </c>
      <c r="D173" s="97">
        <f t="shared" si="31"/>
        <v>27881.498799039233</v>
      </c>
      <c r="E173" s="98">
        <f t="shared" si="32"/>
        <v>0.68494219514745203</v>
      </c>
      <c r="F173" s="220">
        <f t="shared" si="33"/>
        <v>7699.472641863329</v>
      </c>
      <c r="G173" s="220">
        <f t="shared" si="28"/>
        <v>19233.282659374596</v>
      </c>
      <c r="H173" s="220">
        <f t="shared" si="34"/>
        <v>3066.3706790118749</v>
      </c>
      <c r="I173" s="99">
        <f t="shared" si="29"/>
        <v>7659.7939561716639</v>
      </c>
      <c r="J173" s="220">
        <f t="shared" si="35"/>
        <v>2473.8126029224973</v>
      </c>
      <c r="K173" s="99">
        <f t="shared" si="30"/>
        <v>6179.5838821003981</v>
      </c>
      <c r="L173" s="100">
        <f t="shared" si="36"/>
        <v>25412.866541474992</v>
      </c>
      <c r="M173" s="100">
        <f t="shared" si="37"/>
        <v>95060.850541474996</v>
      </c>
      <c r="N173" s="100">
        <f t="shared" si="38"/>
        <v>38054.784043825057</v>
      </c>
      <c r="O173" s="101">
        <f t="shared" si="39"/>
        <v>0.93486105272568587</v>
      </c>
      <c r="P173" s="102">
        <v>909.02417880863504</v>
      </c>
      <c r="Q173" s="101">
        <f t="shared" si="40"/>
        <v>6.3128196822856641E-2</v>
      </c>
      <c r="R173" s="101">
        <f t="shared" si="40"/>
        <v>6.908648135268855E-2</v>
      </c>
      <c r="S173" s="103">
        <v>2498</v>
      </c>
      <c r="T173" s="223">
        <v>65512.31</v>
      </c>
      <c r="U173" s="223">
        <v>26079.741242038217</v>
      </c>
      <c r="W173" s="100">
        <v>0</v>
      </c>
      <c r="X173" s="100">
        <f t="shared" si="41"/>
        <v>0</v>
      </c>
    </row>
    <row r="174" spans="1:24" x14ac:dyDescent="0.25">
      <c r="A174" s="97">
        <v>3432</v>
      </c>
      <c r="B174" s="97" t="s">
        <v>190</v>
      </c>
      <c r="C174" s="1">
        <v>63189.722999999998</v>
      </c>
      <c r="D174" s="97">
        <f t="shared" si="31"/>
        <v>31817.584592145013</v>
      </c>
      <c r="E174" s="98">
        <f t="shared" si="32"/>
        <v>0.78163682633820675</v>
      </c>
      <c r="F174" s="220">
        <f t="shared" si="33"/>
        <v>5337.8211659998606</v>
      </c>
      <c r="G174" s="220">
        <f t="shared" si="28"/>
        <v>10600.912835675725</v>
      </c>
      <c r="H174" s="220">
        <f t="shared" si="34"/>
        <v>1688.7406514248521</v>
      </c>
      <c r="I174" s="99">
        <f t="shared" si="29"/>
        <v>3353.8389337297563</v>
      </c>
      <c r="J174" s="220">
        <f t="shared" si="35"/>
        <v>1096.1825753354742</v>
      </c>
      <c r="K174" s="99">
        <f t="shared" si="30"/>
        <v>2177.0185946162519</v>
      </c>
      <c r="L174" s="100">
        <f t="shared" si="36"/>
        <v>12777.931430291977</v>
      </c>
      <c r="M174" s="100">
        <f t="shared" si="37"/>
        <v>75967.654430291979</v>
      </c>
      <c r="N174" s="100">
        <f t="shared" si="38"/>
        <v>38251.588333480351</v>
      </c>
      <c r="O174" s="101">
        <f t="shared" si="39"/>
        <v>0.93969578428522371</v>
      </c>
      <c r="P174" s="102">
        <v>513.18982410487297</v>
      </c>
      <c r="Q174" s="101">
        <f t="shared" si="40"/>
        <v>0.19977223783983539</v>
      </c>
      <c r="R174" s="101">
        <f t="shared" si="40"/>
        <v>0.19614754829953379</v>
      </c>
      <c r="S174" s="103">
        <v>1986</v>
      </c>
      <c r="T174" s="223">
        <v>52668.099000000002</v>
      </c>
      <c r="U174" s="223">
        <v>26600.05</v>
      </c>
      <c r="W174" s="100">
        <v>0</v>
      </c>
      <c r="X174" s="100">
        <f t="shared" si="41"/>
        <v>0</v>
      </c>
    </row>
    <row r="175" spans="1:24" x14ac:dyDescent="0.25">
      <c r="A175" s="97">
        <v>3433</v>
      </c>
      <c r="B175" s="97" t="s">
        <v>191</v>
      </c>
      <c r="C175" s="1">
        <v>71299.857999999993</v>
      </c>
      <c r="D175" s="97">
        <f t="shared" si="31"/>
        <v>33147.307298930726</v>
      </c>
      <c r="E175" s="98">
        <f t="shared" si="32"/>
        <v>0.81430304691292721</v>
      </c>
      <c r="F175" s="220">
        <f t="shared" si="33"/>
        <v>4539.9875419284335</v>
      </c>
      <c r="G175" s="220">
        <f t="shared" si="28"/>
        <v>9765.5132026880601</v>
      </c>
      <c r="H175" s="220">
        <f t="shared" si="34"/>
        <v>1223.3377040498526</v>
      </c>
      <c r="I175" s="99">
        <f t="shared" si="29"/>
        <v>2631.3994014112332</v>
      </c>
      <c r="J175" s="220">
        <f t="shared" si="35"/>
        <v>630.77962796047484</v>
      </c>
      <c r="K175" s="99">
        <f t="shared" si="30"/>
        <v>1356.8069797429814</v>
      </c>
      <c r="L175" s="100">
        <f t="shared" si="36"/>
        <v>11122.320182431042</v>
      </c>
      <c r="M175" s="100">
        <f t="shared" si="37"/>
        <v>82422.178182431031</v>
      </c>
      <c r="N175" s="100">
        <f t="shared" si="38"/>
        <v>38318.074468819628</v>
      </c>
      <c r="O175" s="101">
        <f t="shared" si="39"/>
        <v>0.94132909531395959</v>
      </c>
      <c r="P175" s="102">
        <v>-2395.9808472308232</v>
      </c>
      <c r="Q175" s="101">
        <f t="shared" si="40"/>
        <v>5.7730308289834498E-2</v>
      </c>
      <c r="R175" s="101">
        <f t="shared" si="40"/>
        <v>7.3465952113765096E-2</v>
      </c>
      <c r="S175" s="103">
        <v>2151</v>
      </c>
      <c r="T175" s="223">
        <v>67408.353000000003</v>
      </c>
      <c r="U175" s="223">
        <v>30878.769125057261</v>
      </c>
      <c r="W175" s="100">
        <v>0</v>
      </c>
      <c r="X175" s="100">
        <f t="shared" si="41"/>
        <v>0</v>
      </c>
    </row>
    <row r="176" spans="1:24" x14ac:dyDescent="0.25">
      <c r="A176" s="97">
        <v>3434</v>
      </c>
      <c r="B176" s="97" t="s">
        <v>192</v>
      </c>
      <c r="C176" s="1">
        <v>61238.877999999997</v>
      </c>
      <c r="D176" s="97">
        <f t="shared" si="31"/>
        <v>27697.366802351877</v>
      </c>
      <c r="E176" s="98">
        <f t="shared" si="32"/>
        <v>0.68041877354386637</v>
      </c>
      <c r="F176" s="220">
        <f t="shared" si="33"/>
        <v>7809.9518398757427</v>
      </c>
      <c r="G176" s="220">
        <f t="shared" si="28"/>
        <v>17267.803517965269</v>
      </c>
      <c r="H176" s="220">
        <f t="shared" si="34"/>
        <v>3130.8168778524496</v>
      </c>
      <c r="I176" s="99">
        <f t="shared" si="29"/>
        <v>6922.2361169317664</v>
      </c>
      <c r="J176" s="220">
        <f t="shared" si="35"/>
        <v>2538.2588017630719</v>
      </c>
      <c r="K176" s="99">
        <f t="shared" si="30"/>
        <v>5612.0902106981521</v>
      </c>
      <c r="L176" s="100">
        <f t="shared" si="36"/>
        <v>22879.893728663421</v>
      </c>
      <c r="M176" s="100">
        <f t="shared" si="37"/>
        <v>84118.771728663414</v>
      </c>
      <c r="N176" s="100">
        <f t="shared" si="38"/>
        <v>38045.577443990689</v>
      </c>
      <c r="O176" s="101">
        <f t="shared" si="39"/>
        <v>0.93463488164550657</v>
      </c>
      <c r="P176" s="102">
        <v>-128.14254589835764</v>
      </c>
      <c r="Q176" s="101">
        <f t="shared" si="40"/>
        <v>2.6517491028619167E-2</v>
      </c>
      <c r="R176" s="101">
        <f t="shared" si="40"/>
        <v>2.3267548723236883E-2</v>
      </c>
      <c r="S176" s="103">
        <v>2211</v>
      </c>
      <c r="T176" s="223">
        <v>59656.925999999999</v>
      </c>
      <c r="U176" s="223">
        <v>27067.570780399274</v>
      </c>
      <c r="W176" s="100">
        <v>0</v>
      </c>
      <c r="X176" s="100">
        <f t="shared" si="41"/>
        <v>0</v>
      </c>
    </row>
    <row r="177" spans="1:24" x14ac:dyDescent="0.25">
      <c r="A177" s="97">
        <v>3435</v>
      </c>
      <c r="B177" s="97" t="s">
        <v>193</v>
      </c>
      <c r="C177" s="1">
        <v>100336.743</v>
      </c>
      <c r="D177" s="97">
        <f t="shared" si="31"/>
        <v>27941.170426065164</v>
      </c>
      <c r="E177" s="98">
        <f t="shared" si="32"/>
        <v>0.68640809967065397</v>
      </c>
      <c r="F177" s="220">
        <f t="shared" si="33"/>
        <v>7663.6696656477698</v>
      </c>
      <c r="G177" s="220">
        <f t="shared" si="28"/>
        <v>27520.23776934114</v>
      </c>
      <c r="H177" s="220">
        <f t="shared" si="34"/>
        <v>3045.4856095527989</v>
      </c>
      <c r="I177" s="99">
        <f t="shared" si="29"/>
        <v>10936.338823904101</v>
      </c>
      <c r="J177" s="220">
        <f t="shared" si="35"/>
        <v>2452.9275334634212</v>
      </c>
      <c r="K177" s="99">
        <f t="shared" si="30"/>
        <v>8808.4627726671461</v>
      </c>
      <c r="L177" s="100">
        <f t="shared" si="36"/>
        <v>36328.700542008286</v>
      </c>
      <c r="M177" s="100">
        <f t="shared" si="37"/>
        <v>136665.44354200829</v>
      </c>
      <c r="N177" s="100">
        <f t="shared" si="38"/>
        <v>38057.767625176355</v>
      </c>
      <c r="O177" s="101">
        <f t="shared" si="39"/>
        <v>0.93493434795184605</v>
      </c>
      <c r="P177" s="102">
        <v>1028.1536347485162</v>
      </c>
      <c r="Q177" s="101">
        <f t="shared" si="40"/>
        <v>6.0274538018242028E-2</v>
      </c>
      <c r="R177" s="101">
        <f t="shared" si="40"/>
        <v>5.230254901058598E-2</v>
      </c>
      <c r="S177" s="103">
        <v>3591</v>
      </c>
      <c r="T177" s="223">
        <v>94632.794999999998</v>
      </c>
      <c r="U177" s="223">
        <v>26552.411616161618</v>
      </c>
      <c r="W177" s="100">
        <v>0</v>
      </c>
      <c r="X177" s="100">
        <f t="shared" si="41"/>
        <v>0</v>
      </c>
    </row>
    <row r="178" spans="1:24" x14ac:dyDescent="0.25">
      <c r="A178" s="97">
        <v>3436</v>
      </c>
      <c r="B178" s="97" t="s">
        <v>194</v>
      </c>
      <c r="C178" s="1">
        <v>195589.91899999999</v>
      </c>
      <c r="D178" s="97">
        <f t="shared" si="31"/>
        <v>34753.006218905466</v>
      </c>
      <c r="E178" s="98">
        <f t="shared" si="32"/>
        <v>0.85374895155817143</v>
      </c>
      <c r="F178" s="220">
        <f t="shared" si="33"/>
        <v>3576.568189943589</v>
      </c>
      <c r="G178" s="220">
        <f t="shared" si="28"/>
        <v>20128.92577300252</v>
      </c>
      <c r="H178" s="220">
        <f t="shared" si="34"/>
        <v>661.34308205869343</v>
      </c>
      <c r="I178" s="99">
        <f t="shared" si="29"/>
        <v>3722.0388658263264</v>
      </c>
      <c r="J178" s="220">
        <f t="shared" si="35"/>
        <v>68.785005969315648</v>
      </c>
      <c r="K178" s="99">
        <f t="shared" si="30"/>
        <v>387.12201359530849</v>
      </c>
      <c r="L178" s="100">
        <f t="shared" si="36"/>
        <v>20516.047786597828</v>
      </c>
      <c r="M178" s="100">
        <f t="shared" si="37"/>
        <v>216105.96678659783</v>
      </c>
      <c r="N178" s="100">
        <f t="shared" si="38"/>
        <v>38398.359414818377</v>
      </c>
      <c r="O178" s="101">
        <f t="shared" si="39"/>
        <v>0.94330139054622208</v>
      </c>
      <c r="P178" s="102">
        <v>1275.9918149860205</v>
      </c>
      <c r="Q178" s="101">
        <f t="shared" si="40"/>
        <v>0.11019884629409524</v>
      </c>
      <c r="R178" s="101">
        <f t="shared" si="40"/>
        <v>0.12538813399214854</v>
      </c>
      <c r="S178" s="103">
        <v>5628</v>
      </c>
      <c r="T178" s="223">
        <v>176175.57399999999</v>
      </c>
      <c r="U178" s="223">
        <v>30880.906923751096</v>
      </c>
      <c r="W178" s="100">
        <v>0</v>
      </c>
      <c r="X178" s="100">
        <f t="shared" si="41"/>
        <v>0</v>
      </c>
    </row>
    <row r="179" spans="1:24" x14ac:dyDescent="0.25">
      <c r="A179" s="97">
        <v>3437</v>
      </c>
      <c r="B179" s="97" t="s">
        <v>195</v>
      </c>
      <c r="C179" s="1">
        <v>142451.02799999999</v>
      </c>
      <c r="D179" s="97">
        <f t="shared" si="31"/>
        <v>25755.022238293255</v>
      </c>
      <c r="E179" s="98">
        <f t="shared" si="32"/>
        <v>0.63270276806553538</v>
      </c>
      <c r="F179" s="220">
        <f t="shared" si="33"/>
        <v>8975.3585783109156</v>
      </c>
      <c r="G179" s="220">
        <f t="shared" si="28"/>
        <v>49642.708296637677</v>
      </c>
      <c r="H179" s="220">
        <f t="shared" si="34"/>
        <v>3810.6374752729671</v>
      </c>
      <c r="I179" s="99">
        <f t="shared" si="29"/>
        <v>21076.635875734781</v>
      </c>
      <c r="J179" s="220">
        <f t="shared" si="35"/>
        <v>3218.0793991835894</v>
      </c>
      <c r="K179" s="99">
        <f t="shared" si="30"/>
        <v>17799.197156884431</v>
      </c>
      <c r="L179" s="100">
        <f t="shared" si="36"/>
        <v>67441.905453522108</v>
      </c>
      <c r="M179" s="100">
        <f t="shared" si="37"/>
        <v>209892.9334535221</v>
      </c>
      <c r="N179" s="100">
        <f t="shared" si="38"/>
        <v>37948.46021578776</v>
      </c>
      <c r="O179" s="101">
        <f t="shared" si="39"/>
        <v>0.93224908137159013</v>
      </c>
      <c r="P179" s="102">
        <v>2631.2189611651484</v>
      </c>
      <c r="Q179" s="101">
        <f t="shared" si="40"/>
        <v>2.9965801839292386E-2</v>
      </c>
      <c r="R179" s="101">
        <f t="shared" si="40"/>
        <v>4.132503415030251E-2</v>
      </c>
      <c r="S179" s="103">
        <v>5531</v>
      </c>
      <c r="T179" s="223">
        <v>138306.56099999999</v>
      </c>
      <c r="U179" s="223">
        <v>24732.932939914161</v>
      </c>
      <c r="W179" s="100">
        <v>0</v>
      </c>
      <c r="X179" s="100">
        <f t="shared" si="41"/>
        <v>0</v>
      </c>
    </row>
    <row r="180" spans="1:24" x14ac:dyDescent="0.25">
      <c r="A180" s="97">
        <v>3438</v>
      </c>
      <c r="B180" s="97" t="s">
        <v>196</v>
      </c>
      <c r="C180" s="1">
        <v>104204.96</v>
      </c>
      <c r="D180" s="97">
        <f t="shared" si="31"/>
        <v>34009.451697127937</v>
      </c>
      <c r="E180" s="98">
        <f t="shared" si="32"/>
        <v>0.83548264994974908</v>
      </c>
      <c r="F180" s="220">
        <f t="shared" si="33"/>
        <v>4022.7009030101062</v>
      </c>
      <c r="G180" s="220">
        <f t="shared" si="28"/>
        <v>12325.555566822964</v>
      </c>
      <c r="H180" s="220">
        <f t="shared" si="34"/>
        <v>921.58716468082855</v>
      </c>
      <c r="I180" s="99">
        <f t="shared" si="29"/>
        <v>2823.7430725820586</v>
      </c>
      <c r="J180" s="220">
        <f t="shared" si="35"/>
        <v>329.02908859145077</v>
      </c>
      <c r="K180" s="99">
        <f t="shared" si="30"/>
        <v>1008.1451274442052</v>
      </c>
      <c r="L180" s="100">
        <f t="shared" si="36"/>
        <v>13333.700694267169</v>
      </c>
      <c r="M180" s="100">
        <f t="shared" si="37"/>
        <v>117538.66069426718</v>
      </c>
      <c r="N180" s="100">
        <f t="shared" si="38"/>
        <v>38361.181688729492</v>
      </c>
      <c r="O180" s="101">
        <f t="shared" si="39"/>
        <v>0.94238807546580072</v>
      </c>
      <c r="P180" s="102">
        <v>-445.24914528837144</v>
      </c>
      <c r="Q180" s="101">
        <f t="shared" si="40"/>
        <v>0.13932392609262292</v>
      </c>
      <c r="R180" s="101">
        <f t="shared" si="40"/>
        <v>0.13932392609262292</v>
      </c>
      <c r="S180" s="103">
        <v>3064</v>
      </c>
      <c r="T180" s="223">
        <v>91462.100999999995</v>
      </c>
      <c r="U180" s="223">
        <v>29850.55515665796</v>
      </c>
      <c r="W180" s="100">
        <v>0</v>
      </c>
      <c r="X180" s="100">
        <f t="shared" si="41"/>
        <v>0</v>
      </c>
    </row>
    <row r="181" spans="1:24" x14ac:dyDescent="0.25">
      <c r="A181" s="97">
        <v>3439</v>
      </c>
      <c r="B181" s="97" t="s">
        <v>197</v>
      </c>
      <c r="C181" s="1">
        <v>143729.546</v>
      </c>
      <c r="D181" s="97">
        <f t="shared" si="31"/>
        <v>32777.547548460658</v>
      </c>
      <c r="E181" s="98">
        <f t="shared" si="32"/>
        <v>0.80521945865285605</v>
      </c>
      <c r="F181" s="220">
        <f t="shared" si="33"/>
        <v>4761.8433922104741</v>
      </c>
      <c r="G181" s="220">
        <f t="shared" si="28"/>
        <v>20880.68327484293</v>
      </c>
      <c r="H181" s="220">
        <f t="shared" si="34"/>
        <v>1352.7536167143762</v>
      </c>
      <c r="I181" s="99">
        <f t="shared" si="29"/>
        <v>5931.8246092925401</v>
      </c>
      <c r="J181" s="220">
        <f t="shared" si="35"/>
        <v>760.19554062499844</v>
      </c>
      <c r="K181" s="99">
        <f t="shared" si="30"/>
        <v>3333.4574456406181</v>
      </c>
      <c r="L181" s="100">
        <f t="shared" si="36"/>
        <v>24214.140720483549</v>
      </c>
      <c r="M181" s="100">
        <f t="shared" si="37"/>
        <v>167943.68672048356</v>
      </c>
      <c r="N181" s="100">
        <f t="shared" si="38"/>
        <v>38299.586481296137</v>
      </c>
      <c r="O181" s="101">
        <f t="shared" si="39"/>
        <v>0.94087491590095629</v>
      </c>
      <c r="P181" s="102">
        <v>-129.84759428506368</v>
      </c>
      <c r="Q181" s="101">
        <f t="shared" si="40"/>
        <v>0.10194054850576986</v>
      </c>
      <c r="R181" s="101">
        <f t="shared" si="40"/>
        <v>0.10772039630865053</v>
      </c>
      <c r="S181" s="103">
        <v>4385</v>
      </c>
      <c r="T181" s="223">
        <v>130433.122</v>
      </c>
      <c r="U181" s="223">
        <v>29590.091197822145</v>
      </c>
      <c r="W181" s="100">
        <v>0</v>
      </c>
      <c r="X181" s="100">
        <f t="shared" si="41"/>
        <v>0</v>
      </c>
    </row>
    <row r="182" spans="1:24" x14ac:dyDescent="0.25">
      <c r="A182" s="97">
        <v>3440</v>
      </c>
      <c r="B182" s="97" t="s">
        <v>198</v>
      </c>
      <c r="C182" s="1">
        <v>187473.524</v>
      </c>
      <c r="D182" s="97">
        <f t="shared" si="31"/>
        <v>36889.713498622594</v>
      </c>
      <c r="E182" s="98">
        <f t="shared" si="32"/>
        <v>0.90623970842549662</v>
      </c>
      <c r="F182" s="220">
        <f t="shared" si="33"/>
        <v>2294.5438221133122</v>
      </c>
      <c r="G182" s="220">
        <f t="shared" si="28"/>
        <v>11660.871703979854</v>
      </c>
      <c r="H182" s="220">
        <f t="shared" si="34"/>
        <v>0</v>
      </c>
      <c r="I182" s="99">
        <f t="shared" si="29"/>
        <v>0</v>
      </c>
      <c r="J182" s="220">
        <f t="shared" si="35"/>
        <v>-592.55807608937778</v>
      </c>
      <c r="K182" s="99">
        <f t="shared" si="30"/>
        <v>-3011.3801426862178</v>
      </c>
      <c r="L182" s="100">
        <f t="shared" si="36"/>
        <v>8649.4915612936366</v>
      </c>
      <c r="M182" s="100">
        <f t="shared" si="37"/>
        <v>196123.01556129364</v>
      </c>
      <c r="N182" s="100">
        <f t="shared" si="38"/>
        <v>38591.69924464653</v>
      </c>
      <c r="O182" s="101">
        <f t="shared" si="39"/>
        <v>0.948051013527627</v>
      </c>
      <c r="P182" s="102">
        <v>163.5422599643789</v>
      </c>
      <c r="Q182" s="101">
        <f t="shared" si="40"/>
        <v>9.1242960517992078E-2</v>
      </c>
      <c r="R182" s="101">
        <f t="shared" si="40"/>
        <v>9.360495826803121E-2</v>
      </c>
      <c r="S182" s="103">
        <v>5082</v>
      </c>
      <c r="T182" s="223">
        <v>171798.152</v>
      </c>
      <c r="U182" s="223">
        <v>33732.211270371095</v>
      </c>
      <c r="W182" s="100">
        <v>0</v>
      </c>
      <c r="X182" s="100">
        <f t="shared" si="41"/>
        <v>0</v>
      </c>
    </row>
    <row r="183" spans="1:24" x14ac:dyDescent="0.25">
      <c r="A183" s="97">
        <v>3441</v>
      </c>
      <c r="B183" s="97" t="s">
        <v>199</v>
      </c>
      <c r="C183" s="1">
        <v>197234.514</v>
      </c>
      <c r="D183" s="97">
        <f t="shared" si="31"/>
        <v>32445.223556506</v>
      </c>
      <c r="E183" s="98">
        <f t="shared" si="32"/>
        <v>0.79705552434680527</v>
      </c>
      <c r="F183" s="220">
        <f t="shared" si="33"/>
        <v>4961.2377873832684</v>
      </c>
      <c r="G183" s="220">
        <f t="shared" si="28"/>
        <v>30159.364509502888</v>
      </c>
      <c r="H183" s="220">
        <f t="shared" si="34"/>
        <v>1469.0670138985065</v>
      </c>
      <c r="I183" s="99">
        <f t="shared" si="29"/>
        <v>8930.4583774890216</v>
      </c>
      <c r="J183" s="220">
        <f t="shared" si="35"/>
        <v>876.50893780912872</v>
      </c>
      <c r="K183" s="99">
        <f t="shared" si="30"/>
        <v>5328.2978329416928</v>
      </c>
      <c r="L183" s="100">
        <f t="shared" si="36"/>
        <v>35487.662342444579</v>
      </c>
      <c r="M183" s="100">
        <f t="shared" si="37"/>
        <v>232722.17634244458</v>
      </c>
      <c r="N183" s="100">
        <f t="shared" si="38"/>
        <v>38282.970281698406</v>
      </c>
      <c r="O183" s="101">
        <f t="shared" si="39"/>
        <v>0.94046671918565383</v>
      </c>
      <c r="P183" s="102">
        <v>1044.503946668432</v>
      </c>
      <c r="Q183" s="101">
        <f t="shared" si="40"/>
        <v>7.587419418878022E-2</v>
      </c>
      <c r="R183" s="101">
        <f t="shared" si="40"/>
        <v>6.596319651242348E-2</v>
      </c>
      <c r="S183" s="103">
        <v>6079</v>
      </c>
      <c r="T183" s="223">
        <v>183324.886</v>
      </c>
      <c r="U183" s="223">
        <v>30437.470695666612</v>
      </c>
      <c r="W183" s="100">
        <v>0</v>
      </c>
      <c r="X183" s="100">
        <f t="shared" si="41"/>
        <v>0</v>
      </c>
    </row>
    <row r="184" spans="1:24" x14ac:dyDescent="0.25">
      <c r="A184" s="97">
        <v>3442</v>
      </c>
      <c r="B184" s="97" t="s">
        <v>200</v>
      </c>
      <c r="C184" s="1">
        <v>470634.63199999998</v>
      </c>
      <c r="D184" s="97">
        <f t="shared" si="31"/>
        <v>31741.730087003438</v>
      </c>
      <c r="E184" s="98">
        <f t="shared" si="32"/>
        <v>0.7797733701575339</v>
      </c>
      <c r="F184" s="220">
        <f t="shared" si="33"/>
        <v>5383.3338690848059</v>
      </c>
      <c r="G184" s="220">
        <f t="shared" si="28"/>
        <v>79818.691276920421</v>
      </c>
      <c r="H184" s="220">
        <f t="shared" si="34"/>
        <v>1715.2897282244032</v>
      </c>
      <c r="I184" s="99">
        <f t="shared" si="29"/>
        <v>25432.600800383225</v>
      </c>
      <c r="J184" s="220">
        <f t="shared" si="35"/>
        <v>1122.7316521350253</v>
      </c>
      <c r="K184" s="99">
        <f t="shared" si="30"/>
        <v>16646.742206206021</v>
      </c>
      <c r="L184" s="100">
        <f t="shared" si="36"/>
        <v>96465.433483126442</v>
      </c>
      <c r="M184" s="100">
        <f t="shared" si="37"/>
        <v>567100.06548312644</v>
      </c>
      <c r="N184" s="100">
        <f t="shared" si="38"/>
        <v>38247.79560822327</v>
      </c>
      <c r="O184" s="101">
        <f t="shared" si="39"/>
        <v>0.93960261147619006</v>
      </c>
      <c r="P184" s="102">
        <v>3320.9863809430099</v>
      </c>
      <c r="Q184" s="101">
        <f t="shared" si="40"/>
        <v>7.0376463137437117E-2</v>
      </c>
      <c r="R184" s="101">
        <f t="shared" si="40"/>
        <v>7.3552868639429864E-2</v>
      </c>
      <c r="S184" s="103">
        <v>14827</v>
      </c>
      <c r="T184" s="223">
        <v>439690.75199999998</v>
      </c>
      <c r="U184" s="223">
        <v>29566.992939277789</v>
      </c>
      <c r="W184" s="100">
        <v>0</v>
      </c>
      <c r="X184" s="100">
        <f t="shared" si="41"/>
        <v>0</v>
      </c>
    </row>
    <row r="185" spans="1:24" x14ac:dyDescent="0.25">
      <c r="A185" s="97">
        <v>3443</v>
      </c>
      <c r="B185" s="97" t="s">
        <v>201</v>
      </c>
      <c r="C185" s="1">
        <v>389167.19699999999</v>
      </c>
      <c r="D185" s="97">
        <f t="shared" si="31"/>
        <v>28674.270335985853</v>
      </c>
      <c r="E185" s="98">
        <f t="shared" si="32"/>
        <v>0.70441757129851268</v>
      </c>
      <c r="F185" s="220">
        <f t="shared" si="33"/>
        <v>7223.8097196953568</v>
      </c>
      <c r="G185" s="220">
        <f t="shared" si="28"/>
        <v>98041.54551570538</v>
      </c>
      <c r="H185" s="220">
        <f t="shared" si="34"/>
        <v>2788.9006410805578</v>
      </c>
      <c r="I185" s="99">
        <f t="shared" si="29"/>
        <v>37850.959500745324</v>
      </c>
      <c r="J185" s="220">
        <f t="shared" si="35"/>
        <v>2196.3425649911801</v>
      </c>
      <c r="K185" s="99">
        <f t="shared" si="30"/>
        <v>29808.761292060299</v>
      </c>
      <c r="L185" s="100">
        <f t="shared" si="36"/>
        <v>127850.30680776568</v>
      </c>
      <c r="M185" s="100">
        <f t="shared" si="37"/>
        <v>517017.50380776566</v>
      </c>
      <c r="N185" s="100">
        <f t="shared" si="38"/>
        <v>38094.422620672391</v>
      </c>
      <c r="O185" s="101">
        <f t="shared" si="39"/>
        <v>0.93583482153323894</v>
      </c>
      <c r="P185" s="102">
        <v>5889.5844114054926</v>
      </c>
      <c r="Q185" s="101">
        <f t="shared" si="40"/>
        <v>4.5939978303247725E-2</v>
      </c>
      <c r="R185" s="101">
        <f t="shared" si="40"/>
        <v>3.7231518419054886E-2</v>
      </c>
      <c r="S185" s="103">
        <v>13572</v>
      </c>
      <c r="T185" s="223">
        <v>372074.12</v>
      </c>
      <c r="U185" s="223">
        <v>27645.004829482128</v>
      </c>
      <c r="W185" s="100">
        <v>0</v>
      </c>
      <c r="X185" s="100">
        <f t="shared" si="41"/>
        <v>0</v>
      </c>
    </row>
    <row r="186" spans="1:24" x14ac:dyDescent="0.25">
      <c r="A186" s="97">
        <v>3446</v>
      </c>
      <c r="B186" s="97" t="s">
        <v>202</v>
      </c>
      <c r="C186" s="1">
        <v>450391.28200000001</v>
      </c>
      <c r="D186" s="97">
        <f t="shared" si="31"/>
        <v>33036.84310129832</v>
      </c>
      <c r="E186" s="98">
        <f t="shared" si="32"/>
        <v>0.81158936245296021</v>
      </c>
      <c r="F186" s="220">
        <f t="shared" si="33"/>
        <v>4606.2660605078763</v>
      </c>
      <c r="G186" s="220">
        <f t="shared" si="28"/>
        <v>62797.225202903872</v>
      </c>
      <c r="H186" s="220">
        <f t="shared" si="34"/>
        <v>1262.0001732211945</v>
      </c>
      <c r="I186" s="99">
        <f t="shared" si="29"/>
        <v>17204.848361524546</v>
      </c>
      <c r="J186" s="220">
        <f t="shared" si="35"/>
        <v>669.44209713181669</v>
      </c>
      <c r="K186" s="99">
        <f t="shared" si="30"/>
        <v>9126.5041101980569</v>
      </c>
      <c r="L186" s="100">
        <f t="shared" si="36"/>
        <v>71923.729313101925</v>
      </c>
      <c r="M186" s="100">
        <f t="shared" si="37"/>
        <v>522315.01131310192</v>
      </c>
      <c r="N186" s="100">
        <f t="shared" si="38"/>
        <v>38312.551258938016</v>
      </c>
      <c r="O186" s="101">
        <f t="shared" si="39"/>
        <v>0.94119341109096144</v>
      </c>
      <c r="P186" s="102">
        <v>1615.4585844268149</v>
      </c>
      <c r="Q186" s="101">
        <f t="shared" si="40"/>
        <v>5.2544538166007161E-2</v>
      </c>
      <c r="R186" s="101">
        <f t="shared" si="40"/>
        <v>5.0846014008473883E-2</v>
      </c>
      <c r="S186" s="103">
        <v>13633</v>
      </c>
      <c r="T186" s="223">
        <v>427907.10100000002</v>
      </c>
      <c r="U186" s="223">
        <v>31438.329365954007</v>
      </c>
      <c r="W186" s="100">
        <v>0</v>
      </c>
      <c r="X186" s="100">
        <f t="shared" si="41"/>
        <v>0</v>
      </c>
    </row>
    <row r="187" spans="1:24" x14ac:dyDescent="0.25">
      <c r="A187" s="97">
        <v>3447</v>
      </c>
      <c r="B187" s="97" t="s">
        <v>203</v>
      </c>
      <c r="C187" s="1">
        <v>147439.38099999999</v>
      </c>
      <c r="D187" s="97">
        <f t="shared" si="31"/>
        <v>26637.647877145435</v>
      </c>
      <c r="E187" s="98">
        <f t="shared" si="32"/>
        <v>0.65438551715037541</v>
      </c>
      <c r="F187" s="220">
        <f t="shared" si="33"/>
        <v>8445.7831949996071</v>
      </c>
      <c r="G187" s="220">
        <f t="shared" si="28"/>
        <v>46747.409984322825</v>
      </c>
      <c r="H187" s="220">
        <f t="shared" si="34"/>
        <v>3501.7185016747044</v>
      </c>
      <c r="I187" s="99">
        <f t="shared" si="29"/>
        <v>19382.011906769487</v>
      </c>
      <c r="J187" s="220">
        <f t="shared" si="35"/>
        <v>2909.1604255853267</v>
      </c>
      <c r="K187" s="99">
        <f t="shared" si="30"/>
        <v>16102.202955614783</v>
      </c>
      <c r="L187" s="100">
        <f t="shared" si="36"/>
        <v>62849.612939937608</v>
      </c>
      <c r="M187" s="100">
        <f t="shared" si="37"/>
        <v>210288.99393993762</v>
      </c>
      <c r="N187" s="100">
        <f t="shared" si="38"/>
        <v>37992.591497730376</v>
      </c>
      <c r="O187" s="101">
        <f t="shared" si="39"/>
        <v>0.93333321882583231</v>
      </c>
      <c r="P187" s="102">
        <v>1927.0740979206821</v>
      </c>
      <c r="Q187" s="101">
        <f t="shared" si="40"/>
        <v>5.5779241247858297E-2</v>
      </c>
      <c r="R187" s="101">
        <f t="shared" si="40"/>
        <v>6.4172066291201632E-2</v>
      </c>
      <c r="S187" s="103">
        <v>5535</v>
      </c>
      <c r="T187" s="223">
        <v>139649.82</v>
      </c>
      <c r="U187" s="223">
        <v>25031.335364760711</v>
      </c>
      <c r="W187" s="100">
        <v>0</v>
      </c>
      <c r="X187" s="100">
        <f t="shared" si="41"/>
        <v>0</v>
      </c>
    </row>
    <row r="188" spans="1:24" x14ac:dyDescent="0.25">
      <c r="A188" s="97">
        <v>3448</v>
      </c>
      <c r="B188" s="97" t="s">
        <v>204</v>
      </c>
      <c r="C188" s="1">
        <v>186362.38800000001</v>
      </c>
      <c r="D188" s="97">
        <f t="shared" si="31"/>
        <v>28335.47027520146</v>
      </c>
      <c r="E188" s="98">
        <f t="shared" si="32"/>
        <v>0.69609454465556375</v>
      </c>
      <c r="F188" s="220">
        <f t="shared" si="33"/>
        <v>7427.0897561659922</v>
      </c>
      <c r="G188" s="220">
        <f t="shared" si="28"/>
        <v>48847.969326303726</v>
      </c>
      <c r="H188" s="220">
        <f t="shared" si="34"/>
        <v>2907.4806623550953</v>
      </c>
      <c r="I188" s="99">
        <f t="shared" si="29"/>
        <v>19122.500316309463</v>
      </c>
      <c r="J188" s="220">
        <f t="shared" si="35"/>
        <v>2314.9225862657177</v>
      </c>
      <c r="K188" s="99">
        <f t="shared" si="30"/>
        <v>15225.245849869625</v>
      </c>
      <c r="L188" s="100">
        <f t="shared" si="36"/>
        <v>64073.215176173355</v>
      </c>
      <c r="M188" s="100">
        <f t="shared" si="37"/>
        <v>250435.60317617335</v>
      </c>
      <c r="N188" s="100">
        <f t="shared" si="38"/>
        <v>38077.482617633163</v>
      </c>
      <c r="O188" s="101">
        <f t="shared" si="39"/>
        <v>0.93541867020109137</v>
      </c>
      <c r="P188" s="102">
        <v>2365.0392477279238</v>
      </c>
      <c r="Q188" s="101">
        <f t="shared" si="40"/>
        <v>0.14892324812025443</v>
      </c>
      <c r="R188" s="101">
        <f t="shared" si="40"/>
        <v>0.14962200028575259</v>
      </c>
      <c r="S188" s="103">
        <v>6577</v>
      </c>
      <c r="T188" s="223">
        <v>162206.125</v>
      </c>
      <c r="U188" s="223">
        <v>24647.640936027958</v>
      </c>
      <c r="W188" s="100">
        <v>0</v>
      </c>
      <c r="X188" s="100">
        <f t="shared" si="41"/>
        <v>0</v>
      </c>
    </row>
    <row r="189" spans="1:24" x14ac:dyDescent="0.25">
      <c r="A189" s="97">
        <v>3449</v>
      </c>
      <c r="B189" s="97" t="s">
        <v>205</v>
      </c>
      <c r="C189" s="1">
        <v>85547.020999999993</v>
      </c>
      <c r="D189" s="97">
        <f t="shared" si="31"/>
        <v>29611.29145032883</v>
      </c>
      <c r="E189" s="98">
        <f t="shared" si="32"/>
        <v>0.72743660996582094</v>
      </c>
      <c r="F189" s="220">
        <f t="shared" si="33"/>
        <v>6661.5970510895704</v>
      </c>
      <c r="G189" s="220">
        <f t="shared" si="28"/>
        <v>19245.35388059777</v>
      </c>
      <c r="H189" s="220">
        <f t="shared" si="34"/>
        <v>2460.9432510605156</v>
      </c>
      <c r="I189" s="99">
        <f t="shared" si="29"/>
        <v>7109.6650523138296</v>
      </c>
      <c r="J189" s="220">
        <f t="shared" si="35"/>
        <v>1868.385174971138</v>
      </c>
      <c r="K189" s="99">
        <f t="shared" si="30"/>
        <v>5397.764770491618</v>
      </c>
      <c r="L189" s="100">
        <f t="shared" si="36"/>
        <v>24643.118651089389</v>
      </c>
      <c r="M189" s="100">
        <f t="shared" si="37"/>
        <v>110190.13965108938</v>
      </c>
      <c r="N189" s="100">
        <f t="shared" si="38"/>
        <v>38141.273676389537</v>
      </c>
      <c r="O189" s="101">
        <f t="shared" si="39"/>
        <v>0.93698577346660428</v>
      </c>
      <c r="P189" s="102">
        <v>-2682.2908908413956</v>
      </c>
      <c r="Q189" s="101">
        <f t="shared" si="40"/>
        <v>-7.2885596731224453E-2</v>
      </c>
      <c r="R189" s="101">
        <f t="shared" si="40"/>
        <v>-6.8071918624948463E-2</v>
      </c>
      <c r="S189" s="103">
        <v>2889</v>
      </c>
      <c r="T189" s="223">
        <v>92272.346000000005</v>
      </c>
      <c r="U189" s="223">
        <v>31774.223829201106</v>
      </c>
      <c r="W189" s="100">
        <v>0</v>
      </c>
      <c r="X189" s="100">
        <f t="shared" si="41"/>
        <v>0</v>
      </c>
    </row>
    <row r="190" spans="1:24" x14ac:dyDescent="0.25">
      <c r="A190" s="97">
        <v>3450</v>
      </c>
      <c r="B190" s="97" t="s">
        <v>206</v>
      </c>
      <c r="C190" s="1">
        <v>36089.699000000001</v>
      </c>
      <c r="D190" s="97">
        <f t="shared" si="31"/>
        <v>28733.836783439488</v>
      </c>
      <c r="E190" s="98">
        <f t="shared" si="32"/>
        <v>0.70588089196036441</v>
      </c>
      <c r="F190" s="220">
        <f t="shared" si="33"/>
        <v>7188.0698512231756</v>
      </c>
      <c r="G190" s="220">
        <f t="shared" si="28"/>
        <v>9028.2157331363087</v>
      </c>
      <c r="H190" s="220">
        <f t="shared" si="34"/>
        <v>2768.0523844717854</v>
      </c>
      <c r="I190" s="99">
        <f t="shared" si="29"/>
        <v>3476.6737948965624</v>
      </c>
      <c r="J190" s="220">
        <f t="shared" si="35"/>
        <v>2175.4943083824078</v>
      </c>
      <c r="K190" s="99">
        <f t="shared" si="30"/>
        <v>2732.4208513283043</v>
      </c>
      <c r="L190" s="100">
        <f t="shared" si="36"/>
        <v>11760.636584464613</v>
      </c>
      <c r="M190" s="100">
        <f t="shared" si="37"/>
        <v>47850.335584464614</v>
      </c>
      <c r="N190" s="100">
        <f t="shared" si="38"/>
        <v>38097.400943045075</v>
      </c>
      <c r="O190" s="101">
        <f t="shared" si="39"/>
        <v>0.93590798756633165</v>
      </c>
      <c r="P190" s="102">
        <v>119.4487912264467</v>
      </c>
      <c r="Q190" s="101">
        <f t="shared" si="40"/>
        <v>5.4204159774166517E-2</v>
      </c>
      <c r="R190" s="101">
        <f t="shared" si="40"/>
        <v>5.5043494296279562E-2</v>
      </c>
      <c r="S190" s="103">
        <v>1256</v>
      </c>
      <c r="T190" s="223">
        <v>34234.07</v>
      </c>
      <c r="U190" s="223">
        <v>27234.741447891807</v>
      </c>
      <c r="W190" s="100">
        <v>0</v>
      </c>
      <c r="X190" s="100">
        <f t="shared" si="41"/>
        <v>0</v>
      </c>
    </row>
    <row r="191" spans="1:24" x14ac:dyDescent="0.25">
      <c r="A191" s="97">
        <v>3451</v>
      </c>
      <c r="B191" s="97" t="s">
        <v>207</v>
      </c>
      <c r="C191" s="1">
        <v>211648.372</v>
      </c>
      <c r="D191" s="97">
        <f t="shared" si="31"/>
        <v>33309.469940195151</v>
      </c>
      <c r="E191" s="98">
        <f t="shared" si="32"/>
        <v>0.8182867651584611</v>
      </c>
      <c r="F191" s="220">
        <f t="shared" si="33"/>
        <v>4442.6899571697777</v>
      </c>
      <c r="G191" s="220">
        <f t="shared" si="28"/>
        <v>28228.851987856768</v>
      </c>
      <c r="H191" s="220">
        <f t="shared" si="34"/>
        <v>1166.5807796073036</v>
      </c>
      <c r="I191" s="99">
        <f t="shared" si="29"/>
        <v>7412.4542736248077</v>
      </c>
      <c r="J191" s="220">
        <f t="shared" si="35"/>
        <v>574.02270351792583</v>
      </c>
      <c r="K191" s="99">
        <f t="shared" si="30"/>
        <v>3647.3402581529008</v>
      </c>
      <c r="L191" s="100">
        <f t="shared" si="36"/>
        <v>31876.192246009668</v>
      </c>
      <c r="M191" s="100">
        <f t="shared" si="37"/>
        <v>243524.56424600969</v>
      </c>
      <c r="N191" s="100">
        <f t="shared" si="38"/>
        <v>38326.182600882858</v>
      </c>
      <c r="O191" s="101">
        <f t="shared" si="39"/>
        <v>0.94152828122623644</v>
      </c>
      <c r="P191" s="102">
        <v>-5016.9151888910783</v>
      </c>
      <c r="Q191" s="101">
        <f t="shared" si="40"/>
        <v>6.2444859992785616E-2</v>
      </c>
      <c r="R191" s="101">
        <f t="shared" si="40"/>
        <v>6.3448112929511538E-2</v>
      </c>
      <c r="S191" s="103">
        <v>6354</v>
      </c>
      <c r="T191" s="223">
        <v>199208.80600000001</v>
      </c>
      <c r="U191" s="223">
        <v>31322.139308176102</v>
      </c>
      <c r="W191" s="100">
        <v>0</v>
      </c>
      <c r="X191" s="100">
        <f t="shared" si="41"/>
        <v>0</v>
      </c>
    </row>
    <row r="192" spans="1:24" x14ac:dyDescent="0.25">
      <c r="A192" s="97">
        <v>3452</v>
      </c>
      <c r="B192" s="97" t="s">
        <v>208</v>
      </c>
      <c r="C192" s="1">
        <v>79734.448999999993</v>
      </c>
      <c r="D192" s="97">
        <f t="shared" si="31"/>
        <v>37770.937470393175</v>
      </c>
      <c r="E192" s="98">
        <f t="shared" si="32"/>
        <v>0.92788802389058556</v>
      </c>
      <c r="F192" s="220">
        <f t="shared" si="33"/>
        <v>1765.8094390509634</v>
      </c>
      <c r="G192" s="220">
        <f t="shared" si="28"/>
        <v>3727.6237258365841</v>
      </c>
      <c r="H192" s="220">
        <f t="shared" si="34"/>
        <v>0</v>
      </c>
      <c r="I192" s="99">
        <f t="shared" si="29"/>
        <v>0</v>
      </c>
      <c r="J192" s="220">
        <f t="shared" si="35"/>
        <v>-592.55807608937778</v>
      </c>
      <c r="K192" s="99">
        <f t="shared" si="30"/>
        <v>-1250.8900986246765</v>
      </c>
      <c r="L192" s="100">
        <f t="shared" si="36"/>
        <v>2476.7336272119073</v>
      </c>
      <c r="M192" s="100">
        <f t="shared" si="37"/>
        <v>82211.182627211907</v>
      </c>
      <c r="N192" s="100">
        <f t="shared" si="38"/>
        <v>38944.188833354769</v>
      </c>
      <c r="O192" s="101">
        <f t="shared" si="39"/>
        <v>0.95671033971366271</v>
      </c>
      <c r="P192" s="102">
        <v>-590.04775317102485</v>
      </c>
      <c r="Q192" s="101">
        <f t="shared" si="40"/>
        <v>4.9662663457604769E-2</v>
      </c>
      <c r="R192" s="101">
        <f t="shared" si="40"/>
        <v>5.41377766604084E-2</v>
      </c>
      <c r="S192" s="103">
        <v>2111</v>
      </c>
      <c r="T192" s="223">
        <v>75961.975000000006</v>
      </c>
      <c r="U192" s="223">
        <v>35831.12028301887</v>
      </c>
      <c r="W192" s="100">
        <v>0</v>
      </c>
      <c r="X192" s="100">
        <f t="shared" si="41"/>
        <v>0</v>
      </c>
    </row>
    <row r="193" spans="1:27" x14ac:dyDescent="0.25">
      <c r="A193" s="97">
        <v>3453</v>
      </c>
      <c r="B193" s="97" t="s">
        <v>209</v>
      </c>
      <c r="C193" s="1">
        <v>120134.367</v>
      </c>
      <c r="D193" s="97">
        <f t="shared" si="31"/>
        <v>36941.687269372691</v>
      </c>
      <c r="E193" s="98">
        <f t="shared" si="32"/>
        <v>0.9075165059493403</v>
      </c>
      <c r="F193" s="220">
        <f t="shared" si="33"/>
        <v>2263.359559663254</v>
      </c>
      <c r="G193" s="220">
        <f t="shared" si="28"/>
        <v>7360.4452880249028</v>
      </c>
      <c r="H193" s="220">
        <f t="shared" si="34"/>
        <v>0</v>
      </c>
      <c r="I193" s="99">
        <f t="shared" si="29"/>
        <v>0</v>
      </c>
      <c r="J193" s="220">
        <f t="shared" si="35"/>
        <v>-592.55807608937778</v>
      </c>
      <c r="K193" s="99">
        <f t="shared" si="30"/>
        <v>-1926.9988634426566</v>
      </c>
      <c r="L193" s="100">
        <f t="shared" si="36"/>
        <v>5433.4464245822464</v>
      </c>
      <c r="M193" s="100">
        <f t="shared" si="37"/>
        <v>125567.81342458224</v>
      </c>
      <c r="N193" s="100">
        <f t="shared" si="38"/>
        <v>38612.48875294657</v>
      </c>
      <c r="O193" s="101">
        <f t="shared" si="39"/>
        <v>0.94856173253716447</v>
      </c>
      <c r="P193" s="102">
        <v>-474.48500554816837</v>
      </c>
      <c r="Q193" s="101">
        <f t="shared" si="40"/>
        <v>7.4737525947352126E-2</v>
      </c>
      <c r="R193" s="101">
        <f t="shared" si="40"/>
        <v>6.9449764442075942E-2</v>
      </c>
      <c r="S193" s="103">
        <v>3252</v>
      </c>
      <c r="T193" s="223">
        <v>111780.192</v>
      </c>
      <c r="U193" s="223">
        <v>34542.704573547591</v>
      </c>
      <c r="W193" s="100">
        <v>0</v>
      </c>
      <c r="X193" s="100">
        <f t="shared" si="41"/>
        <v>0</v>
      </c>
    </row>
    <row r="194" spans="1:27" x14ac:dyDescent="0.25">
      <c r="A194" s="97">
        <v>3454</v>
      </c>
      <c r="B194" s="97" t="s">
        <v>210</v>
      </c>
      <c r="C194" s="1">
        <v>58958.419000000002</v>
      </c>
      <c r="D194" s="97">
        <f t="shared" si="31"/>
        <v>37150.862633900448</v>
      </c>
      <c r="E194" s="98">
        <f t="shared" si="32"/>
        <v>0.91265514768388534</v>
      </c>
      <c r="F194" s="220">
        <f t="shared" si="33"/>
        <v>2137.8543409466001</v>
      </c>
      <c r="G194" s="220">
        <f t="shared" si="28"/>
        <v>3392.7748390822544</v>
      </c>
      <c r="H194" s="220">
        <f t="shared" si="34"/>
        <v>0</v>
      </c>
      <c r="I194" s="99">
        <f t="shared" si="29"/>
        <v>0</v>
      </c>
      <c r="J194" s="220">
        <f t="shared" si="35"/>
        <v>-592.55807608937778</v>
      </c>
      <c r="K194" s="99">
        <f t="shared" si="30"/>
        <v>-940.38966675384245</v>
      </c>
      <c r="L194" s="100">
        <f t="shared" si="36"/>
        <v>2452.385172328412</v>
      </c>
      <c r="M194" s="100">
        <f t="shared" si="37"/>
        <v>61410.804172328411</v>
      </c>
      <c r="N194" s="100">
        <f t="shared" si="38"/>
        <v>38696.158898757669</v>
      </c>
      <c r="O194" s="101">
        <f t="shared" si="39"/>
        <v>0.95061718923098237</v>
      </c>
      <c r="P194" s="102">
        <v>-697.65351763007675</v>
      </c>
      <c r="Q194" s="101">
        <f t="shared" si="40"/>
        <v>0.18461678799301623</v>
      </c>
      <c r="R194" s="101">
        <f t="shared" si="40"/>
        <v>0.17416648236484866</v>
      </c>
      <c r="S194" s="103">
        <v>1587</v>
      </c>
      <c r="T194" s="223">
        <v>49770.035000000003</v>
      </c>
      <c r="U194" s="223">
        <v>31640.200254291165</v>
      </c>
      <c r="W194" s="100">
        <v>0</v>
      </c>
      <c r="X194" s="100">
        <f t="shared" si="41"/>
        <v>0</v>
      </c>
    </row>
    <row r="195" spans="1:27" ht="32.1" customHeight="1" x14ac:dyDescent="0.25">
      <c r="A195" s="97">
        <v>3801</v>
      </c>
      <c r="B195" s="97" t="s">
        <v>211</v>
      </c>
      <c r="C195" s="1">
        <v>884355.18099999998</v>
      </c>
      <c r="D195" s="97">
        <f t="shared" si="31"/>
        <v>32156.031597701982</v>
      </c>
      <c r="E195" s="98">
        <f t="shared" si="32"/>
        <v>0.78995117975938156</v>
      </c>
      <c r="F195" s="220">
        <f t="shared" si="33"/>
        <v>5134.7529626656797</v>
      </c>
      <c r="G195" s="220">
        <f t="shared" si="28"/>
        <v>141215.97597923153</v>
      </c>
      <c r="H195" s="220">
        <f t="shared" si="34"/>
        <v>1570.2841994799128</v>
      </c>
      <c r="I195" s="99">
        <f t="shared" si="29"/>
        <v>43185.956054096561</v>
      </c>
      <c r="J195" s="220">
        <f t="shared" si="35"/>
        <v>977.72612339053501</v>
      </c>
      <c r="K195" s="99">
        <f t="shared" si="30"/>
        <v>26889.423845486497</v>
      </c>
      <c r="L195" s="100">
        <f t="shared" si="36"/>
        <v>168105.39982471801</v>
      </c>
      <c r="M195" s="100">
        <f t="shared" si="37"/>
        <v>1052460.5808247179</v>
      </c>
      <c r="N195" s="100">
        <f t="shared" si="38"/>
        <v>38268.510683758192</v>
      </c>
      <c r="O195" s="101">
        <f t="shared" si="39"/>
        <v>0.94011150195628224</v>
      </c>
      <c r="P195" s="102">
        <v>7851.8197374281299</v>
      </c>
      <c r="Q195" s="104">
        <f t="shared" si="40"/>
        <v>9.3860683478841425E-2</v>
      </c>
      <c r="R195" s="104">
        <f t="shared" si="40"/>
        <v>9.4178874354698711E-2</v>
      </c>
      <c r="S195" s="103">
        <v>27502</v>
      </c>
      <c r="T195" s="223">
        <v>808471.49399999995</v>
      </c>
      <c r="U195" s="223">
        <v>29388.276772082878</v>
      </c>
      <c r="V195" s="1"/>
      <c r="W195" s="100">
        <v>0</v>
      </c>
      <c r="X195" s="100">
        <f t="shared" si="41"/>
        <v>0</v>
      </c>
      <c r="Y195" s="221"/>
      <c r="AA195" s="54"/>
    </row>
    <row r="196" spans="1:27" x14ac:dyDescent="0.25">
      <c r="A196" s="97">
        <v>3802</v>
      </c>
      <c r="B196" s="97" t="s">
        <v>212</v>
      </c>
      <c r="C196" s="1">
        <v>929434.19099999999</v>
      </c>
      <c r="D196" s="97">
        <f t="shared" si="31"/>
        <v>36191.510883532574</v>
      </c>
      <c r="E196" s="98">
        <f t="shared" si="32"/>
        <v>0.88908753037063792</v>
      </c>
      <c r="F196" s="220">
        <f t="shared" si="33"/>
        <v>2713.4653911673245</v>
      </c>
      <c r="G196" s="220">
        <f t="shared" si="28"/>
        <v>69684.504710568057</v>
      </c>
      <c r="H196" s="220">
        <f t="shared" si="34"/>
        <v>157.86644943920581</v>
      </c>
      <c r="I196" s="99">
        <f t="shared" si="29"/>
        <v>4054.1682880482444</v>
      </c>
      <c r="J196" s="220">
        <f t="shared" si="35"/>
        <v>-434.691626650172</v>
      </c>
      <c r="K196" s="99">
        <f t="shared" si="30"/>
        <v>-11163.315664003067</v>
      </c>
      <c r="L196" s="100">
        <f t="shared" si="36"/>
        <v>58521.189046564992</v>
      </c>
      <c r="M196" s="100">
        <f t="shared" si="37"/>
        <v>987955.38004656497</v>
      </c>
      <c r="N196" s="100">
        <f t="shared" si="38"/>
        <v>38470.284648049725</v>
      </c>
      <c r="O196" s="101">
        <f t="shared" si="39"/>
        <v>0.94506831948684522</v>
      </c>
      <c r="P196" s="102">
        <v>5677.1911419874668</v>
      </c>
      <c r="Q196" s="104">
        <f t="shared" si="40"/>
        <v>0.14115104938969658</v>
      </c>
      <c r="R196" s="105">
        <f t="shared" si="40"/>
        <v>0.11137918680291667</v>
      </c>
      <c r="S196" s="103">
        <v>25681</v>
      </c>
      <c r="T196" s="223">
        <v>814470.78500000003</v>
      </c>
      <c r="U196" s="223">
        <v>32564.503018671785</v>
      </c>
      <c r="V196" s="1"/>
      <c r="W196" s="100">
        <v>0</v>
      </c>
      <c r="X196" s="100">
        <f t="shared" si="41"/>
        <v>0</v>
      </c>
      <c r="Y196" s="1"/>
      <c r="Z196" s="1"/>
    </row>
    <row r="197" spans="1:27" x14ac:dyDescent="0.25">
      <c r="A197" s="97">
        <v>3803</v>
      </c>
      <c r="B197" s="97" t="s">
        <v>213</v>
      </c>
      <c r="C197" s="1">
        <v>2328250.5520000001</v>
      </c>
      <c r="D197" s="97">
        <f t="shared" si="31"/>
        <v>40285.333287192443</v>
      </c>
      <c r="E197" s="98">
        <f t="shared" si="32"/>
        <v>0.98965714909584201</v>
      </c>
      <c r="F197" s="220">
        <f t="shared" si="33"/>
        <v>257.17194897140286</v>
      </c>
      <c r="G197" s="220">
        <f t="shared" si="28"/>
        <v>14862.995618853256</v>
      </c>
      <c r="H197" s="220">
        <f t="shared" si="34"/>
        <v>0</v>
      </c>
      <c r="I197" s="99">
        <f t="shared" si="29"/>
        <v>0</v>
      </c>
      <c r="J197" s="220">
        <f t="shared" si="35"/>
        <v>-592.55807608937778</v>
      </c>
      <c r="K197" s="99">
        <f t="shared" si="30"/>
        <v>-34246.301449509505</v>
      </c>
      <c r="L197" s="100">
        <f t="shared" si="36"/>
        <v>-19383.305830656249</v>
      </c>
      <c r="M197" s="100">
        <f t="shared" si="37"/>
        <v>2308867.2461693441</v>
      </c>
      <c r="N197" s="100">
        <f t="shared" si="38"/>
        <v>39949.947160074473</v>
      </c>
      <c r="O197" s="101">
        <f t="shared" si="39"/>
        <v>0.98141798979576511</v>
      </c>
      <c r="P197" s="102">
        <v>345.80146548248013</v>
      </c>
      <c r="Q197" s="104">
        <f t="shared" si="40"/>
        <v>0.16318927794385102</v>
      </c>
      <c r="R197" s="104">
        <f t="shared" si="40"/>
        <v>0.14773214804350004</v>
      </c>
      <c r="S197" s="103">
        <v>57794</v>
      </c>
      <c r="T197" s="223">
        <v>2001609.365</v>
      </c>
      <c r="U197" s="223">
        <v>35099.9432714902</v>
      </c>
      <c r="V197" s="1"/>
      <c r="W197" s="100">
        <v>0</v>
      </c>
      <c r="X197" s="100">
        <f t="shared" si="41"/>
        <v>0</v>
      </c>
      <c r="Y197" s="1"/>
      <c r="Z197" s="1"/>
    </row>
    <row r="198" spans="1:27" x14ac:dyDescent="0.25">
      <c r="A198" s="97">
        <v>3804</v>
      </c>
      <c r="B198" s="97" t="s">
        <v>214</v>
      </c>
      <c r="C198" s="1">
        <v>2326317.0780000002</v>
      </c>
      <c r="D198" s="97">
        <f t="shared" si="31"/>
        <v>35820.905686525111</v>
      </c>
      <c r="E198" s="98">
        <f t="shared" si="32"/>
        <v>0.87998317271034987</v>
      </c>
      <c r="F198" s="220">
        <f t="shared" si="33"/>
        <v>2935.8285093718018</v>
      </c>
      <c r="G198" s="220">
        <f t="shared" si="28"/>
        <v>190661.51088413293</v>
      </c>
      <c r="H198" s="220">
        <f t="shared" si="34"/>
        <v>287.57826839181757</v>
      </c>
      <c r="I198" s="99">
        <f t="shared" si="29"/>
        <v>18676.195484169806</v>
      </c>
      <c r="J198" s="220">
        <f t="shared" si="35"/>
        <v>-304.9798076975602</v>
      </c>
      <c r="K198" s="99">
        <f t="shared" si="30"/>
        <v>-19806.303651302649</v>
      </c>
      <c r="L198" s="100">
        <f t="shared" si="36"/>
        <v>170855.20723283029</v>
      </c>
      <c r="M198" s="100">
        <f t="shared" si="37"/>
        <v>2497172.2852328303</v>
      </c>
      <c r="N198" s="100">
        <f t="shared" si="38"/>
        <v>38451.754388199348</v>
      </c>
      <c r="O198" s="101">
        <f t="shared" si="39"/>
        <v>0.94461310160383072</v>
      </c>
      <c r="P198" s="102">
        <v>5089.2712405797211</v>
      </c>
      <c r="Q198" s="104">
        <f t="shared" si="40"/>
        <v>0.11690947227160496</v>
      </c>
      <c r="R198" s="104">
        <f t="shared" si="40"/>
        <v>0.10662488633596265</v>
      </c>
      <c r="S198" s="103">
        <v>64943</v>
      </c>
      <c r="T198" s="223">
        <v>2082816.142</v>
      </c>
      <c r="U198" s="223">
        <v>32369.510327142747</v>
      </c>
      <c r="W198" s="100">
        <v>0</v>
      </c>
      <c r="X198" s="100">
        <f t="shared" si="41"/>
        <v>0</v>
      </c>
    </row>
    <row r="199" spans="1:27" x14ac:dyDescent="0.25">
      <c r="A199" s="97">
        <v>3805</v>
      </c>
      <c r="B199" s="97" t="s">
        <v>215</v>
      </c>
      <c r="C199" s="1">
        <v>1652367.507</v>
      </c>
      <c r="D199" s="97">
        <f t="shared" si="31"/>
        <v>34584.999204638218</v>
      </c>
      <c r="E199" s="98">
        <f t="shared" si="32"/>
        <v>0.84962165933540379</v>
      </c>
      <c r="F199" s="220">
        <f t="shared" si="33"/>
        <v>3677.3723985039383</v>
      </c>
      <c r="G199" s="220">
        <f t="shared" ref="G199:G262" si="42">F199*S199/1000</f>
        <v>175693.82108332263</v>
      </c>
      <c r="H199" s="220">
        <f t="shared" si="34"/>
        <v>720.14553705223034</v>
      </c>
      <c r="I199" s="99">
        <f t="shared" ref="I199:I262" si="43">H199*S199/1000</f>
        <v>34406.393323744407</v>
      </c>
      <c r="J199" s="220">
        <f t="shared" si="35"/>
        <v>127.58746096285256</v>
      </c>
      <c r="K199" s="99">
        <f t="shared" ref="K199:K262" si="44">J199*S199/1000</f>
        <v>6095.746122422207</v>
      </c>
      <c r="L199" s="100">
        <f t="shared" si="36"/>
        <v>181789.56720574485</v>
      </c>
      <c r="M199" s="100">
        <f t="shared" si="37"/>
        <v>1834157.0742057448</v>
      </c>
      <c r="N199" s="100">
        <f t="shared" si="38"/>
        <v>38389.959064105009</v>
      </c>
      <c r="O199" s="101">
        <f t="shared" si="39"/>
        <v>0.94309502593508354</v>
      </c>
      <c r="P199" s="102">
        <v>6254.389779359306</v>
      </c>
      <c r="Q199" s="104">
        <f t="shared" si="40"/>
        <v>9.9473439346326645E-2</v>
      </c>
      <c r="R199" s="104">
        <f t="shared" si="40"/>
        <v>9.3075933932879204E-2</v>
      </c>
      <c r="S199" s="103">
        <v>47777</v>
      </c>
      <c r="T199" s="223">
        <v>1502871.6910000001</v>
      </c>
      <c r="U199" s="223">
        <v>31640.070127792169</v>
      </c>
      <c r="W199" s="100">
        <v>0</v>
      </c>
      <c r="X199" s="100">
        <f t="shared" si="41"/>
        <v>0</v>
      </c>
    </row>
    <row r="200" spans="1:27" x14ac:dyDescent="0.25">
      <c r="A200" s="97">
        <v>3806</v>
      </c>
      <c r="B200" s="97" t="s">
        <v>216</v>
      </c>
      <c r="C200" s="1">
        <v>1301362.9669999999</v>
      </c>
      <c r="D200" s="97">
        <f t="shared" ref="D200:D263" si="45">C200/S200*1000</f>
        <v>35533.064848186979</v>
      </c>
      <c r="E200" s="98">
        <f t="shared" ref="E200:E263" si="46">D200/D$364</f>
        <v>0.87291202000491508</v>
      </c>
      <c r="F200" s="220">
        <f t="shared" ref="F200:F263" si="47">($D$364+$X$364-D200-X200)*0.6</f>
        <v>3108.5330123746812</v>
      </c>
      <c r="G200" s="220">
        <f t="shared" si="42"/>
        <v>113846.91304521033</v>
      </c>
      <c r="H200" s="220">
        <f t="shared" ref="H200:H263" si="48">IF(D200&lt;(D$364+X$364)*0.9,((D$364+X$364)*0.9-D200-X200)*0.35,0)</f>
        <v>388.32256181016379</v>
      </c>
      <c r="I200" s="99">
        <f t="shared" si="43"/>
        <v>14221.925503735438</v>
      </c>
      <c r="J200" s="220">
        <f t="shared" ref="J200:J263" si="49">H200+I$366</f>
        <v>-204.23551427921399</v>
      </c>
      <c r="K200" s="99">
        <f t="shared" si="44"/>
        <v>-7479.9214749619332</v>
      </c>
      <c r="L200" s="100">
        <f t="shared" ref="L200:L263" si="50">+G200+K200</f>
        <v>106366.9915702484</v>
      </c>
      <c r="M200" s="100">
        <f t="shared" ref="M200:M263" si="51">C200+L200</f>
        <v>1407729.9585702484</v>
      </c>
      <c r="N200" s="100">
        <f t="shared" ref="N200:N263" si="52">M200/S200*1000</f>
        <v>38437.362346282447</v>
      </c>
      <c r="O200" s="101">
        <f t="shared" ref="O200:O263" si="53">N200/N$364</f>
        <v>0.94425954396855916</v>
      </c>
      <c r="P200" s="102">
        <v>12343.378083341799</v>
      </c>
      <c r="Q200" s="104">
        <f t="shared" ref="Q200:R263" si="54">(C200-T200)/T200</f>
        <v>0.11764161307172567</v>
      </c>
      <c r="R200" s="104">
        <f t="shared" si="54"/>
        <v>0.11465098184408724</v>
      </c>
      <c r="S200" s="103">
        <v>36624</v>
      </c>
      <c r="T200" s="223">
        <v>1164383.0649999999</v>
      </c>
      <c r="U200" s="223">
        <v>31878.198132836882</v>
      </c>
      <c r="W200" s="100">
        <v>0</v>
      </c>
      <c r="X200" s="100">
        <f t="shared" ref="X200:X263" si="55">W200*1000/S200</f>
        <v>0</v>
      </c>
    </row>
    <row r="201" spans="1:27" x14ac:dyDescent="0.25">
      <c r="A201" s="97">
        <v>3807</v>
      </c>
      <c r="B201" s="97" t="s">
        <v>217</v>
      </c>
      <c r="C201" s="1">
        <v>1841875.675</v>
      </c>
      <c r="D201" s="97">
        <f t="shared" si="45"/>
        <v>33179.177399888315</v>
      </c>
      <c r="E201" s="98">
        <f t="shared" si="46"/>
        <v>0.81508597386627357</v>
      </c>
      <c r="F201" s="220">
        <f t="shared" si="47"/>
        <v>4520.8654813538797</v>
      </c>
      <c r="G201" s="220">
        <f t="shared" si="42"/>
        <v>250966.8054663979</v>
      </c>
      <c r="H201" s="220">
        <f t="shared" si="48"/>
        <v>1212.1831687146964</v>
      </c>
      <c r="I201" s="99">
        <f t="shared" si="43"/>
        <v>67291.924244858936</v>
      </c>
      <c r="J201" s="220">
        <f t="shared" si="49"/>
        <v>619.62509262531864</v>
      </c>
      <c r="K201" s="99">
        <f t="shared" si="44"/>
        <v>34397.247766909313</v>
      </c>
      <c r="L201" s="100">
        <f t="shared" si="50"/>
        <v>285364.0532333072</v>
      </c>
      <c r="M201" s="100">
        <f t="shared" si="51"/>
        <v>2127239.7282333071</v>
      </c>
      <c r="N201" s="100">
        <f t="shared" si="52"/>
        <v>38319.667973867508</v>
      </c>
      <c r="O201" s="101">
        <f t="shared" si="53"/>
        <v>0.94136824166162691</v>
      </c>
      <c r="P201" s="102">
        <v>21449.48156449321</v>
      </c>
      <c r="Q201" s="104">
        <f t="shared" si="54"/>
        <v>0.11734759434445889</v>
      </c>
      <c r="R201" s="104">
        <f t="shared" si="54"/>
        <v>0.1099204824551157</v>
      </c>
      <c r="S201" s="103">
        <v>55513</v>
      </c>
      <c r="T201" s="223">
        <v>1648435.71</v>
      </c>
      <c r="U201" s="223">
        <v>29893.292289278979</v>
      </c>
      <c r="W201" s="100">
        <v>0</v>
      </c>
      <c r="X201" s="100">
        <f t="shared" si="55"/>
        <v>0</v>
      </c>
    </row>
    <row r="202" spans="1:27" x14ac:dyDescent="0.25">
      <c r="A202" s="97">
        <v>3808</v>
      </c>
      <c r="B202" s="97" t="s">
        <v>218</v>
      </c>
      <c r="C202" s="1">
        <v>425019.47</v>
      </c>
      <c r="D202" s="97">
        <f t="shared" si="45"/>
        <v>32621.035382608028</v>
      </c>
      <c r="E202" s="98">
        <f t="shared" si="46"/>
        <v>0.80137455105950683</v>
      </c>
      <c r="F202" s="220">
        <f t="shared" si="47"/>
        <v>4855.7506917220517</v>
      </c>
      <c r="G202" s="220">
        <f t="shared" si="42"/>
        <v>63265.575762446613</v>
      </c>
      <c r="H202" s="220">
        <f t="shared" si="48"/>
        <v>1407.5328747627966</v>
      </c>
      <c r="I202" s="99">
        <f t="shared" si="43"/>
        <v>18338.745825284477</v>
      </c>
      <c r="J202" s="220">
        <f t="shared" si="49"/>
        <v>814.97479867341883</v>
      </c>
      <c r="K202" s="99">
        <f t="shared" si="44"/>
        <v>10618.306651915973</v>
      </c>
      <c r="L202" s="100">
        <f t="shared" si="50"/>
        <v>73883.882414362582</v>
      </c>
      <c r="M202" s="100">
        <f t="shared" si="51"/>
        <v>498903.35241436254</v>
      </c>
      <c r="N202" s="100">
        <f t="shared" si="52"/>
        <v>38291.760873003499</v>
      </c>
      <c r="O202" s="101">
        <f t="shared" si="53"/>
        <v>0.94068267052128862</v>
      </c>
      <c r="P202" s="102">
        <v>-1026.9835156534391</v>
      </c>
      <c r="Q202" s="104">
        <f t="shared" si="54"/>
        <v>0.10025287778537734</v>
      </c>
      <c r="R202" s="105">
        <f t="shared" si="54"/>
        <v>9.729725181849673E-2</v>
      </c>
      <c r="S202" s="103">
        <v>13029</v>
      </c>
      <c r="T202" s="223">
        <v>386292.53200000001</v>
      </c>
      <c r="U202" s="223">
        <v>29728.5310143143</v>
      </c>
      <c r="W202" s="100">
        <v>0</v>
      </c>
      <c r="X202" s="100">
        <f t="shared" si="55"/>
        <v>0</v>
      </c>
      <c r="Y202" s="1"/>
    </row>
    <row r="203" spans="1:27" x14ac:dyDescent="0.25">
      <c r="A203" s="97">
        <v>3811</v>
      </c>
      <c r="B203" s="97" t="s">
        <v>219</v>
      </c>
      <c r="C203" s="1">
        <v>1118248.064</v>
      </c>
      <c r="D203" s="97">
        <f t="shared" si="45"/>
        <v>41165.030885330387</v>
      </c>
      <c r="E203" s="98">
        <f t="shared" si="46"/>
        <v>1.0112679673763609</v>
      </c>
      <c r="F203" s="220">
        <f t="shared" si="47"/>
        <v>-270.64660991136333</v>
      </c>
      <c r="G203" s="220">
        <f t="shared" si="42"/>
        <v>-7352.1151582421844</v>
      </c>
      <c r="H203" s="220">
        <f t="shared" si="48"/>
        <v>0</v>
      </c>
      <c r="I203" s="99">
        <f t="shared" si="43"/>
        <v>0</v>
      </c>
      <c r="J203" s="220">
        <f t="shared" si="49"/>
        <v>-592.55807608937778</v>
      </c>
      <c r="K203" s="99">
        <f t="shared" si="44"/>
        <v>-16096.840136967947</v>
      </c>
      <c r="L203" s="100">
        <f t="shared" si="50"/>
        <v>-23448.955295210129</v>
      </c>
      <c r="M203" s="100">
        <f t="shared" si="51"/>
        <v>1094799.1087047898</v>
      </c>
      <c r="N203" s="100">
        <f t="shared" si="52"/>
        <v>40301.826199329647</v>
      </c>
      <c r="O203" s="101">
        <f t="shared" si="53"/>
        <v>0.99006231710797266</v>
      </c>
      <c r="P203" s="102">
        <v>-7257.4254980061669</v>
      </c>
      <c r="Q203" s="104">
        <f t="shared" si="54"/>
        <v>0.11874339882726478</v>
      </c>
      <c r="R203" s="104">
        <f t="shared" si="54"/>
        <v>0.11017727966819697</v>
      </c>
      <c r="S203" s="103">
        <v>27165</v>
      </c>
      <c r="T203" s="223">
        <v>999557.24</v>
      </c>
      <c r="U203" s="223">
        <v>37079.69136031458</v>
      </c>
      <c r="W203" s="100">
        <v>0</v>
      </c>
      <c r="X203" s="100">
        <f t="shared" si="55"/>
        <v>0</v>
      </c>
    </row>
    <row r="204" spans="1:27" x14ac:dyDescent="0.25">
      <c r="A204" s="97">
        <v>3812</v>
      </c>
      <c r="B204" s="97" t="s">
        <v>220</v>
      </c>
      <c r="C204" s="1">
        <v>72467.558000000005</v>
      </c>
      <c r="D204" s="97">
        <f t="shared" si="45"/>
        <v>30850.386547467009</v>
      </c>
      <c r="E204" s="98">
        <f t="shared" si="46"/>
        <v>0.75787645546865712</v>
      </c>
      <c r="F204" s="220">
        <f t="shared" si="47"/>
        <v>5918.139992806663</v>
      </c>
      <c r="G204" s="220">
        <f t="shared" si="42"/>
        <v>13901.710843102852</v>
      </c>
      <c r="H204" s="220">
        <f t="shared" si="48"/>
        <v>2027.2599670621532</v>
      </c>
      <c r="I204" s="99">
        <f t="shared" si="43"/>
        <v>4762.0336626289982</v>
      </c>
      <c r="J204" s="220">
        <f t="shared" si="49"/>
        <v>1434.7018909727753</v>
      </c>
      <c r="K204" s="99">
        <f t="shared" si="44"/>
        <v>3370.1147418950495</v>
      </c>
      <c r="L204" s="100">
        <f t="shared" si="50"/>
        <v>17271.825584997903</v>
      </c>
      <c r="M204" s="100">
        <f t="shared" si="51"/>
        <v>89739.383584997908</v>
      </c>
      <c r="N204" s="100">
        <f t="shared" si="52"/>
        <v>38203.228431246454</v>
      </c>
      <c r="O204" s="101">
        <f t="shared" si="53"/>
        <v>0.93850776574174632</v>
      </c>
      <c r="P204" s="102">
        <v>518.73324716632123</v>
      </c>
      <c r="Q204" s="104">
        <f t="shared" si="54"/>
        <v>9.2118170595360385E-2</v>
      </c>
      <c r="R204" s="104">
        <f t="shared" si="54"/>
        <v>9.1188312638276176E-2</v>
      </c>
      <c r="S204" s="103">
        <v>2349</v>
      </c>
      <c r="T204" s="223">
        <v>66355.051999999996</v>
      </c>
      <c r="U204" s="223">
        <v>28272.284618662121</v>
      </c>
      <c r="W204" s="100">
        <v>0</v>
      </c>
      <c r="X204" s="100">
        <f t="shared" si="55"/>
        <v>0</v>
      </c>
    </row>
    <row r="205" spans="1:27" x14ac:dyDescent="0.25">
      <c r="A205" s="97">
        <v>3813</v>
      </c>
      <c r="B205" s="97" t="s">
        <v>221</v>
      </c>
      <c r="C205" s="1">
        <v>520263.27299999999</v>
      </c>
      <c r="D205" s="97">
        <f t="shared" si="45"/>
        <v>37013.607925441094</v>
      </c>
      <c r="E205" s="98">
        <f t="shared" si="46"/>
        <v>0.90928332244650922</v>
      </c>
      <c r="F205" s="220">
        <f t="shared" si="47"/>
        <v>2220.2071660222123</v>
      </c>
      <c r="G205" s="220">
        <f t="shared" si="42"/>
        <v>31207.231925608216</v>
      </c>
      <c r="H205" s="220">
        <f t="shared" si="48"/>
        <v>0</v>
      </c>
      <c r="I205" s="99">
        <f t="shared" si="43"/>
        <v>0</v>
      </c>
      <c r="J205" s="220">
        <f t="shared" si="49"/>
        <v>-592.55807608937778</v>
      </c>
      <c r="K205" s="99">
        <f t="shared" si="44"/>
        <v>-8328.9963175122939</v>
      </c>
      <c r="L205" s="100">
        <f t="shared" si="50"/>
        <v>22878.235608095922</v>
      </c>
      <c r="M205" s="100">
        <f t="shared" si="51"/>
        <v>543141.50860809593</v>
      </c>
      <c r="N205" s="100">
        <f t="shared" si="52"/>
        <v>38641.257015373929</v>
      </c>
      <c r="O205" s="101">
        <f t="shared" si="53"/>
        <v>0.94926845913603197</v>
      </c>
      <c r="P205" s="102">
        <v>3238.5086148877199</v>
      </c>
      <c r="Q205" s="104">
        <f t="shared" si="54"/>
        <v>0.1198324893871807</v>
      </c>
      <c r="R205" s="104">
        <f t="shared" si="54"/>
        <v>0.11648637637108368</v>
      </c>
      <c r="S205" s="103">
        <v>14056</v>
      </c>
      <c r="T205" s="223">
        <v>464590.26500000001</v>
      </c>
      <c r="U205" s="223">
        <v>33151.867061509918</v>
      </c>
      <c r="W205" s="100">
        <v>0</v>
      </c>
      <c r="X205" s="100">
        <f t="shared" si="55"/>
        <v>0</v>
      </c>
    </row>
    <row r="206" spans="1:27" x14ac:dyDescent="0.25">
      <c r="A206" s="97">
        <v>3814</v>
      </c>
      <c r="B206" s="97" t="s">
        <v>222</v>
      </c>
      <c r="C206" s="1">
        <v>339173.255</v>
      </c>
      <c r="D206" s="97">
        <f t="shared" si="45"/>
        <v>32767.19688918945</v>
      </c>
      <c r="E206" s="98">
        <f t="shared" si="46"/>
        <v>0.80496518239125525</v>
      </c>
      <c r="F206" s="220">
        <f t="shared" si="47"/>
        <v>4768.0537877731986</v>
      </c>
      <c r="G206" s="220">
        <f t="shared" si="42"/>
        <v>49354.124757240381</v>
      </c>
      <c r="H206" s="220">
        <f t="shared" si="48"/>
        <v>1356.3763474592988</v>
      </c>
      <c r="I206" s="99">
        <f t="shared" si="43"/>
        <v>14039.851572551202</v>
      </c>
      <c r="J206" s="220">
        <f t="shared" si="49"/>
        <v>763.81827136992104</v>
      </c>
      <c r="K206" s="99">
        <f t="shared" si="44"/>
        <v>7906.2829269500526</v>
      </c>
      <c r="L206" s="100">
        <f t="shared" si="50"/>
        <v>57260.407684190432</v>
      </c>
      <c r="M206" s="100">
        <f t="shared" si="51"/>
        <v>396433.66268419044</v>
      </c>
      <c r="N206" s="100">
        <f t="shared" si="52"/>
        <v>38299.06894833257</v>
      </c>
      <c r="O206" s="101">
        <f t="shared" si="53"/>
        <v>0.94086220208787608</v>
      </c>
      <c r="P206" s="102">
        <v>2520.0398515404886</v>
      </c>
      <c r="Q206" s="104">
        <f t="shared" si="54"/>
        <v>9.6219324604349885E-2</v>
      </c>
      <c r="R206" s="104">
        <f t="shared" si="54"/>
        <v>0.10310312869084232</v>
      </c>
      <c r="S206" s="103">
        <v>10351</v>
      </c>
      <c r="T206" s="223">
        <v>309402.73300000001</v>
      </c>
      <c r="U206" s="223">
        <v>29704.563460061443</v>
      </c>
      <c r="W206" s="100">
        <v>0</v>
      </c>
      <c r="X206" s="100">
        <f t="shared" si="55"/>
        <v>0</v>
      </c>
    </row>
    <row r="207" spans="1:27" x14ac:dyDescent="0.25">
      <c r="A207" s="97">
        <v>3815</v>
      </c>
      <c r="B207" s="97" t="s">
        <v>223</v>
      </c>
      <c r="C207" s="1">
        <v>112956.37</v>
      </c>
      <c r="D207" s="97">
        <f t="shared" si="45"/>
        <v>27597.451746884926</v>
      </c>
      <c r="E207" s="98">
        <f t="shared" si="46"/>
        <v>0.67796424131397881</v>
      </c>
      <c r="F207" s="220">
        <f t="shared" si="47"/>
        <v>7869.9008731559124</v>
      </c>
      <c r="G207" s="220">
        <f t="shared" si="42"/>
        <v>32211.504273827151</v>
      </c>
      <c r="H207" s="220">
        <f t="shared" si="48"/>
        <v>3165.7871472658821</v>
      </c>
      <c r="I207" s="99">
        <f t="shared" si="43"/>
        <v>12957.566793759255</v>
      </c>
      <c r="J207" s="220">
        <f t="shared" si="49"/>
        <v>2573.2290711765045</v>
      </c>
      <c r="K207" s="99">
        <f t="shared" si="44"/>
        <v>10532.226588325433</v>
      </c>
      <c r="L207" s="100">
        <f t="shared" si="50"/>
        <v>42743.730862152588</v>
      </c>
      <c r="M207" s="100">
        <f t="shared" si="51"/>
        <v>155700.10086215258</v>
      </c>
      <c r="N207" s="100">
        <f t="shared" si="52"/>
        <v>38040.58169121734</v>
      </c>
      <c r="O207" s="101">
        <f t="shared" si="53"/>
        <v>0.93451215503401219</v>
      </c>
      <c r="P207" s="102">
        <v>1289.8140725635458</v>
      </c>
      <c r="Q207" s="104">
        <f t="shared" si="54"/>
        <v>6.0092827548943906E-2</v>
      </c>
      <c r="R207" s="104">
        <f t="shared" si="54"/>
        <v>5.4394796225690364E-2</v>
      </c>
      <c r="S207" s="103">
        <v>4093</v>
      </c>
      <c r="T207" s="223">
        <v>106553.28200000001</v>
      </c>
      <c r="U207" s="223">
        <v>26173.736674035867</v>
      </c>
      <c r="W207" s="100">
        <v>0</v>
      </c>
      <c r="X207" s="100">
        <f t="shared" si="55"/>
        <v>0</v>
      </c>
    </row>
    <row r="208" spans="1:27" x14ac:dyDescent="0.25">
      <c r="A208" s="97">
        <v>3816</v>
      </c>
      <c r="B208" s="97" t="s">
        <v>224</v>
      </c>
      <c r="C208" s="1">
        <v>201467.30300000001</v>
      </c>
      <c r="D208" s="97">
        <f t="shared" si="45"/>
        <v>31023.606867878043</v>
      </c>
      <c r="E208" s="98">
        <f t="shared" si="46"/>
        <v>0.76213181876033809</v>
      </c>
      <c r="F208" s="220">
        <f t="shared" si="47"/>
        <v>5814.2078005600424</v>
      </c>
      <c r="G208" s="220">
        <f t="shared" si="42"/>
        <v>37757.465456836915</v>
      </c>
      <c r="H208" s="220">
        <f t="shared" si="48"/>
        <v>1966.6328549182915</v>
      </c>
      <c r="I208" s="99">
        <f t="shared" si="43"/>
        <v>12771.313759839386</v>
      </c>
      <c r="J208" s="220">
        <f t="shared" si="49"/>
        <v>1374.0747788289136</v>
      </c>
      <c r="K208" s="99">
        <f t="shared" si="44"/>
        <v>8923.2416137149648</v>
      </c>
      <c r="L208" s="100">
        <f t="shared" si="50"/>
        <v>46680.707070551878</v>
      </c>
      <c r="M208" s="100">
        <f t="shared" si="51"/>
        <v>248148.01007055189</v>
      </c>
      <c r="N208" s="100">
        <f t="shared" si="52"/>
        <v>38211.889447267</v>
      </c>
      <c r="O208" s="101">
        <f t="shared" si="53"/>
        <v>0.93872053390633026</v>
      </c>
      <c r="P208" s="102">
        <v>2239.4173975513404</v>
      </c>
      <c r="Q208" s="104">
        <f t="shared" si="54"/>
        <v>0.14498530273735416</v>
      </c>
      <c r="R208" s="104">
        <f t="shared" si="54"/>
        <v>0.14392741671696235</v>
      </c>
      <c r="S208" s="103">
        <v>6494</v>
      </c>
      <c r="T208" s="223">
        <v>175956.23499999999</v>
      </c>
      <c r="U208" s="223">
        <v>27120.258168927248</v>
      </c>
      <c r="W208" s="100">
        <v>0</v>
      </c>
      <c r="X208" s="100">
        <f t="shared" si="55"/>
        <v>0</v>
      </c>
    </row>
    <row r="209" spans="1:26" x14ac:dyDescent="0.25">
      <c r="A209" s="97">
        <v>3817</v>
      </c>
      <c r="B209" s="97" t="s">
        <v>225</v>
      </c>
      <c r="C209" s="1">
        <v>313542.18800000002</v>
      </c>
      <c r="D209" s="97">
        <f t="shared" si="45"/>
        <v>29750.658316728346</v>
      </c>
      <c r="E209" s="98">
        <f t="shared" si="46"/>
        <v>0.73086032287632607</v>
      </c>
      <c r="F209" s="220">
        <f t="shared" si="47"/>
        <v>6577.9769312498611</v>
      </c>
      <c r="G209" s="220">
        <f t="shared" si="42"/>
        <v>69325.298878442292</v>
      </c>
      <c r="H209" s="220">
        <f t="shared" si="48"/>
        <v>2412.1648478206853</v>
      </c>
      <c r="I209" s="99">
        <f t="shared" si="43"/>
        <v>25421.8053311822</v>
      </c>
      <c r="J209" s="220">
        <f t="shared" si="49"/>
        <v>1819.6067717313076</v>
      </c>
      <c r="K209" s="99">
        <f t="shared" si="44"/>
        <v>19176.83576727625</v>
      </c>
      <c r="L209" s="100">
        <f t="shared" si="50"/>
        <v>88502.134645718543</v>
      </c>
      <c r="M209" s="100">
        <f t="shared" si="51"/>
        <v>402044.32264571858</v>
      </c>
      <c r="N209" s="100">
        <f t="shared" si="52"/>
        <v>38148.242019709513</v>
      </c>
      <c r="O209" s="101">
        <f t="shared" si="53"/>
        <v>0.9371569591121296</v>
      </c>
      <c r="P209" s="102">
        <v>3720.8563790488843</v>
      </c>
      <c r="Q209" s="104">
        <f t="shared" si="54"/>
        <v>0.1127415093853151</v>
      </c>
      <c r="R209" s="105">
        <f t="shared" si="54"/>
        <v>0.10450601856720579</v>
      </c>
      <c r="S209" s="103">
        <v>10539</v>
      </c>
      <c r="T209" s="223">
        <v>281774.505</v>
      </c>
      <c r="U209" s="223">
        <v>26935.71408087181</v>
      </c>
      <c r="W209" s="100">
        <v>0</v>
      </c>
      <c r="X209" s="100">
        <f t="shared" si="55"/>
        <v>0</v>
      </c>
      <c r="Y209" s="1"/>
      <c r="Z209" s="1"/>
    </row>
    <row r="210" spans="1:26" x14ac:dyDescent="0.25">
      <c r="A210" s="97">
        <v>3818</v>
      </c>
      <c r="B210" s="97" t="s">
        <v>226</v>
      </c>
      <c r="C210" s="1">
        <v>236486.07399999999</v>
      </c>
      <c r="D210" s="97">
        <f t="shared" si="45"/>
        <v>42903.859579100143</v>
      </c>
      <c r="E210" s="98">
        <f t="shared" si="46"/>
        <v>1.053984363330551</v>
      </c>
      <c r="F210" s="220">
        <f t="shared" si="47"/>
        <v>-1313.9438261732168</v>
      </c>
      <c r="G210" s="220">
        <f t="shared" si="42"/>
        <v>-7242.458369866772</v>
      </c>
      <c r="H210" s="220">
        <f t="shared" si="48"/>
        <v>0</v>
      </c>
      <c r="I210" s="99">
        <f t="shared" si="43"/>
        <v>0</v>
      </c>
      <c r="J210" s="220">
        <f t="shared" si="49"/>
        <v>-592.55807608937778</v>
      </c>
      <c r="K210" s="99">
        <f t="shared" si="44"/>
        <v>-3266.1801154046502</v>
      </c>
      <c r="L210" s="100">
        <f t="shared" si="50"/>
        <v>-10508.638485271422</v>
      </c>
      <c r="M210" s="100">
        <f t="shared" si="51"/>
        <v>225977.43551472857</v>
      </c>
      <c r="N210" s="100">
        <f t="shared" si="52"/>
        <v>40997.357676837542</v>
      </c>
      <c r="O210" s="101">
        <f t="shared" si="53"/>
        <v>1.0071488754896485</v>
      </c>
      <c r="P210" s="102">
        <v>-11487.581056882389</v>
      </c>
      <c r="Q210" s="101">
        <f t="shared" si="54"/>
        <v>5.8815317546152338E-2</v>
      </c>
      <c r="R210" s="101">
        <f t="shared" si="54"/>
        <v>7.6487851873845727E-2</v>
      </c>
      <c r="S210" s="103">
        <v>5512</v>
      </c>
      <c r="T210" s="223">
        <v>223349.69099999999</v>
      </c>
      <c r="U210" s="223">
        <v>39855.405246252674</v>
      </c>
      <c r="W210" s="100">
        <v>0</v>
      </c>
      <c r="X210" s="100">
        <f t="shared" si="55"/>
        <v>0</v>
      </c>
    </row>
    <row r="211" spans="1:26" x14ac:dyDescent="0.25">
      <c r="A211" s="97">
        <v>3819</v>
      </c>
      <c r="B211" s="97" t="s">
        <v>227</v>
      </c>
      <c r="C211" s="1">
        <v>60906.612000000001</v>
      </c>
      <c r="D211" s="97">
        <f t="shared" si="45"/>
        <v>38992.709346991032</v>
      </c>
      <c r="E211" s="98">
        <f t="shared" si="46"/>
        <v>0.9579023038673562</v>
      </c>
      <c r="F211" s="220">
        <f t="shared" si="47"/>
        <v>1032.7463130922492</v>
      </c>
      <c r="G211" s="220">
        <f t="shared" si="42"/>
        <v>1613.1497410500931</v>
      </c>
      <c r="H211" s="220">
        <f t="shared" si="48"/>
        <v>0</v>
      </c>
      <c r="I211" s="99">
        <f t="shared" si="43"/>
        <v>0</v>
      </c>
      <c r="J211" s="220">
        <f t="shared" si="49"/>
        <v>-592.55807608937778</v>
      </c>
      <c r="K211" s="99">
        <f t="shared" si="44"/>
        <v>-925.57571485160804</v>
      </c>
      <c r="L211" s="100">
        <f t="shared" si="50"/>
        <v>687.57402619848506</v>
      </c>
      <c r="M211" s="100">
        <f t="shared" si="51"/>
        <v>61594.186026198484</v>
      </c>
      <c r="N211" s="100">
        <f t="shared" si="52"/>
        <v>39432.897583993908</v>
      </c>
      <c r="O211" s="101">
        <f t="shared" si="53"/>
        <v>0.96871605170437081</v>
      </c>
      <c r="P211" s="102">
        <v>-3688.836392021517</v>
      </c>
      <c r="Q211" s="101">
        <f t="shared" si="54"/>
        <v>0.11441662716467262</v>
      </c>
      <c r="R211" s="101">
        <f t="shared" si="54"/>
        <v>0.11370317221770398</v>
      </c>
      <c r="S211" s="103">
        <v>1562</v>
      </c>
      <c r="T211" s="223">
        <v>54653.358999999997</v>
      </c>
      <c r="U211" s="223">
        <v>35011.761050608584</v>
      </c>
      <c r="W211" s="100">
        <v>0</v>
      </c>
      <c r="X211" s="100">
        <f t="shared" si="55"/>
        <v>0</v>
      </c>
    </row>
    <row r="212" spans="1:26" x14ac:dyDescent="0.25">
      <c r="A212" s="97">
        <v>3820</v>
      </c>
      <c r="B212" s="97" t="s">
        <v>228</v>
      </c>
      <c r="C212" s="1">
        <v>99207.630999999994</v>
      </c>
      <c r="D212" s="97">
        <f t="shared" si="45"/>
        <v>34339.782277604703</v>
      </c>
      <c r="E212" s="98">
        <f t="shared" si="46"/>
        <v>0.84359761373081688</v>
      </c>
      <c r="F212" s="220">
        <f t="shared" si="47"/>
        <v>3824.5025547240466</v>
      </c>
      <c r="G212" s="220">
        <f t="shared" si="42"/>
        <v>11048.98788059777</v>
      </c>
      <c r="H212" s="220">
        <f t="shared" si="48"/>
        <v>805.97146151396043</v>
      </c>
      <c r="I212" s="99">
        <f t="shared" si="43"/>
        <v>2328.4515523138316</v>
      </c>
      <c r="J212" s="220">
        <f t="shared" si="49"/>
        <v>213.41338542458266</v>
      </c>
      <c r="K212" s="99">
        <f t="shared" si="44"/>
        <v>616.55127049161922</v>
      </c>
      <c r="L212" s="100">
        <f t="shared" si="50"/>
        <v>11665.53915108939</v>
      </c>
      <c r="M212" s="100">
        <f t="shared" si="51"/>
        <v>110873.17015108938</v>
      </c>
      <c r="N212" s="100">
        <f t="shared" si="52"/>
        <v>38377.698217753335</v>
      </c>
      <c r="O212" s="101">
        <f t="shared" si="53"/>
        <v>0.9427938236548542</v>
      </c>
      <c r="P212" s="102">
        <v>-3802.9203908413929</v>
      </c>
      <c r="Q212" s="101">
        <f t="shared" si="54"/>
        <v>8.3576606878117854E-2</v>
      </c>
      <c r="R212" s="101">
        <f t="shared" si="54"/>
        <v>8.7702374505552558E-2</v>
      </c>
      <c r="S212" s="103">
        <v>2889</v>
      </c>
      <c r="T212" s="223">
        <v>91555.714999999997</v>
      </c>
      <c r="U212" s="223">
        <v>31570.936206896553</v>
      </c>
      <c r="W212" s="100">
        <v>0</v>
      </c>
      <c r="X212" s="100">
        <f t="shared" si="55"/>
        <v>0</v>
      </c>
    </row>
    <row r="213" spans="1:26" x14ac:dyDescent="0.25">
      <c r="A213" s="97">
        <v>3821</v>
      </c>
      <c r="B213" s="97" t="s">
        <v>229</v>
      </c>
      <c r="C213" s="1">
        <v>82804.865999999995</v>
      </c>
      <c r="D213" s="97">
        <f t="shared" si="45"/>
        <v>33770.336867862963</v>
      </c>
      <c r="E213" s="98">
        <f t="shared" si="46"/>
        <v>0.82960850963794119</v>
      </c>
      <c r="F213" s="220">
        <f t="shared" si="47"/>
        <v>4166.1698005690905</v>
      </c>
      <c r="G213" s="220">
        <f t="shared" si="42"/>
        <v>10215.44835099541</v>
      </c>
      <c r="H213" s="220">
        <f t="shared" si="48"/>
        <v>1005.2773549235694</v>
      </c>
      <c r="I213" s="99">
        <f t="shared" si="43"/>
        <v>2464.940074272592</v>
      </c>
      <c r="J213" s="220">
        <f t="shared" si="49"/>
        <v>412.71927883419164</v>
      </c>
      <c r="K213" s="99">
        <f t="shared" si="44"/>
        <v>1011.9876717014379</v>
      </c>
      <c r="L213" s="100">
        <f t="shared" si="50"/>
        <v>11227.436022696847</v>
      </c>
      <c r="M213" s="100">
        <f t="shared" si="51"/>
        <v>94032.302022696837</v>
      </c>
      <c r="N213" s="100">
        <f t="shared" si="52"/>
        <v>38349.225947266248</v>
      </c>
      <c r="O213" s="101">
        <f t="shared" si="53"/>
        <v>0.94209436845021044</v>
      </c>
      <c r="P213" s="102">
        <v>-268.10431887958657</v>
      </c>
      <c r="Q213" s="101">
        <f t="shared" si="54"/>
        <v>9.0261845229256316E-2</v>
      </c>
      <c r="R213" s="101">
        <f t="shared" si="54"/>
        <v>8.0479724268797945E-2</v>
      </c>
      <c r="S213" s="103">
        <v>2452</v>
      </c>
      <c r="T213" s="223">
        <v>75949.521999999997</v>
      </c>
      <c r="U213" s="223">
        <v>31254.947325102879</v>
      </c>
      <c r="W213" s="100">
        <v>0</v>
      </c>
      <c r="X213" s="100">
        <f t="shared" si="55"/>
        <v>0</v>
      </c>
    </row>
    <row r="214" spans="1:26" x14ac:dyDescent="0.25">
      <c r="A214" s="97">
        <v>3822</v>
      </c>
      <c r="B214" s="97" t="s">
        <v>230</v>
      </c>
      <c r="C214" s="1">
        <v>52273.434999999998</v>
      </c>
      <c r="D214" s="97">
        <f t="shared" si="45"/>
        <v>36968.483026874113</v>
      </c>
      <c r="E214" s="98">
        <f t="shared" si="46"/>
        <v>0.90817477561755111</v>
      </c>
      <c r="F214" s="220">
        <f t="shared" si="47"/>
        <v>2247.2821051624005</v>
      </c>
      <c r="G214" s="220">
        <f t="shared" si="42"/>
        <v>3177.6568966996342</v>
      </c>
      <c r="H214" s="220">
        <f t="shared" si="48"/>
        <v>0</v>
      </c>
      <c r="I214" s="99">
        <f t="shared" si="43"/>
        <v>0</v>
      </c>
      <c r="J214" s="220">
        <f t="shared" si="49"/>
        <v>-592.55807608937778</v>
      </c>
      <c r="K214" s="99">
        <f t="shared" si="44"/>
        <v>-837.87711959038018</v>
      </c>
      <c r="L214" s="100">
        <f t="shared" si="50"/>
        <v>2339.7797771092542</v>
      </c>
      <c r="M214" s="100">
        <f t="shared" si="51"/>
        <v>54613.21477710925</v>
      </c>
      <c r="N214" s="100">
        <f t="shared" si="52"/>
        <v>38623.207055947132</v>
      </c>
      <c r="O214" s="101">
        <f t="shared" si="53"/>
        <v>0.94882504040444859</v>
      </c>
      <c r="P214" s="102">
        <v>-1073.4372724189652</v>
      </c>
      <c r="Q214" s="101">
        <f t="shared" si="54"/>
        <v>9.4577350668690968E-2</v>
      </c>
      <c r="R214" s="101">
        <f t="shared" si="54"/>
        <v>0.10696295011048676</v>
      </c>
      <c r="S214" s="103">
        <v>1414</v>
      </c>
      <c r="T214" s="223">
        <v>47756.73</v>
      </c>
      <c r="U214" s="223">
        <v>33396.314685314683</v>
      </c>
      <c r="W214" s="100">
        <v>0</v>
      </c>
      <c r="X214" s="100">
        <f t="shared" si="55"/>
        <v>0</v>
      </c>
    </row>
    <row r="215" spans="1:26" x14ac:dyDescent="0.25">
      <c r="A215" s="97">
        <v>3823</v>
      </c>
      <c r="B215" s="97" t="s">
        <v>231</v>
      </c>
      <c r="C215" s="1">
        <v>42680.947</v>
      </c>
      <c r="D215" s="97">
        <f t="shared" si="45"/>
        <v>35626.833889816364</v>
      </c>
      <c r="E215" s="98">
        <f t="shared" si="46"/>
        <v>0.87521556809153078</v>
      </c>
      <c r="F215" s="220">
        <f t="shared" si="47"/>
        <v>3052.2715873970506</v>
      </c>
      <c r="G215" s="220">
        <f t="shared" si="42"/>
        <v>3656.6213617016665</v>
      </c>
      <c r="H215" s="220">
        <f t="shared" si="48"/>
        <v>355.50339723987923</v>
      </c>
      <c r="I215" s="99">
        <f t="shared" si="43"/>
        <v>425.89306989337535</v>
      </c>
      <c r="J215" s="220">
        <f t="shared" si="49"/>
        <v>-237.05467884949854</v>
      </c>
      <c r="K215" s="99">
        <f t="shared" si="44"/>
        <v>-283.99150526169927</v>
      </c>
      <c r="L215" s="100">
        <f t="shared" si="50"/>
        <v>3372.6298564399672</v>
      </c>
      <c r="M215" s="100">
        <f t="shared" si="51"/>
        <v>46053.57685643997</v>
      </c>
      <c r="N215" s="100">
        <f t="shared" si="52"/>
        <v>38442.050798363918</v>
      </c>
      <c r="O215" s="101">
        <f t="shared" si="53"/>
        <v>0.94437472137288991</v>
      </c>
      <c r="P215" s="102">
        <v>-1712.0488667282884</v>
      </c>
      <c r="Q215" s="101">
        <f t="shared" si="54"/>
        <v>6.7720602930547755E-2</v>
      </c>
      <c r="R215" s="101">
        <f t="shared" si="54"/>
        <v>9.4458180633316097E-2</v>
      </c>
      <c r="S215" s="103">
        <v>1198</v>
      </c>
      <c r="T215" s="223">
        <v>39973.891000000003</v>
      </c>
      <c r="U215" s="223">
        <v>32552.028501628669</v>
      </c>
      <c r="W215" s="100">
        <v>0</v>
      </c>
      <c r="X215" s="100">
        <f t="shared" si="55"/>
        <v>0</v>
      </c>
    </row>
    <row r="216" spans="1:26" x14ac:dyDescent="0.25">
      <c r="A216" s="97">
        <v>3824</v>
      </c>
      <c r="B216" s="97" t="s">
        <v>232</v>
      </c>
      <c r="C216" s="1">
        <v>92422.464000000007</v>
      </c>
      <c r="D216" s="97">
        <f t="shared" si="45"/>
        <v>43188.067289719627</v>
      </c>
      <c r="E216" s="98">
        <f t="shared" si="46"/>
        <v>1.0609662639303943</v>
      </c>
      <c r="F216" s="220">
        <f t="shared" si="47"/>
        <v>-1484.4684525449077</v>
      </c>
      <c r="G216" s="220">
        <f t="shared" si="42"/>
        <v>-3176.7624884461025</v>
      </c>
      <c r="H216" s="220">
        <f t="shared" si="48"/>
        <v>0</v>
      </c>
      <c r="I216" s="99">
        <f t="shared" si="43"/>
        <v>0</v>
      </c>
      <c r="J216" s="220">
        <f t="shared" si="49"/>
        <v>-592.55807608937778</v>
      </c>
      <c r="K216" s="99">
        <f t="shared" si="44"/>
        <v>-1268.0742828312684</v>
      </c>
      <c r="L216" s="100">
        <f t="shared" si="50"/>
        <v>-4444.8367712773706</v>
      </c>
      <c r="M216" s="100">
        <f t="shared" si="51"/>
        <v>87977.627228722631</v>
      </c>
      <c r="N216" s="100">
        <f t="shared" si="52"/>
        <v>41111.040761085344</v>
      </c>
      <c r="O216" s="101">
        <f t="shared" si="53"/>
        <v>1.0099416357295861</v>
      </c>
      <c r="P216" s="102">
        <v>-408.81723267930056</v>
      </c>
      <c r="Q216" s="101">
        <f t="shared" si="54"/>
        <v>-2.2261368339096425E-2</v>
      </c>
      <c r="R216" s="101">
        <f t="shared" si="54"/>
        <v>-1.1296075273740535E-2</v>
      </c>
      <c r="S216" s="103">
        <v>2140</v>
      </c>
      <c r="T216" s="223">
        <v>94526.759000000005</v>
      </c>
      <c r="U216" s="223">
        <v>43681.49676524954</v>
      </c>
      <c r="W216" s="100">
        <v>0</v>
      </c>
      <c r="X216" s="100">
        <f t="shared" si="55"/>
        <v>0</v>
      </c>
    </row>
    <row r="217" spans="1:26" x14ac:dyDescent="0.25">
      <c r="A217" s="97">
        <v>3825</v>
      </c>
      <c r="B217" s="97" t="s">
        <v>233</v>
      </c>
      <c r="C217" s="1">
        <v>187415.986</v>
      </c>
      <c r="D217" s="97">
        <f t="shared" si="45"/>
        <v>49911.048202396807</v>
      </c>
      <c r="E217" s="98">
        <f t="shared" si="46"/>
        <v>1.2261242899552436</v>
      </c>
      <c r="F217" s="220">
        <f t="shared" si="47"/>
        <v>-5518.2570001512149</v>
      </c>
      <c r="G217" s="220">
        <f t="shared" si="42"/>
        <v>-20721.055035567813</v>
      </c>
      <c r="H217" s="220">
        <f t="shared" si="48"/>
        <v>0</v>
      </c>
      <c r="I217" s="99">
        <f t="shared" si="43"/>
        <v>0</v>
      </c>
      <c r="J217" s="220">
        <f t="shared" si="49"/>
        <v>-592.55807608937778</v>
      </c>
      <c r="K217" s="99">
        <f t="shared" si="44"/>
        <v>-2225.0555757156135</v>
      </c>
      <c r="L217" s="100">
        <f t="shared" si="50"/>
        <v>-22946.110611283428</v>
      </c>
      <c r="M217" s="100">
        <f t="shared" si="51"/>
        <v>164469.87538871658</v>
      </c>
      <c r="N217" s="100">
        <f t="shared" si="52"/>
        <v>43800.233126156214</v>
      </c>
      <c r="O217" s="101">
        <f t="shared" si="53"/>
        <v>1.0760048461395257</v>
      </c>
      <c r="P217" s="102">
        <v>-1286.6123087433625</v>
      </c>
      <c r="Q217" s="101">
        <f t="shared" si="54"/>
        <v>8.6121043834401237E-2</v>
      </c>
      <c r="R217" s="101">
        <f t="shared" si="54"/>
        <v>8.6410290450602195E-2</v>
      </c>
      <c r="S217" s="103">
        <v>3755</v>
      </c>
      <c r="T217" s="223">
        <v>172555.34</v>
      </c>
      <c r="U217" s="223">
        <v>45941.251331203406</v>
      </c>
      <c r="W217" s="100">
        <v>0</v>
      </c>
      <c r="X217" s="100">
        <f t="shared" si="55"/>
        <v>0</v>
      </c>
    </row>
    <row r="218" spans="1:26" ht="28.5" customHeight="1" x14ac:dyDescent="0.25">
      <c r="A218" s="97">
        <v>4201</v>
      </c>
      <c r="B218" s="97" t="s">
        <v>234</v>
      </c>
      <c r="C218" s="1">
        <v>230970.17300000001</v>
      </c>
      <c r="D218" s="97">
        <f t="shared" si="45"/>
        <v>34294.012323682262</v>
      </c>
      <c r="E218" s="98">
        <f t="shared" si="46"/>
        <v>0.84247322034947847</v>
      </c>
      <c r="F218" s="220">
        <f t="shared" si="47"/>
        <v>3851.9645270775113</v>
      </c>
      <c r="G218" s="220">
        <f t="shared" si="42"/>
        <v>25942.98108986704</v>
      </c>
      <c r="H218" s="220">
        <f t="shared" si="48"/>
        <v>821.99094538681493</v>
      </c>
      <c r="I218" s="99">
        <f t="shared" si="43"/>
        <v>5536.1090171801989</v>
      </c>
      <c r="J218" s="220">
        <f t="shared" si="49"/>
        <v>229.43286929743715</v>
      </c>
      <c r="K218" s="99">
        <f t="shared" si="44"/>
        <v>1545.2303747182393</v>
      </c>
      <c r="L218" s="100">
        <f t="shared" si="50"/>
        <v>27488.211464585278</v>
      </c>
      <c r="M218" s="100">
        <f t="shared" si="51"/>
        <v>258458.38446458528</v>
      </c>
      <c r="N218" s="100">
        <f t="shared" si="52"/>
        <v>38375.409720057207</v>
      </c>
      <c r="O218" s="101">
        <f t="shared" si="53"/>
        <v>0.94273760398578721</v>
      </c>
      <c r="P218" s="102">
        <v>1533.3677245701074</v>
      </c>
      <c r="Q218" s="101">
        <f t="shared" si="54"/>
        <v>0.15941441288225755</v>
      </c>
      <c r="R218" s="101">
        <f t="shared" si="54"/>
        <v>0.1640623993926987</v>
      </c>
      <c r="S218" s="103">
        <v>6735</v>
      </c>
      <c r="T218" s="223">
        <v>199212.78400000001</v>
      </c>
      <c r="U218" s="223">
        <v>29460.630582667854</v>
      </c>
      <c r="W218" s="100">
        <v>0</v>
      </c>
      <c r="X218" s="100">
        <f t="shared" si="55"/>
        <v>0</v>
      </c>
    </row>
    <row r="219" spans="1:26" x14ac:dyDescent="0.25">
      <c r="A219" s="97">
        <v>4202</v>
      </c>
      <c r="B219" s="97" t="s">
        <v>235</v>
      </c>
      <c r="C219" s="1">
        <v>873127.01599999995</v>
      </c>
      <c r="D219" s="97">
        <f t="shared" si="45"/>
        <v>36354.541199983345</v>
      </c>
      <c r="E219" s="98">
        <f t="shared" si="46"/>
        <v>0.8930925640896008</v>
      </c>
      <c r="F219" s="220">
        <f t="shared" si="47"/>
        <v>2615.6472012968616</v>
      </c>
      <c r="G219" s="220">
        <f t="shared" si="42"/>
        <v>62819.998833546728</v>
      </c>
      <c r="H219" s="220">
        <f t="shared" si="48"/>
        <v>100.80583868143584</v>
      </c>
      <c r="I219" s="99">
        <f t="shared" si="43"/>
        <v>2421.0538276120446</v>
      </c>
      <c r="J219" s="220">
        <f t="shared" si="49"/>
        <v>-491.75223740794195</v>
      </c>
      <c r="K219" s="99">
        <f t="shared" si="44"/>
        <v>-11810.413485826542</v>
      </c>
      <c r="L219" s="100">
        <f t="shared" si="50"/>
        <v>51009.585347720189</v>
      </c>
      <c r="M219" s="100">
        <f t="shared" si="51"/>
        <v>924136.60134772013</v>
      </c>
      <c r="N219" s="100">
        <f t="shared" si="52"/>
        <v>38478.436163872262</v>
      </c>
      <c r="O219" s="101">
        <f t="shared" si="53"/>
        <v>0.94526857117279328</v>
      </c>
      <c r="P219" s="102">
        <v>2560.864901700159</v>
      </c>
      <c r="Q219" s="101">
        <f t="shared" si="54"/>
        <v>0.19124734228300549</v>
      </c>
      <c r="R219" s="101">
        <f t="shared" si="54"/>
        <v>0.18499772055141309</v>
      </c>
      <c r="S219" s="103">
        <v>24017</v>
      </c>
      <c r="T219" s="223">
        <v>732951.91099999996</v>
      </c>
      <c r="U219" s="223">
        <v>30678.996735172237</v>
      </c>
      <c r="W219" s="100">
        <v>0</v>
      </c>
      <c r="X219" s="100">
        <f t="shared" si="55"/>
        <v>0</v>
      </c>
    </row>
    <row r="220" spans="1:26" x14ac:dyDescent="0.25">
      <c r="A220" s="97">
        <v>4203</v>
      </c>
      <c r="B220" s="97" t="s">
        <v>236</v>
      </c>
      <c r="C220" s="1">
        <v>1495359.5449999999</v>
      </c>
      <c r="D220" s="97">
        <f t="shared" si="45"/>
        <v>32858.545452547842</v>
      </c>
      <c r="E220" s="98">
        <f t="shared" si="46"/>
        <v>0.80720926854893416</v>
      </c>
      <c r="F220" s="220">
        <f t="shared" si="47"/>
        <v>4713.2446497581632</v>
      </c>
      <c r="G220" s="220">
        <f t="shared" si="42"/>
        <v>214495.05076584427</v>
      </c>
      <c r="H220" s="220">
        <f t="shared" si="48"/>
        <v>1324.404350283862</v>
      </c>
      <c r="I220" s="99">
        <f t="shared" si="43"/>
        <v>60272.317577068279</v>
      </c>
      <c r="J220" s="220">
        <f t="shared" si="49"/>
        <v>731.84627419448418</v>
      </c>
      <c r="K220" s="99">
        <f t="shared" si="44"/>
        <v>33305.59209231678</v>
      </c>
      <c r="L220" s="100">
        <f t="shared" si="50"/>
        <v>247800.64285816104</v>
      </c>
      <c r="M220" s="100">
        <f t="shared" si="51"/>
        <v>1743160.1878581611</v>
      </c>
      <c r="N220" s="100">
        <f t="shared" si="52"/>
        <v>38303.636376500493</v>
      </c>
      <c r="O220" s="101">
        <f t="shared" si="53"/>
        <v>0.94097440639576013</v>
      </c>
      <c r="P220" s="102">
        <v>15384.947688992368</v>
      </c>
      <c r="Q220" s="101">
        <f t="shared" si="54"/>
        <v>9.6576194253427936E-2</v>
      </c>
      <c r="R220" s="101">
        <f t="shared" si="54"/>
        <v>8.5877654838179732E-2</v>
      </c>
      <c r="S220" s="103">
        <v>45509</v>
      </c>
      <c r="T220" s="223">
        <v>1363662.236</v>
      </c>
      <c r="U220" s="223">
        <v>30259.896505048266</v>
      </c>
      <c r="W220" s="100">
        <v>0</v>
      </c>
      <c r="X220" s="100">
        <f t="shared" si="55"/>
        <v>0</v>
      </c>
    </row>
    <row r="221" spans="1:26" x14ac:dyDescent="0.25">
      <c r="A221" s="97">
        <v>4204</v>
      </c>
      <c r="B221" s="97" t="s">
        <v>237</v>
      </c>
      <c r="C221" s="1">
        <v>3999202.8939999999</v>
      </c>
      <c r="D221" s="97">
        <f t="shared" si="45"/>
        <v>35161.846136261724</v>
      </c>
      <c r="E221" s="98">
        <f t="shared" si="46"/>
        <v>0.86379259062062907</v>
      </c>
      <c r="F221" s="220">
        <f t="shared" si="47"/>
        <v>3331.2642395298344</v>
      </c>
      <c r="G221" s="220">
        <f t="shared" si="42"/>
        <v>378888.00081140478</v>
      </c>
      <c r="H221" s="220">
        <f t="shared" si="48"/>
        <v>518.24911098400332</v>
      </c>
      <c r="I221" s="99">
        <f t="shared" si="43"/>
        <v>58944.099135987584</v>
      </c>
      <c r="J221" s="220">
        <f t="shared" si="49"/>
        <v>-74.308965105374455</v>
      </c>
      <c r="K221" s="99">
        <f t="shared" si="44"/>
        <v>-8451.6787641899737</v>
      </c>
      <c r="L221" s="100">
        <f t="shared" si="50"/>
        <v>370436.32204721478</v>
      </c>
      <c r="M221" s="100">
        <f t="shared" si="51"/>
        <v>4369639.2160472143</v>
      </c>
      <c r="N221" s="100">
        <f t="shared" si="52"/>
        <v>38418.801410686188</v>
      </c>
      <c r="O221" s="101">
        <f t="shared" si="53"/>
        <v>0.94380357249934488</v>
      </c>
      <c r="P221" s="102">
        <v>20178.698727525654</v>
      </c>
      <c r="Q221" s="101">
        <f t="shared" si="54"/>
        <v>0.13553052861054429</v>
      </c>
      <c r="R221" s="101">
        <f t="shared" si="54"/>
        <v>0.12405911141672406</v>
      </c>
      <c r="S221" s="103">
        <v>113737</v>
      </c>
      <c r="T221" s="223">
        <v>3521880.56</v>
      </c>
      <c r="U221" s="223">
        <v>31281.13617792305</v>
      </c>
      <c r="W221" s="100">
        <v>0</v>
      </c>
      <c r="X221" s="100">
        <f t="shared" si="55"/>
        <v>0</v>
      </c>
      <c r="Y221" s="1"/>
      <c r="Z221" s="1"/>
    </row>
    <row r="222" spans="1:26" x14ac:dyDescent="0.25">
      <c r="A222" s="97">
        <v>4205</v>
      </c>
      <c r="B222" s="97" t="s">
        <v>238</v>
      </c>
      <c r="C222" s="1">
        <v>736965.54099999997</v>
      </c>
      <c r="D222" s="97">
        <f t="shared" si="45"/>
        <v>31838.490560331793</v>
      </c>
      <c r="E222" s="98">
        <f t="shared" si="46"/>
        <v>0.78215040632344168</v>
      </c>
      <c r="F222" s="220">
        <f t="shared" si="47"/>
        <v>5325.2775850877924</v>
      </c>
      <c r="G222" s="220">
        <f t="shared" si="42"/>
        <v>123264.20026202712</v>
      </c>
      <c r="H222" s="220">
        <f t="shared" si="48"/>
        <v>1681.423562559479</v>
      </c>
      <c r="I222" s="99">
        <f t="shared" si="43"/>
        <v>38919.911202564261</v>
      </c>
      <c r="J222" s="220">
        <f t="shared" si="49"/>
        <v>1088.8654864701011</v>
      </c>
      <c r="K222" s="99">
        <f t="shared" si="44"/>
        <v>25203.969415323434</v>
      </c>
      <c r="L222" s="100">
        <f t="shared" si="50"/>
        <v>148468.16967735055</v>
      </c>
      <c r="M222" s="100">
        <f t="shared" si="51"/>
        <v>885433.71067735052</v>
      </c>
      <c r="N222" s="100">
        <f t="shared" si="52"/>
        <v>38252.633631889687</v>
      </c>
      <c r="O222" s="101">
        <f t="shared" si="53"/>
        <v>0.93972146328448536</v>
      </c>
      <c r="P222" s="102">
        <v>6471.8352823792957</v>
      </c>
      <c r="Q222" s="101">
        <f t="shared" si="54"/>
        <v>0.11216978242721956</v>
      </c>
      <c r="R222" s="101">
        <f t="shared" si="54"/>
        <v>0.10774935559076972</v>
      </c>
      <c r="S222" s="103">
        <v>23147</v>
      </c>
      <c r="T222" s="223">
        <v>662637.62300000002</v>
      </c>
      <c r="U222" s="223">
        <v>28741.601518108873</v>
      </c>
      <c r="W222" s="100">
        <v>0</v>
      </c>
      <c r="X222" s="100">
        <f t="shared" si="55"/>
        <v>0</v>
      </c>
      <c r="Y222" s="1"/>
      <c r="Z222" s="1"/>
    </row>
    <row r="223" spans="1:26" x14ac:dyDescent="0.25">
      <c r="A223" s="97">
        <v>4206</v>
      </c>
      <c r="B223" s="97" t="s">
        <v>239</v>
      </c>
      <c r="C223" s="1">
        <v>308370.10600000003</v>
      </c>
      <c r="D223" s="97">
        <f t="shared" si="45"/>
        <v>32048.441696113081</v>
      </c>
      <c r="E223" s="98">
        <f t="shared" si="46"/>
        <v>0.78730810580194643</v>
      </c>
      <c r="F223" s="220">
        <f t="shared" si="47"/>
        <v>5199.30690361902</v>
      </c>
      <c r="G223" s="220">
        <f t="shared" si="42"/>
        <v>50027.731026622212</v>
      </c>
      <c r="H223" s="220">
        <f t="shared" si="48"/>
        <v>1607.9406650360281</v>
      </c>
      <c r="I223" s="99">
        <f t="shared" si="43"/>
        <v>15471.605078976663</v>
      </c>
      <c r="J223" s="220">
        <f t="shared" si="49"/>
        <v>1015.3825889466503</v>
      </c>
      <c r="K223" s="99">
        <f t="shared" si="44"/>
        <v>9770.0112708446704</v>
      </c>
      <c r="L223" s="100">
        <f t="shared" si="50"/>
        <v>59797.742297466881</v>
      </c>
      <c r="M223" s="100">
        <f t="shared" si="51"/>
        <v>368167.84829746693</v>
      </c>
      <c r="N223" s="100">
        <f t="shared" si="52"/>
        <v>38263.131188678752</v>
      </c>
      <c r="O223" s="101">
        <f t="shared" si="53"/>
        <v>0.93997934825841067</v>
      </c>
      <c r="P223" s="102">
        <v>2217.41519035089</v>
      </c>
      <c r="Q223" s="101">
        <f t="shared" si="54"/>
        <v>9.0848407950859897E-2</v>
      </c>
      <c r="R223" s="101">
        <f t="shared" si="54"/>
        <v>9.3455923372068664E-2</v>
      </c>
      <c r="S223" s="103">
        <v>9622</v>
      </c>
      <c r="T223" s="223">
        <v>282688.32199999999</v>
      </c>
      <c r="U223" s="223">
        <v>29309.312804561949</v>
      </c>
      <c r="W223" s="100">
        <v>0</v>
      </c>
      <c r="X223" s="100">
        <f t="shared" si="55"/>
        <v>0</v>
      </c>
    </row>
    <row r="224" spans="1:26" x14ac:dyDescent="0.25">
      <c r="A224" s="97">
        <v>4207</v>
      </c>
      <c r="B224" s="97" t="s">
        <v>240</v>
      </c>
      <c r="C224" s="1">
        <v>299851.391</v>
      </c>
      <c r="D224" s="97">
        <f t="shared" si="45"/>
        <v>33140.074160035365</v>
      </c>
      <c r="E224" s="98">
        <f t="shared" si="46"/>
        <v>0.81412535624900328</v>
      </c>
      <c r="F224" s="220">
        <f t="shared" si="47"/>
        <v>4544.3274252656493</v>
      </c>
      <c r="G224" s="220">
        <f t="shared" si="42"/>
        <v>41117.074543803596</v>
      </c>
      <c r="H224" s="220">
        <f t="shared" si="48"/>
        <v>1225.8693026632288</v>
      </c>
      <c r="I224" s="99">
        <f t="shared" si="43"/>
        <v>11091.665450496896</v>
      </c>
      <c r="J224" s="220">
        <f t="shared" si="49"/>
        <v>633.31122657385106</v>
      </c>
      <c r="K224" s="99">
        <f t="shared" si="44"/>
        <v>5730.1999780402048</v>
      </c>
      <c r="L224" s="100">
        <f t="shared" si="50"/>
        <v>46847.274521843799</v>
      </c>
      <c r="M224" s="100">
        <f t="shared" si="51"/>
        <v>346698.66552184382</v>
      </c>
      <c r="N224" s="100">
        <f t="shared" si="52"/>
        <v>38317.712811874873</v>
      </c>
      <c r="O224" s="101">
        <f t="shared" si="53"/>
        <v>0.94132021078076367</v>
      </c>
      <c r="P224" s="102">
        <v>2017.9095909369789</v>
      </c>
      <c r="Q224" s="101">
        <f t="shared" si="54"/>
        <v>9.3704337668181939E-2</v>
      </c>
      <c r="R224" s="101">
        <f t="shared" si="54"/>
        <v>9.1165899218686661E-2</v>
      </c>
      <c r="S224" s="103">
        <v>9048</v>
      </c>
      <c r="T224" s="223">
        <v>274161.28899999999</v>
      </c>
      <c r="U224" s="223">
        <v>30371.251689376317</v>
      </c>
      <c r="W224" s="100">
        <v>0</v>
      </c>
      <c r="X224" s="100">
        <f t="shared" si="55"/>
        <v>0</v>
      </c>
    </row>
    <row r="225" spans="1:26" x14ac:dyDescent="0.25">
      <c r="A225" s="97">
        <v>4211</v>
      </c>
      <c r="B225" s="97" t="s">
        <v>241</v>
      </c>
      <c r="C225" s="1">
        <v>63616.904999999999</v>
      </c>
      <c r="D225" s="97">
        <f t="shared" si="45"/>
        <v>26212.156983930778</v>
      </c>
      <c r="E225" s="98">
        <f t="shared" si="46"/>
        <v>0.64393282705239041</v>
      </c>
      <c r="F225" s="220">
        <f t="shared" si="47"/>
        <v>8701.0777309284022</v>
      </c>
      <c r="G225" s="220">
        <f t="shared" si="42"/>
        <v>21117.515652963233</v>
      </c>
      <c r="H225" s="220">
        <f t="shared" si="48"/>
        <v>3650.6403142998342</v>
      </c>
      <c r="I225" s="99">
        <f t="shared" si="43"/>
        <v>8860.1040428056986</v>
      </c>
      <c r="J225" s="220">
        <f t="shared" si="49"/>
        <v>3058.0822382104566</v>
      </c>
      <c r="K225" s="99">
        <f t="shared" si="44"/>
        <v>7421.9655921367776</v>
      </c>
      <c r="L225" s="100">
        <f t="shared" si="50"/>
        <v>28539.481245100011</v>
      </c>
      <c r="M225" s="100">
        <f t="shared" si="51"/>
        <v>92156.386245100002</v>
      </c>
      <c r="N225" s="100">
        <f t="shared" si="52"/>
        <v>37971.316953069632</v>
      </c>
      <c r="O225" s="101">
        <f t="shared" si="53"/>
        <v>0.93281058432093278</v>
      </c>
      <c r="P225" s="102">
        <v>1369.0180888985451</v>
      </c>
      <c r="Q225" s="101">
        <f t="shared" si="54"/>
        <v>5.7847449080965618E-2</v>
      </c>
      <c r="R225" s="101">
        <f t="shared" si="54"/>
        <v>5.9155047905540319E-2</v>
      </c>
      <c r="S225" s="103">
        <v>2427</v>
      </c>
      <c r="T225" s="223">
        <v>60138.071000000004</v>
      </c>
      <c r="U225" s="223">
        <v>24748.177366255146</v>
      </c>
      <c r="W225" s="100">
        <v>0</v>
      </c>
      <c r="X225" s="100">
        <f t="shared" si="55"/>
        <v>0</v>
      </c>
    </row>
    <row r="226" spans="1:26" x14ac:dyDescent="0.25">
      <c r="A226" s="97">
        <v>4212</v>
      </c>
      <c r="B226" s="97" t="s">
        <v>242</v>
      </c>
      <c r="C226" s="1">
        <v>59176.53</v>
      </c>
      <c r="D226" s="97">
        <f t="shared" si="45"/>
        <v>27769.37118723604</v>
      </c>
      <c r="E226" s="98">
        <f t="shared" si="46"/>
        <v>0.68218764693902612</v>
      </c>
      <c r="F226" s="220">
        <f t="shared" si="47"/>
        <v>7766.7492089452444</v>
      </c>
      <c r="G226" s="220">
        <f t="shared" si="42"/>
        <v>16550.942564262317</v>
      </c>
      <c r="H226" s="220">
        <f t="shared" si="48"/>
        <v>3105.6153431429925</v>
      </c>
      <c r="I226" s="99">
        <f t="shared" si="43"/>
        <v>6618.0662962377173</v>
      </c>
      <c r="J226" s="220">
        <f t="shared" si="49"/>
        <v>2513.0572670536149</v>
      </c>
      <c r="K226" s="99">
        <f t="shared" si="44"/>
        <v>5355.3250360912534</v>
      </c>
      <c r="L226" s="100">
        <f t="shared" si="50"/>
        <v>21906.267600353571</v>
      </c>
      <c r="M226" s="100">
        <f t="shared" si="51"/>
        <v>81082.797600353573</v>
      </c>
      <c r="N226" s="100">
        <f t="shared" si="52"/>
        <v>38049.177663234899</v>
      </c>
      <c r="O226" s="101">
        <f t="shared" si="53"/>
        <v>0.93472332531526459</v>
      </c>
      <c r="P226" s="102">
        <v>1052.1283189916721</v>
      </c>
      <c r="Q226" s="101">
        <f t="shared" si="54"/>
        <v>9.8839970662706209E-2</v>
      </c>
      <c r="R226" s="101">
        <f t="shared" si="54"/>
        <v>9.7293034993073152E-2</v>
      </c>
      <c r="S226" s="103">
        <v>2131</v>
      </c>
      <c r="T226" s="223">
        <v>53853.637999999999</v>
      </c>
      <c r="U226" s="223">
        <v>25307.160714285714</v>
      </c>
      <c r="W226" s="100">
        <v>0</v>
      </c>
      <c r="X226" s="100">
        <f t="shared" si="55"/>
        <v>0</v>
      </c>
    </row>
    <row r="227" spans="1:26" x14ac:dyDescent="0.25">
      <c r="A227" s="97">
        <v>4213</v>
      </c>
      <c r="B227" s="97" t="s">
        <v>243</v>
      </c>
      <c r="C227" s="1">
        <v>204798.228</v>
      </c>
      <c r="D227" s="97">
        <f t="shared" si="45"/>
        <v>33491.124775143093</v>
      </c>
      <c r="E227" s="98">
        <f t="shared" si="46"/>
        <v>0.82274933233625858</v>
      </c>
      <c r="F227" s="220">
        <f t="shared" si="47"/>
        <v>4333.6970562010129</v>
      </c>
      <c r="G227" s="220">
        <f t="shared" si="42"/>
        <v>26500.557498669194</v>
      </c>
      <c r="H227" s="220">
        <f t="shared" si="48"/>
        <v>1103.001587375524</v>
      </c>
      <c r="I227" s="99">
        <f t="shared" si="43"/>
        <v>6744.8547068013286</v>
      </c>
      <c r="J227" s="220">
        <f t="shared" si="49"/>
        <v>510.44351128614619</v>
      </c>
      <c r="K227" s="99">
        <f t="shared" si="44"/>
        <v>3121.362071514784</v>
      </c>
      <c r="L227" s="100">
        <f t="shared" si="50"/>
        <v>29621.919570183978</v>
      </c>
      <c r="M227" s="100">
        <f t="shared" si="51"/>
        <v>234420.14757018397</v>
      </c>
      <c r="N227" s="100">
        <f t="shared" si="52"/>
        <v>38335.26534263025</v>
      </c>
      <c r="O227" s="101">
        <f t="shared" si="53"/>
        <v>0.94175140958512615</v>
      </c>
      <c r="P227" s="102">
        <v>2504.2900274678723</v>
      </c>
      <c r="Q227" s="101">
        <f t="shared" si="54"/>
        <v>0.14164222306644528</v>
      </c>
      <c r="R227" s="101">
        <f t="shared" si="54"/>
        <v>0.13268084502765715</v>
      </c>
      <c r="S227" s="103">
        <v>6115</v>
      </c>
      <c r="T227" s="223">
        <v>179389.15</v>
      </c>
      <c r="U227" s="223">
        <v>29568.015493654195</v>
      </c>
      <c r="W227" s="100">
        <v>0</v>
      </c>
      <c r="X227" s="100">
        <f t="shared" si="55"/>
        <v>0</v>
      </c>
    </row>
    <row r="228" spans="1:26" x14ac:dyDescent="0.25">
      <c r="A228" s="97">
        <v>4214</v>
      </c>
      <c r="B228" s="97" t="s">
        <v>244</v>
      </c>
      <c r="C228" s="1">
        <v>181107.52900000001</v>
      </c>
      <c r="D228" s="97">
        <f t="shared" si="45"/>
        <v>29699.49639225976</v>
      </c>
      <c r="E228" s="98">
        <f t="shared" si="46"/>
        <v>0.72960346932243147</v>
      </c>
      <c r="F228" s="220">
        <f t="shared" si="47"/>
        <v>6608.674085931013</v>
      </c>
      <c r="G228" s="220">
        <f t="shared" si="42"/>
        <v>40299.694576007314</v>
      </c>
      <c r="H228" s="220">
        <f t="shared" si="48"/>
        <v>2430.0715213846906</v>
      </c>
      <c r="I228" s="99">
        <f t="shared" si="43"/>
        <v>14818.576137403845</v>
      </c>
      <c r="J228" s="220">
        <f t="shared" si="49"/>
        <v>1837.513445295313</v>
      </c>
      <c r="K228" s="99">
        <f t="shared" si="44"/>
        <v>11205.156989410818</v>
      </c>
      <c r="L228" s="100">
        <f t="shared" si="50"/>
        <v>51504.851565418132</v>
      </c>
      <c r="M228" s="100">
        <f t="shared" si="51"/>
        <v>232612.38056541813</v>
      </c>
      <c r="N228" s="100">
        <f t="shared" si="52"/>
        <v>38145.683923486082</v>
      </c>
      <c r="O228" s="101">
        <f t="shared" si="53"/>
        <v>0.93709411643443485</v>
      </c>
      <c r="P228" s="102">
        <v>2430.4945087570013</v>
      </c>
      <c r="Q228" s="101">
        <f t="shared" si="54"/>
        <v>0.10034962140524251</v>
      </c>
      <c r="R228" s="101">
        <f t="shared" si="54"/>
        <v>8.3387852888992503E-2</v>
      </c>
      <c r="S228" s="103">
        <v>6098</v>
      </c>
      <c r="T228" s="223">
        <v>164590.89499999999</v>
      </c>
      <c r="U228" s="223">
        <v>27413.540139906727</v>
      </c>
      <c r="W228" s="100">
        <v>0</v>
      </c>
      <c r="X228" s="100">
        <f t="shared" si="55"/>
        <v>0</v>
      </c>
    </row>
    <row r="229" spans="1:26" x14ac:dyDescent="0.25">
      <c r="A229" s="97">
        <v>4215</v>
      </c>
      <c r="B229" s="97" t="s">
        <v>245</v>
      </c>
      <c r="C229" s="1">
        <v>429392.935</v>
      </c>
      <c r="D229" s="97">
        <f t="shared" si="45"/>
        <v>38070.124567780833</v>
      </c>
      <c r="E229" s="98">
        <f t="shared" si="46"/>
        <v>0.93523791095087361</v>
      </c>
      <c r="F229" s="220">
        <f t="shared" si="47"/>
        <v>1586.2971806183689</v>
      </c>
      <c r="G229" s="220">
        <f t="shared" si="42"/>
        <v>17891.845900194581</v>
      </c>
      <c r="H229" s="220">
        <f t="shared" si="48"/>
        <v>0</v>
      </c>
      <c r="I229" s="99">
        <f t="shared" si="43"/>
        <v>0</v>
      </c>
      <c r="J229" s="220">
        <f t="shared" si="49"/>
        <v>-592.55807608937778</v>
      </c>
      <c r="K229" s="99">
        <f t="shared" si="44"/>
        <v>-6683.4625402120919</v>
      </c>
      <c r="L229" s="100">
        <f t="shared" si="50"/>
        <v>11208.38335998249</v>
      </c>
      <c r="M229" s="100">
        <f t="shared" si="51"/>
        <v>440601.31835998251</v>
      </c>
      <c r="N229" s="100">
        <f t="shared" si="52"/>
        <v>39063.863672309824</v>
      </c>
      <c r="O229" s="101">
        <f t="shared" si="53"/>
        <v>0.95965029453777773</v>
      </c>
      <c r="P229" s="102">
        <v>100.25802159349223</v>
      </c>
      <c r="Q229" s="101">
        <f t="shared" si="54"/>
        <v>0.1801120847895297</v>
      </c>
      <c r="R229" s="101">
        <f t="shared" si="54"/>
        <v>0.16975379980024324</v>
      </c>
      <c r="S229" s="103">
        <v>11279</v>
      </c>
      <c r="T229" s="223">
        <v>363857.75599999999</v>
      </c>
      <c r="U229" s="223">
        <v>32545.41645796064</v>
      </c>
      <c r="W229" s="100">
        <v>0</v>
      </c>
      <c r="X229" s="100">
        <f t="shared" si="55"/>
        <v>0</v>
      </c>
    </row>
    <row r="230" spans="1:26" x14ac:dyDescent="0.25">
      <c r="A230" s="97">
        <v>4216</v>
      </c>
      <c r="B230" s="97" t="s">
        <v>246</v>
      </c>
      <c r="C230" s="1">
        <v>147328.601</v>
      </c>
      <c r="D230" s="97">
        <f t="shared" si="45"/>
        <v>27579.296330962188</v>
      </c>
      <c r="E230" s="98">
        <f t="shared" si="46"/>
        <v>0.67751823191808636</v>
      </c>
      <c r="F230" s="220">
        <f t="shared" si="47"/>
        <v>7880.7941227095553</v>
      </c>
      <c r="G230" s="220">
        <f t="shared" si="42"/>
        <v>42099.20220351444</v>
      </c>
      <c r="H230" s="220">
        <f t="shared" si="48"/>
        <v>3172.1415428388405</v>
      </c>
      <c r="I230" s="99">
        <f t="shared" si="43"/>
        <v>16945.580121845087</v>
      </c>
      <c r="J230" s="220">
        <f t="shared" si="49"/>
        <v>2579.5834667494628</v>
      </c>
      <c r="K230" s="99">
        <f t="shared" si="44"/>
        <v>13780.134879375631</v>
      </c>
      <c r="L230" s="100">
        <f t="shared" si="50"/>
        <v>55879.337082890073</v>
      </c>
      <c r="M230" s="100">
        <f t="shared" si="51"/>
        <v>203207.93808289006</v>
      </c>
      <c r="N230" s="100">
        <f t="shared" si="52"/>
        <v>38039.673920421199</v>
      </c>
      <c r="O230" s="101">
        <f t="shared" si="53"/>
        <v>0.9344898545642174</v>
      </c>
      <c r="P230" s="102">
        <v>2208.1741119678481</v>
      </c>
      <c r="Q230" s="101">
        <f t="shared" si="54"/>
        <v>9.7715283584431073E-2</v>
      </c>
      <c r="R230" s="101">
        <f t="shared" si="54"/>
        <v>8.3742120109376761E-2</v>
      </c>
      <c r="S230" s="103">
        <v>5342</v>
      </c>
      <c r="T230" s="223">
        <v>134213.856</v>
      </c>
      <c r="U230" s="223">
        <v>25448.209328782705</v>
      </c>
      <c r="W230" s="100">
        <v>0</v>
      </c>
      <c r="X230" s="100">
        <f t="shared" si="55"/>
        <v>0</v>
      </c>
    </row>
    <row r="231" spans="1:26" x14ac:dyDescent="0.25">
      <c r="A231" s="97">
        <v>4217</v>
      </c>
      <c r="B231" s="97" t="s">
        <v>247</v>
      </c>
      <c r="C231" s="1">
        <v>56259.226000000002</v>
      </c>
      <c r="D231" s="97">
        <f t="shared" si="45"/>
        <v>31237.771238201003</v>
      </c>
      <c r="E231" s="98">
        <f t="shared" si="46"/>
        <v>0.76739302135883092</v>
      </c>
      <c r="F231" s="220">
        <f t="shared" si="47"/>
        <v>5685.7091783662663</v>
      </c>
      <c r="G231" s="220">
        <f t="shared" si="42"/>
        <v>10239.962230237647</v>
      </c>
      <c r="H231" s="220">
        <f t="shared" si="48"/>
        <v>1891.6753253052555</v>
      </c>
      <c r="I231" s="99">
        <f t="shared" si="43"/>
        <v>3406.9072608747651</v>
      </c>
      <c r="J231" s="220">
        <f t="shared" si="49"/>
        <v>1299.1172492158776</v>
      </c>
      <c r="K231" s="99">
        <f t="shared" si="44"/>
        <v>2339.7101658377956</v>
      </c>
      <c r="L231" s="100">
        <f t="shared" si="50"/>
        <v>12579.672396075443</v>
      </c>
      <c r="M231" s="100">
        <f t="shared" si="51"/>
        <v>68838.898396075441</v>
      </c>
      <c r="N231" s="100">
        <f t="shared" si="52"/>
        <v>38222.597665783142</v>
      </c>
      <c r="O231" s="101">
        <f t="shared" si="53"/>
        <v>0.93898359403625475</v>
      </c>
      <c r="P231" s="102">
        <v>347.80196166306632</v>
      </c>
      <c r="Q231" s="101">
        <f t="shared" si="54"/>
        <v>8.6920484316483845E-2</v>
      </c>
      <c r="R231" s="101">
        <f t="shared" si="54"/>
        <v>9.9594182356820465E-2</v>
      </c>
      <c r="S231" s="103">
        <v>1801</v>
      </c>
      <c r="T231" s="223">
        <v>51760.203999999998</v>
      </c>
      <c r="U231" s="223">
        <v>28408.454445664105</v>
      </c>
      <c r="W231" s="100">
        <v>0</v>
      </c>
      <c r="X231" s="100">
        <f t="shared" si="55"/>
        <v>0</v>
      </c>
    </row>
    <row r="232" spans="1:26" x14ac:dyDescent="0.25">
      <c r="A232" s="97">
        <v>4218</v>
      </c>
      <c r="B232" s="97" t="s">
        <v>248</v>
      </c>
      <c r="C232" s="1">
        <v>36981.701000000001</v>
      </c>
      <c r="D232" s="97">
        <f t="shared" si="45"/>
        <v>27952.910808767952</v>
      </c>
      <c r="E232" s="98">
        <f t="shared" si="46"/>
        <v>0.68669651614203087</v>
      </c>
      <c r="F232" s="220">
        <f t="shared" si="47"/>
        <v>7656.6254360260973</v>
      </c>
      <c r="G232" s="220">
        <f t="shared" si="42"/>
        <v>10129.715451862527</v>
      </c>
      <c r="H232" s="220">
        <f t="shared" si="48"/>
        <v>3041.3764756068231</v>
      </c>
      <c r="I232" s="99">
        <f t="shared" si="43"/>
        <v>4023.7410772278272</v>
      </c>
      <c r="J232" s="220">
        <f t="shared" si="49"/>
        <v>2448.8183995174454</v>
      </c>
      <c r="K232" s="99">
        <f t="shared" si="44"/>
        <v>3239.78674256158</v>
      </c>
      <c r="L232" s="100">
        <f t="shared" si="50"/>
        <v>13369.502194424107</v>
      </c>
      <c r="M232" s="100">
        <f t="shared" si="51"/>
        <v>50351.20319442411</v>
      </c>
      <c r="N232" s="100">
        <f t="shared" si="52"/>
        <v>38058.354644311497</v>
      </c>
      <c r="O232" s="101">
        <f t="shared" si="53"/>
        <v>0.93494876877541488</v>
      </c>
      <c r="P232" s="102">
        <v>816.4875443810306</v>
      </c>
      <c r="Q232" s="101">
        <f t="shared" si="54"/>
        <v>3.8819646170369967E-2</v>
      </c>
      <c r="R232" s="101">
        <f t="shared" si="54"/>
        <v>4.8242046589148796E-2</v>
      </c>
      <c r="S232" s="103">
        <v>1323</v>
      </c>
      <c r="T232" s="223">
        <v>35599.732000000004</v>
      </c>
      <c r="U232" s="223">
        <v>26666.465917603</v>
      </c>
      <c r="W232" s="100">
        <v>0</v>
      </c>
      <c r="X232" s="100">
        <f t="shared" si="55"/>
        <v>0</v>
      </c>
    </row>
    <row r="233" spans="1:26" x14ac:dyDescent="0.25">
      <c r="A233" s="97">
        <v>4219</v>
      </c>
      <c r="B233" s="97" t="s">
        <v>249</v>
      </c>
      <c r="C233" s="1">
        <v>105009.23699999999</v>
      </c>
      <c r="D233" s="97">
        <f t="shared" si="45"/>
        <v>28746.027101012864</v>
      </c>
      <c r="E233" s="98">
        <f t="shared" si="46"/>
        <v>0.70618036161723019</v>
      </c>
      <c r="F233" s="220">
        <f t="shared" si="47"/>
        <v>7180.7556606791504</v>
      </c>
      <c r="G233" s="220">
        <f t="shared" si="42"/>
        <v>26231.300428460938</v>
      </c>
      <c r="H233" s="220">
        <f t="shared" si="48"/>
        <v>2763.785773321104</v>
      </c>
      <c r="I233" s="99">
        <f t="shared" si="43"/>
        <v>10096.109429941993</v>
      </c>
      <c r="J233" s="220">
        <f t="shared" si="49"/>
        <v>2171.2276972317263</v>
      </c>
      <c r="K233" s="99">
        <f t="shared" si="44"/>
        <v>7931.4947779874956</v>
      </c>
      <c r="L233" s="100">
        <f t="shared" si="50"/>
        <v>34162.795206448434</v>
      </c>
      <c r="M233" s="100">
        <f t="shared" si="51"/>
        <v>139172.03220644844</v>
      </c>
      <c r="N233" s="100">
        <f t="shared" si="52"/>
        <v>38098.010458923745</v>
      </c>
      <c r="O233" s="101">
        <f t="shared" si="53"/>
        <v>0.93592296104917494</v>
      </c>
      <c r="P233" s="102">
        <v>1454.0368794587594</v>
      </c>
      <c r="Q233" s="101">
        <f t="shared" si="54"/>
        <v>9.0395661678617928E-2</v>
      </c>
      <c r="R233" s="101">
        <f t="shared" si="54"/>
        <v>8.0246892859271265E-2</v>
      </c>
      <c r="S233" s="103">
        <v>3653</v>
      </c>
      <c r="T233" s="223">
        <v>96303.792000000001</v>
      </c>
      <c r="U233" s="223">
        <v>26610.608455374415</v>
      </c>
      <c r="W233" s="100">
        <v>0</v>
      </c>
      <c r="X233" s="100">
        <f t="shared" si="55"/>
        <v>0</v>
      </c>
    </row>
    <row r="234" spans="1:26" x14ac:dyDescent="0.25">
      <c r="A234" s="97">
        <v>4220</v>
      </c>
      <c r="B234" s="97" t="s">
        <v>250</v>
      </c>
      <c r="C234" s="1">
        <v>36603.843000000001</v>
      </c>
      <c r="D234" s="97">
        <f t="shared" si="45"/>
        <v>32278.521164021164</v>
      </c>
      <c r="E234" s="98">
        <f t="shared" si="46"/>
        <v>0.79296028171053679</v>
      </c>
      <c r="F234" s="220">
        <f t="shared" si="47"/>
        <v>5061.2592228741705</v>
      </c>
      <c r="G234" s="220">
        <f t="shared" si="42"/>
        <v>5739.4679587393093</v>
      </c>
      <c r="H234" s="220">
        <f t="shared" si="48"/>
        <v>1527.4128512681991</v>
      </c>
      <c r="I234" s="99">
        <f t="shared" si="43"/>
        <v>1732.0861733381378</v>
      </c>
      <c r="J234" s="220">
        <f t="shared" si="49"/>
        <v>934.85477517882134</v>
      </c>
      <c r="K234" s="99">
        <f t="shared" si="44"/>
        <v>1060.1253150527834</v>
      </c>
      <c r="L234" s="100">
        <f t="shared" si="50"/>
        <v>6799.593273792093</v>
      </c>
      <c r="M234" s="100">
        <f t="shared" si="51"/>
        <v>43403.436273792096</v>
      </c>
      <c r="N234" s="100">
        <f t="shared" si="52"/>
        <v>38274.635162074163</v>
      </c>
      <c r="O234" s="101">
        <f t="shared" si="53"/>
        <v>0.9402619570538403</v>
      </c>
      <c r="P234" s="102">
        <v>-379.44785481625331</v>
      </c>
      <c r="Q234" s="101">
        <f t="shared" si="54"/>
        <v>5.1602068209402135E-2</v>
      </c>
      <c r="R234" s="101">
        <f t="shared" si="54"/>
        <v>5.9020777685306211E-2</v>
      </c>
      <c r="S234" s="103">
        <v>1134</v>
      </c>
      <c r="T234" s="223">
        <v>34807.694000000003</v>
      </c>
      <c r="U234" s="223">
        <v>30479.59194395797</v>
      </c>
      <c r="W234" s="100">
        <v>0</v>
      </c>
      <c r="X234" s="100">
        <f t="shared" si="55"/>
        <v>0</v>
      </c>
    </row>
    <row r="235" spans="1:26" x14ac:dyDescent="0.25">
      <c r="A235" s="97">
        <v>4221</v>
      </c>
      <c r="B235" s="97" t="s">
        <v>251</v>
      </c>
      <c r="C235" s="1">
        <v>59063.661999999997</v>
      </c>
      <c r="D235" s="97">
        <f t="shared" si="45"/>
        <v>50524.946107784432</v>
      </c>
      <c r="E235" s="98">
        <f t="shared" si="46"/>
        <v>1.2412054224992053</v>
      </c>
      <c r="F235" s="220">
        <f t="shared" si="47"/>
        <v>-5886.5957433837902</v>
      </c>
      <c r="G235" s="220">
        <f t="shared" si="42"/>
        <v>-6881.4304240156507</v>
      </c>
      <c r="H235" s="220">
        <f t="shared" si="48"/>
        <v>0</v>
      </c>
      <c r="I235" s="99">
        <f t="shared" si="43"/>
        <v>0</v>
      </c>
      <c r="J235" s="220">
        <f t="shared" si="49"/>
        <v>-592.55807608937778</v>
      </c>
      <c r="K235" s="99">
        <f t="shared" si="44"/>
        <v>-692.70039094848266</v>
      </c>
      <c r="L235" s="100">
        <f t="shared" si="50"/>
        <v>-7574.1308149641336</v>
      </c>
      <c r="M235" s="100">
        <f t="shared" si="51"/>
        <v>51489.531185035863</v>
      </c>
      <c r="N235" s="100">
        <f t="shared" si="52"/>
        <v>44045.792288311262</v>
      </c>
      <c r="O235" s="101">
        <f t="shared" si="53"/>
        <v>1.0820372991571103</v>
      </c>
      <c r="P235" s="102">
        <v>-2600.3213567299535</v>
      </c>
      <c r="Q235" s="101">
        <f t="shared" si="54"/>
        <v>0.12761504654569691</v>
      </c>
      <c r="R235" s="101">
        <f t="shared" si="54"/>
        <v>0.12761504654569694</v>
      </c>
      <c r="S235" s="103">
        <v>1169</v>
      </c>
      <c r="T235" s="223">
        <v>52379.277999999998</v>
      </c>
      <c r="U235" s="223">
        <v>44806.910179640719</v>
      </c>
      <c r="W235" s="100">
        <v>0</v>
      </c>
      <c r="X235" s="100">
        <f t="shared" si="55"/>
        <v>0</v>
      </c>
    </row>
    <row r="236" spans="1:26" x14ac:dyDescent="0.25">
      <c r="A236" s="97">
        <v>4222</v>
      </c>
      <c r="B236" s="97" t="s">
        <v>252</v>
      </c>
      <c r="C236" s="1">
        <v>90326.887000000002</v>
      </c>
      <c r="D236" s="97">
        <f t="shared" si="45"/>
        <v>96606.296256684494</v>
      </c>
      <c r="E236" s="98">
        <f t="shared" si="46"/>
        <v>2.3732486226816003</v>
      </c>
      <c r="F236" s="220">
        <f t="shared" si="47"/>
        <v>-33535.405832723824</v>
      </c>
      <c r="G236" s="220">
        <f t="shared" si="42"/>
        <v>-31355.604453596774</v>
      </c>
      <c r="H236" s="220">
        <f t="shared" si="48"/>
        <v>0</v>
      </c>
      <c r="I236" s="99">
        <f t="shared" si="43"/>
        <v>0</v>
      </c>
      <c r="J236" s="220">
        <f t="shared" si="49"/>
        <v>-592.55807608937778</v>
      </c>
      <c r="K236" s="99">
        <f t="shared" si="44"/>
        <v>-554.04180114356825</v>
      </c>
      <c r="L236" s="100">
        <f t="shared" si="50"/>
        <v>-31909.646254740343</v>
      </c>
      <c r="M236" s="100">
        <f t="shared" si="51"/>
        <v>58417.24074525966</v>
      </c>
      <c r="N236" s="100">
        <f t="shared" si="52"/>
        <v>62478.332347871292</v>
      </c>
      <c r="O236" s="101">
        <f t="shared" si="53"/>
        <v>1.5348545792300685</v>
      </c>
      <c r="P236" s="102">
        <v>-7417.9269703528698</v>
      </c>
      <c r="Q236" s="101">
        <f t="shared" si="54"/>
        <v>7.0408475813190333E-2</v>
      </c>
      <c r="R236" s="101">
        <f t="shared" si="54"/>
        <v>6.4684366316863126E-2</v>
      </c>
      <c r="S236" s="103">
        <v>935</v>
      </c>
      <c r="T236" s="223">
        <v>84385.437000000005</v>
      </c>
      <c r="U236" s="223">
        <v>90737.029032258069</v>
      </c>
      <c r="W236" s="100">
        <v>0</v>
      </c>
      <c r="X236" s="100">
        <f t="shared" si="55"/>
        <v>0</v>
      </c>
    </row>
    <row r="237" spans="1:26" x14ac:dyDescent="0.25">
      <c r="A237" s="97">
        <v>4223</v>
      </c>
      <c r="B237" s="97" t="s">
        <v>253</v>
      </c>
      <c r="C237" s="1">
        <v>410770.772</v>
      </c>
      <c r="D237" s="97">
        <f t="shared" si="45"/>
        <v>27161.989816835285</v>
      </c>
      <c r="E237" s="98">
        <f t="shared" si="46"/>
        <v>0.66726660083126466</v>
      </c>
      <c r="F237" s="220">
        <f t="shared" si="47"/>
        <v>8131.1780311856974</v>
      </c>
      <c r="G237" s="220">
        <f t="shared" si="42"/>
        <v>122967.8053656213</v>
      </c>
      <c r="H237" s="220">
        <f t="shared" si="48"/>
        <v>3318.1988227832567</v>
      </c>
      <c r="I237" s="99">
        <f t="shared" si="43"/>
        <v>50181.120796951189</v>
      </c>
      <c r="J237" s="220">
        <f t="shared" si="49"/>
        <v>2725.640746693879</v>
      </c>
      <c r="K237" s="99">
        <f t="shared" si="44"/>
        <v>41219.865012251532</v>
      </c>
      <c r="L237" s="100">
        <f t="shared" si="50"/>
        <v>164187.67037787283</v>
      </c>
      <c r="M237" s="100">
        <f t="shared" si="51"/>
        <v>574958.44237787277</v>
      </c>
      <c r="N237" s="100">
        <f t="shared" si="52"/>
        <v>38018.808594714857</v>
      </c>
      <c r="O237" s="101">
        <f t="shared" si="53"/>
        <v>0.93397727300987643</v>
      </c>
      <c r="P237" s="102">
        <v>8411.8494008498965</v>
      </c>
      <c r="Q237" s="101">
        <f t="shared" si="54"/>
        <v>4.3427252947229426E-2</v>
      </c>
      <c r="R237" s="101">
        <f t="shared" si="54"/>
        <v>3.0455995686495634E-2</v>
      </c>
      <c r="S237" s="103">
        <v>15123</v>
      </c>
      <c r="T237" s="223">
        <v>393674.56699999998</v>
      </c>
      <c r="U237" s="223">
        <v>26359.194308670903</v>
      </c>
      <c r="W237" s="100">
        <v>0</v>
      </c>
      <c r="X237" s="100">
        <f t="shared" si="55"/>
        <v>0</v>
      </c>
    </row>
    <row r="238" spans="1:26" x14ac:dyDescent="0.25">
      <c r="A238" s="97">
        <v>4224</v>
      </c>
      <c r="B238" s="97" t="s">
        <v>254</v>
      </c>
      <c r="C238" s="1">
        <v>48625.125</v>
      </c>
      <c r="D238" s="97">
        <f t="shared" si="45"/>
        <v>53317.023026315786</v>
      </c>
      <c r="E238" s="98">
        <f t="shared" si="46"/>
        <v>1.3097961143907511</v>
      </c>
      <c r="F238" s="220">
        <f t="shared" si="47"/>
        <v>-7561.8418945026024</v>
      </c>
      <c r="G238" s="220">
        <f t="shared" si="42"/>
        <v>-6896.3998077863735</v>
      </c>
      <c r="H238" s="220">
        <f t="shared" si="48"/>
        <v>0</v>
      </c>
      <c r="I238" s="99">
        <f t="shared" si="43"/>
        <v>0</v>
      </c>
      <c r="J238" s="220">
        <f t="shared" si="49"/>
        <v>-592.55807608937778</v>
      </c>
      <c r="K238" s="99">
        <f t="shared" si="44"/>
        <v>-540.41296539351254</v>
      </c>
      <c r="L238" s="100">
        <f t="shared" si="50"/>
        <v>-7436.8127731798859</v>
      </c>
      <c r="M238" s="100">
        <f t="shared" si="51"/>
        <v>41188.312226820111</v>
      </c>
      <c r="N238" s="100">
        <f t="shared" si="52"/>
        <v>45162.623055723809</v>
      </c>
      <c r="O238" s="101">
        <f t="shared" si="53"/>
        <v>1.1094735759137286</v>
      </c>
      <c r="P238" s="102">
        <v>60.154058222653475</v>
      </c>
      <c r="Q238" s="101">
        <f t="shared" si="54"/>
        <v>0.11756842466029224</v>
      </c>
      <c r="R238" s="101">
        <f t="shared" si="54"/>
        <v>0.13594948427641548</v>
      </c>
      <c r="S238" s="103">
        <v>912</v>
      </c>
      <c r="T238" s="223">
        <v>43509.752</v>
      </c>
      <c r="U238" s="223">
        <v>46936.086299892122</v>
      </c>
      <c r="W238" s="100">
        <v>0</v>
      </c>
      <c r="X238" s="100">
        <f t="shared" si="55"/>
        <v>0</v>
      </c>
    </row>
    <row r="239" spans="1:26" x14ac:dyDescent="0.25">
      <c r="A239" s="97">
        <v>4225</v>
      </c>
      <c r="B239" s="97" t="s">
        <v>255</v>
      </c>
      <c r="C239" s="1">
        <v>308221.02399999998</v>
      </c>
      <c r="D239" s="97">
        <f t="shared" si="45"/>
        <v>29410.403053435111</v>
      </c>
      <c r="E239" s="98">
        <f t="shared" si="46"/>
        <v>0.72250154745215223</v>
      </c>
      <c r="F239" s="220">
        <f t="shared" si="47"/>
        <v>6782.1300892258014</v>
      </c>
      <c r="G239" s="220">
        <f t="shared" si="42"/>
        <v>71076.723335086412</v>
      </c>
      <c r="H239" s="220">
        <f t="shared" si="48"/>
        <v>2531.2541899733174</v>
      </c>
      <c r="I239" s="99">
        <f t="shared" si="43"/>
        <v>26527.543910920365</v>
      </c>
      <c r="J239" s="220">
        <f t="shared" si="49"/>
        <v>1938.6961138839397</v>
      </c>
      <c r="K239" s="99">
        <f t="shared" si="44"/>
        <v>20317.535273503687</v>
      </c>
      <c r="L239" s="100">
        <f t="shared" si="50"/>
        <v>91394.258608590098</v>
      </c>
      <c r="M239" s="100">
        <f t="shared" si="51"/>
        <v>399615.28260859009</v>
      </c>
      <c r="N239" s="100">
        <f t="shared" si="52"/>
        <v>38131.229256544859</v>
      </c>
      <c r="O239" s="101">
        <f t="shared" si="53"/>
        <v>0.93673902034092105</v>
      </c>
      <c r="P239" s="102">
        <v>4792.20249940535</v>
      </c>
      <c r="Q239" s="101">
        <f t="shared" si="54"/>
        <v>0.10575176022901361</v>
      </c>
      <c r="R239" s="101">
        <f t="shared" si="54"/>
        <v>0.10406358960270973</v>
      </c>
      <c r="S239" s="103">
        <v>10480</v>
      </c>
      <c r="T239" s="223">
        <v>278743.41700000002</v>
      </c>
      <c r="U239" s="223">
        <v>26638.323490061164</v>
      </c>
      <c r="W239" s="100">
        <v>0</v>
      </c>
      <c r="X239" s="100">
        <f t="shared" si="55"/>
        <v>0</v>
      </c>
      <c r="Y239" s="1"/>
      <c r="Z239" s="1"/>
    </row>
    <row r="240" spans="1:26" x14ac:dyDescent="0.25">
      <c r="A240" s="97">
        <v>4226</v>
      </c>
      <c r="B240" s="97" t="s">
        <v>256</v>
      </c>
      <c r="C240" s="1">
        <v>57341.652999999998</v>
      </c>
      <c r="D240" s="97">
        <f t="shared" si="45"/>
        <v>33651.204812206575</v>
      </c>
      <c r="E240" s="98">
        <f t="shared" si="46"/>
        <v>0.82668188893143435</v>
      </c>
      <c r="F240" s="220">
        <f t="shared" si="47"/>
        <v>4237.6490339629236</v>
      </c>
      <c r="G240" s="220">
        <f t="shared" si="42"/>
        <v>7220.9539538728222</v>
      </c>
      <c r="H240" s="220">
        <f t="shared" si="48"/>
        <v>1046.9735744033053</v>
      </c>
      <c r="I240" s="99">
        <f t="shared" si="43"/>
        <v>1784.0429707832322</v>
      </c>
      <c r="J240" s="220">
        <f t="shared" si="49"/>
        <v>454.41549831392751</v>
      </c>
      <c r="K240" s="99">
        <f t="shared" si="44"/>
        <v>774.32400912693242</v>
      </c>
      <c r="L240" s="100">
        <f t="shared" si="50"/>
        <v>7995.2779629997549</v>
      </c>
      <c r="M240" s="100">
        <f t="shared" si="51"/>
        <v>65336.930962999752</v>
      </c>
      <c r="N240" s="100">
        <f t="shared" si="52"/>
        <v>38343.269344483422</v>
      </c>
      <c r="O240" s="101">
        <f t="shared" si="53"/>
        <v>0.94194803741488498</v>
      </c>
      <c r="P240" s="102">
        <v>216.92700784223689</v>
      </c>
      <c r="Q240" s="101">
        <f t="shared" si="54"/>
        <v>0.23970024505750262</v>
      </c>
      <c r="R240" s="101">
        <f t="shared" si="54"/>
        <v>0.22951491440562188</v>
      </c>
      <c r="S240" s="103">
        <v>1704</v>
      </c>
      <c r="T240" s="223">
        <v>46254.45</v>
      </c>
      <c r="U240" s="223">
        <v>27369.497041420116</v>
      </c>
      <c r="W240" s="100">
        <v>0</v>
      </c>
      <c r="X240" s="100">
        <f t="shared" si="55"/>
        <v>0</v>
      </c>
    </row>
    <row r="241" spans="1:26" x14ac:dyDescent="0.25">
      <c r="A241" s="97">
        <v>4227</v>
      </c>
      <c r="B241" s="97" t="s">
        <v>257</v>
      </c>
      <c r="C241" s="1">
        <v>205394.875</v>
      </c>
      <c r="D241" s="97">
        <f t="shared" si="45"/>
        <v>34913.288288288284</v>
      </c>
      <c r="E241" s="98">
        <f t="shared" si="46"/>
        <v>0.85768647131767684</v>
      </c>
      <c r="F241" s="220">
        <f t="shared" si="47"/>
        <v>3480.398948313898</v>
      </c>
      <c r="G241" s="220">
        <f t="shared" si="42"/>
        <v>20475.187012930663</v>
      </c>
      <c r="H241" s="220">
        <f t="shared" si="48"/>
        <v>605.24435777470717</v>
      </c>
      <c r="I241" s="99">
        <f t="shared" si="43"/>
        <v>3560.6525567886024</v>
      </c>
      <c r="J241" s="220">
        <f t="shared" si="49"/>
        <v>12.686281685329391</v>
      </c>
      <c r="K241" s="99">
        <f t="shared" si="44"/>
        <v>74.633395154792794</v>
      </c>
      <c r="L241" s="100">
        <f t="shared" si="50"/>
        <v>20549.820408085456</v>
      </c>
      <c r="M241" s="100">
        <f t="shared" si="51"/>
        <v>225944.69540808545</v>
      </c>
      <c r="N241" s="100">
        <f t="shared" si="52"/>
        <v>38406.373518287517</v>
      </c>
      <c r="O241" s="101">
        <f t="shared" si="53"/>
        <v>0.94349826653419733</v>
      </c>
      <c r="P241" s="102">
        <v>-9218.9228543509562</v>
      </c>
      <c r="Q241" s="101">
        <f t="shared" si="54"/>
        <v>9.2738078974172813E-2</v>
      </c>
      <c r="R241" s="101">
        <f t="shared" si="54"/>
        <v>9.9982135591543564E-2</v>
      </c>
      <c r="S241" s="103">
        <v>5883</v>
      </c>
      <c r="T241" s="223">
        <v>187963.50099999999</v>
      </c>
      <c r="U241" s="223">
        <v>31739.868456602497</v>
      </c>
      <c r="W241" s="100">
        <v>0</v>
      </c>
      <c r="X241" s="100">
        <f t="shared" si="55"/>
        <v>0</v>
      </c>
    </row>
    <row r="242" spans="1:26" x14ac:dyDescent="0.25">
      <c r="A242" s="97">
        <v>4228</v>
      </c>
      <c r="B242" s="97" t="s">
        <v>258</v>
      </c>
      <c r="C242" s="1">
        <v>118529.37300000001</v>
      </c>
      <c r="D242" s="97">
        <f t="shared" si="45"/>
        <v>65485.841436464099</v>
      </c>
      <c r="E242" s="98">
        <f t="shared" si="46"/>
        <v>1.6087376187292812</v>
      </c>
      <c r="F242" s="220">
        <f t="shared" si="47"/>
        <v>-14863.132940591589</v>
      </c>
      <c r="G242" s="220">
        <f t="shared" si="42"/>
        <v>-26902.270622470776</v>
      </c>
      <c r="H242" s="220">
        <f t="shared" si="48"/>
        <v>0</v>
      </c>
      <c r="I242" s="99">
        <f t="shared" si="43"/>
        <v>0</v>
      </c>
      <c r="J242" s="220">
        <f t="shared" si="49"/>
        <v>-592.55807608937778</v>
      </c>
      <c r="K242" s="99">
        <f t="shared" si="44"/>
        <v>-1072.5301177217736</v>
      </c>
      <c r="L242" s="100">
        <f t="shared" si="50"/>
        <v>-27974.80074019255</v>
      </c>
      <c r="M242" s="100">
        <f t="shared" si="51"/>
        <v>90554.572259807464</v>
      </c>
      <c r="N242" s="100">
        <f t="shared" si="52"/>
        <v>50030.150419783124</v>
      </c>
      <c r="O242" s="101">
        <f t="shared" si="53"/>
        <v>1.2290501776491405</v>
      </c>
      <c r="P242" s="102">
        <v>-11654.846831378305</v>
      </c>
      <c r="Q242" s="101">
        <f t="shared" si="54"/>
        <v>8.6163358403713294E-2</v>
      </c>
      <c r="R242" s="101">
        <f t="shared" si="54"/>
        <v>6.3359928779768038E-2</v>
      </c>
      <c r="S242" s="103">
        <v>1810</v>
      </c>
      <c r="T242" s="223">
        <v>109126.65399999999</v>
      </c>
      <c r="U242" s="223">
        <v>61583.890519187356</v>
      </c>
      <c r="W242" s="100">
        <v>0</v>
      </c>
      <c r="X242" s="100">
        <f t="shared" si="55"/>
        <v>0</v>
      </c>
    </row>
    <row r="243" spans="1:26" ht="30.6" customHeight="1" x14ac:dyDescent="0.25">
      <c r="A243" s="97">
        <v>4601</v>
      </c>
      <c r="B243" s="97" t="s">
        <v>259</v>
      </c>
      <c r="C243" s="1">
        <v>12263638.698999999</v>
      </c>
      <c r="D243" s="97">
        <f t="shared" si="45"/>
        <v>42740.873031749899</v>
      </c>
      <c r="E243" s="98">
        <f t="shared" si="46"/>
        <v>1.0499804048516248</v>
      </c>
      <c r="F243" s="220">
        <f t="shared" si="47"/>
        <v>-1216.1518977630708</v>
      </c>
      <c r="G243" s="220">
        <f t="shared" si="42"/>
        <v>-348950.46402515791</v>
      </c>
      <c r="H243" s="220">
        <f t="shared" si="48"/>
        <v>0</v>
      </c>
      <c r="I243" s="99">
        <f t="shared" si="43"/>
        <v>0</v>
      </c>
      <c r="J243" s="220">
        <f t="shared" si="49"/>
        <v>-592.55807608937778</v>
      </c>
      <c r="K243" s="99">
        <f t="shared" si="44"/>
        <v>-170022.68877232517</v>
      </c>
      <c r="L243" s="100">
        <f t="shared" si="50"/>
        <v>-518973.15279748308</v>
      </c>
      <c r="M243" s="100">
        <f t="shared" si="51"/>
        <v>11744665.546202516</v>
      </c>
      <c r="N243" s="100">
        <f t="shared" si="52"/>
        <v>40932.163057897458</v>
      </c>
      <c r="O243" s="101">
        <f t="shared" si="53"/>
        <v>1.0055472920980784</v>
      </c>
      <c r="P243" s="102">
        <v>-306.49475545401219</v>
      </c>
      <c r="Q243" s="101">
        <f t="shared" si="54"/>
        <v>0.13472955662475786</v>
      </c>
      <c r="R243" s="101">
        <f t="shared" si="54"/>
        <v>0.12947372565290297</v>
      </c>
      <c r="S243" s="103">
        <v>286930</v>
      </c>
      <c r="T243" s="223">
        <v>10807543.196</v>
      </c>
      <c r="U243" s="223">
        <v>37841.405303202722</v>
      </c>
      <c r="W243" s="100">
        <v>0</v>
      </c>
      <c r="X243" s="100">
        <f t="shared" si="55"/>
        <v>0</v>
      </c>
    </row>
    <row r="244" spans="1:26" x14ac:dyDescent="0.25">
      <c r="A244" s="97">
        <v>4602</v>
      </c>
      <c r="B244" s="97" t="s">
        <v>260</v>
      </c>
      <c r="C244" s="1">
        <v>637643.94299999997</v>
      </c>
      <c r="D244" s="97">
        <f t="shared" si="45"/>
        <v>37221.641643803632</v>
      </c>
      <c r="E244" s="98">
        <f t="shared" si="46"/>
        <v>0.91439391828452177</v>
      </c>
      <c r="F244" s="220">
        <f t="shared" si="47"/>
        <v>2095.3869350046893</v>
      </c>
      <c r="G244" s="220">
        <f t="shared" si="42"/>
        <v>35896.073583565332</v>
      </c>
      <c r="H244" s="220">
        <f t="shared" si="48"/>
        <v>0</v>
      </c>
      <c r="I244" s="99">
        <f t="shared" si="43"/>
        <v>0</v>
      </c>
      <c r="J244" s="220">
        <f t="shared" si="49"/>
        <v>-592.55807608937778</v>
      </c>
      <c r="K244" s="99">
        <f t="shared" si="44"/>
        <v>-10151.112401487131</v>
      </c>
      <c r="L244" s="100">
        <f t="shared" si="50"/>
        <v>25744.961182078201</v>
      </c>
      <c r="M244" s="100">
        <f t="shared" si="51"/>
        <v>663388.9041820782</v>
      </c>
      <c r="N244" s="100">
        <f t="shared" si="52"/>
        <v>38724.470502718941</v>
      </c>
      <c r="O244" s="101">
        <f t="shared" si="53"/>
        <v>0.95131269747123692</v>
      </c>
      <c r="P244" s="102">
        <v>2689.5730118555002</v>
      </c>
      <c r="Q244" s="104">
        <f t="shared" si="54"/>
        <v>7.5940936371209911E-2</v>
      </c>
      <c r="R244" s="104">
        <f t="shared" si="54"/>
        <v>7.7762329585544548E-2</v>
      </c>
      <c r="S244" s="103">
        <v>17131</v>
      </c>
      <c r="T244" s="223">
        <v>592638.42599999998</v>
      </c>
      <c r="U244" s="223">
        <v>34536.03881118881</v>
      </c>
      <c r="V244" s="1"/>
      <c r="W244" s="100">
        <v>0</v>
      </c>
      <c r="X244" s="100">
        <f t="shared" si="55"/>
        <v>0</v>
      </c>
      <c r="Y244" s="1"/>
      <c r="Z244" s="1"/>
    </row>
    <row r="245" spans="1:26" x14ac:dyDescent="0.25">
      <c r="A245" s="97">
        <v>4611</v>
      </c>
      <c r="B245" s="97" t="s">
        <v>261</v>
      </c>
      <c r="C245" s="1">
        <v>142490.79199999999</v>
      </c>
      <c r="D245" s="97">
        <f t="shared" si="45"/>
        <v>35243.82686124165</v>
      </c>
      <c r="E245" s="98">
        <f t="shared" si="46"/>
        <v>0.86580654468142959</v>
      </c>
      <c r="F245" s="220">
        <f t="shared" si="47"/>
        <v>3282.0758045418784</v>
      </c>
      <c r="G245" s="220">
        <f t="shared" si="42"/>
        <v>13269.432477762815</v>
      </c>
      <c r="H245" s="220">
        <f t="shared" si="48"/>
        <v>489.55585724102889</v>
      </c>
      <c r="I245" s="99">
        <f t="shared" si="43"/>
        <v>1979.2743308254796</v>
      </c>
      <c r="J245" s="220">
        <f t="shared" si="49"/>
        <v>-103.00221884834889</v>
      </c>
      <c r="K245" s="99">
        <f t="shared" si="44"/>
        <v>-416.43797080387452</v>
      </c>
      <c r="L245" s="100">
        <f t="shared" si="50"/>
        <v>12852.994506958941</v>
      </c>
      <c r="M245" s="100">
        <f t="shared" si="51"/>
        <v>155343.78650695892</v>
      </c>
      <c r="N245" s="100">
        <f t="shared" si="52"/>
        <v>38422.900446935171</v>
      </c>
      <c r="O245" s="101">
        <f t="shared" si="53"/>
        <v>0.94390427020238454</v>
      </c>
      <c r="P245" s="102">
        <v>23.68208811983277</v>
      </c>
      <c r="Q245" s="104">
        <f t="shared" si="54"/>
        <v>5.668149999766018E-2</v>
      </c>
      <c r="R245" s="104">
        <f t="shared" si="54"/>
        <v>5.9295107467355029E-2</v>
      </c>
      <c r="S245" s="103">
        <v>4043</v>
      </c>
      <c r="T245" s="223">
        <v>134847.43700000001</v>
      </c>
      <c r="U245" s="223">
        <v>33271.018258080439</v>
      </c>
      <c r="V245" s="1"/>
      <c r="W245" s="100">
        <v>0</v>
      </c>
      <c r="X245" s="100">
        <f t="shared" si="55"/>
        <v>0</v>
      </c>
      <c r="Y245" s="1"/>
    </row>
    <row r="246" spans="1:26" x14ac:dyDescent="0.25">
      <c r="A246" s="97">
        <v>4612</v>
      </c>
      <c r="B246" s="97" t="s">
        <v>262</v>
      </c>
      <c r="C246" s="1">
        <v>200856.88</v>
      </c>
      <c r="D246" s="97">
        <f t="shared" si="45"/>
        <v>34780.412121212124</v>
      </c>
      <c r="E246" s="98">
        <f t="shared" si="46"/>
        <v>0.854422210159555</v>
      </c>
      <c r="F246" s="220">
        <f t="shared" si="47"/>
        <v>3560.1246485595939</v>
      </c>
      <c r="G246" s="220">
        <f t="shared" si="42"/>
        <v>20559.719845431657</v>
      </c>
      <c r="H246" s="220">
        <f t="shared" si="48"/>
        <v>651.75101625136301</v>
      </c>
      <c r="I246" s="99">
        <f t="shared" si="43"/>
        <v>3763.8621188516213</v>
      </c>
      <c r="J246" s="220">
        <f t="shared" si="49"/>
        <v>59.192940161985234</v>
      </c>
      <c r="K246" s="99">
        <f t="shared" si="44"/>
        <v>341.83922943546474</v>
      </c>
      <c r="L246" s="100">
        <f t="shared" si="50"/>
        <v>20901.55907486712</v>
      </c>
      <c r="M246" s="100">
        <f t="shared" si="51"/>
        <v>221758.43907486711</v>
      </c>
      <c r="N246" s="100">
        <f t="shared" si="52"/>
        <v>38399.729709933701</v>
      </c>
      <c r="O246" s="101">
        <f t="shared" si="53"/>
        <v>0.94333505347629099</v>
      </c>
      <c r="P246" s="102">
        <v>1859.0292532505082</v>
      </c>
      <c r="Q246" s="104">
        <f t="shared" si="54"/>
        <v>4.6242185148509911E-2</v>
      </c>
      <c r="R246" s="104">
        <f t="shared" si="54"/>
        <v>5.0409037141309211E-2</v>
      </c>
      <c r="S246" s="103">
        <v>5775</v>
      </c>
      <c r="T246" s="223">
        <v>191979.33600000001</v>
      </c>
      <c r="U246" s="223">
        <v>33111.303208002762</v>
      </c>
      <c r="V246" s="1"/>
      <c r="W246" s="100">
        <v>0</v>
      </c>
      <c r="X246" s="100">
        <f t="shared" si="55"/>
        <v>0</v>
      </c>
      <c r="Y246" s="1"/>
    </row>
    <row r="247" spans="1:26" x14ac:dyDescent="0.25">
      <c r="A247" s="97">
        <v>4613</v>
      </c>
      <c r="B247" s="97" t="s">
        <v>263</v>
      </c>
      <c r="C247" s="1">
        <v>432557.75300000003</v>
      </c>
      <c r="D247" s="97">
        <f t="shared" si="45"/>
        <v>35864.169886410753</v>
      </c>
      <c r="E247" s="98">
        <f t="shared" si="46"/>
        <v>0.88104600926209187</v>
      </c>
      <c r="F247" s="220">
        <f t="shared" si="47"/>
        <v>2909.8699894404167</v>
      </c>
      <c r="G247" s="220">
        <f t="shared" si="42"/>
        <v>35095.941942640864</v>
      </c>
      <c r="H247" s="220">
        <f t="shared" si="48"/>
        <v>272.43579843184307</v>
      </c>
      <c r="I247" s="99">
        <f t="shared" si="43"/>
        <v>3285.848164886459</v>
      </c>
      <c r="J247" s="220">
        <f t="shared" si="49"/>
        <v>-320.12227765753471</v>
      </c>
      <c r="K247" s="99">
        <f t="shared" si="44"/>
        <v>-3860.9947908275262</v>
      </c>
      <c r="L247" s="100">
        <f t="shared" si="50"/>
        <v>31234.947151813336</v>
      </c>
      <c r="M247" s="100">
        <f t="shared" si="51"/>
        <v>463792.70015181333</v>
      </c>
      <c r="N247" s="100">
        <f t="shared" si="52"/>
        <v>38453.917598193628</v>
      </c>
      <c r="O247" s="101">
        <f t="shared" si="53"/>
        <v>0.9446662434314177</v>
      </c>
      <c r="P247" s="102">
        <v>4060.1998395159026</v>
      </c>
      <c r="Q247" s="104">
        <f t="shared" si="54"/>
        <v>9.2889655457394069E-2</v>
      </c>
      <c r="R247" s="104">
        <f t="shared" si="54"/>
        <v>8.3103395380335926E-2</v>
      </c>
      <c r="S247" s="103">
        <v>12061</v>
      </c>
      <c r="T247" s="223">
        <v>395792.70500000002</v>
      </c>
      <c r="U247" s="223">
        <v>33112.415711536858</v>
      </c>
      <c r="V247" s="1"/>
      <c r="W247" s="100">
        <v>0</v>
      </c>
      <c r="X247" s="100">
        <f t="shared" si="55"/>
        <v>0</v>
      </c>
      <c r="Y247" s="1"/>
    </row>
    <row r="248" spans="1:26" x14ac:dyDescent="0.25">
      <c r="A248" s="97">
        <v>4614</v>
      </c>
      <c r="B248" s="97" t="s">
        <v>264</v>
      </c>
      <c r="C248" s="1">
        <v>682374.58799999999</v>
      </c>
      <c r="D248" s="97">
        <f t="shared" si="45"/>
        <v>36068.216501929281</v>
      </c>
      <c r="E248" s="98">
        <f t="shared" si="46"/>
        <v>0.88605865717435139</v>
      </c>
      <c r="F248" s="220">
        <f t="shared" si="47"/>
        <v>2787.4420201293001</v>
      </c>
      <c r="G248" s="220">
        <f t="shared" si="42"/>
        <v>52735.615578826226</v>
      </c>
      <c r="H248" s="220">
        <f t="shared" si="48"/>
        <v>201.01948300035838</v>
      </c>
      <c r="I248" s="99">
        <f t="shared" si="43"/>
        <v>3803.0875988837802</v>
      </c>
      <c r="J248" s="220">
        <f t="shared" si="49"/>
        <v>-391.5385930890194</v>
      </c>
      <c r="K248" s="99">
        <f t="shared" si="44"/>
        <v>-7407.5186426511582</v>
      </c>
      <c r="L248" s="100">
        <f t="shared" si="50"/>
        <v>45328.096936175069</v>
      </c>
      <c r="M248" s="100">
        <f t="shared" si="51"/>
        <v>727702.68493617501</v>
      </c>
      <c r="N248" s="100">
        <f t="shared" si="52"/>
        <v>38464.119928969551</v>
      </c>
      <c r="O248" s="101">
        <f t="shared" si="53"/>
        <v>0.94491687582703066</v>
      </c>
      <c r="P248" s="102">
        <v>8898.746131817541</v>
      </c>
      <c r="Q248" s="104">
        <f t="shared" si="54"/>
        <v>9.3136706984568468E-2</v>
      </c>
      <c r="R248" s="104">
        <f t="shared" si="54"/>
        <v>8.9785476528143435E-2</v>
      </c>
      <c r="S248" s="103">
        <v>18919</v>
      </c>
      <c r="T248" s="223">
        <v>624235.36199999996</v>
      </c>
      <c r="U248" s="223">
        <v>33096.620645777002</v>
      </c>
      <c r="V248" s="1"/>
      <c r="W248" s="100">
        <v>0</v>
      </c>
      <c r="X248" s="100">
        <f t="shared" si="55"/>
        <v>0</v>
      </c>
      <c r="Y248" s="1"/>
    </row>
    <row r="249" spans="1:26" x14ac:dyDescent="0.25">
      <c r="A249" s="97">
        <v>4615</v>
      </c>
      <c r="B249" s="97" t="s">
        <v>265</v>
      </c>
      <c r="C249" s="1">
        <v>108250.85</v>
      </c>
      <c r="D249" s="97">
        <f t="shared" si="45"/>
        <v>34729.178697465512</v>
      </c>
      <c r="E249" s="98">
        <f t="shared" si="46"/>
        <v>0.85316360014081616</v>
      </c>
      <c r="F249" s="220">
        <f t="shared" si="47"/>
        <v>3590.8647028075616</v>
      </c>
      <c r="G249" s="220">
        <f t="shared" si="42"/>
        <v>11192.725278651169</v>
      </c>
      <c r="H249" s="220">
        <f t="shared" si="48"/>
        <v>669.68271456267757</v>
      </c>
      <c r="I249" s="99">
        <f t="shared" si="43"/>
        <v>2087.4010212918661</v>
      </c>
      <c r="J249" s="220">
        <f t="shared" si="49"/>
        <v>77.124638473299797</v>
      </c>
      <c r="K249" s="99">
        <f t="shared" si="44"/>
        <v>240.39749812127548</v>
      </c>
      <c r="L249" s="100">
        <f t="shared" si="50"/>
        <v>11433.122776772445</v>
      </c>
      <c r="M249" s="100">
        <f t="shared" si="51"/>
        <v>119683.97277677245</v>
      </c>
      <c r="N249" s="100">
        <f t="shared" si="52"/>
        <v>38397.168038746378</v>
      </c>
      <c r="O249" s="101">
        <f t="shared" si="53"/>
        <v>0.94327212297535423</v>
      </c>
      <c r="P249" s="102">
        <v>1074.5793042219939</v>
      </c>
      <c r="Q249" s="104">
        <f t="shared" si="54"/>
        <v>8.5291665358311564E-2</v>
      </c>
      <c r="R249" s="104">
        <f t="shared" si="54"/>
        <v>9.573720592961385E-2</v>
      </c>
      <c r="S249" s="103">
        <v>3117</v>
      </c>
      <c r="T249" s="223">
        <v>99743.555999999997</v>
      </c>
      <c r="U249" s="223">
        <v>31694.806482364154</v>
      </c>
      <c r="V249" s="1"/>
      <c r="W249" s="100">
        <v>0</v>
      </c>
      <c r="X249" s="100">
        <f t="shared" si="55"/>
        <v>0</v>
      </c>
      <c r="Y249" s="1"/>
    </row>
    <row r="250" spans="1:26" x14ac:dyDescent="0.25">
      <c r="A250" s="97">
        <v>4616</v>
      </c>
      <c r="B250" s="97" t="s">
        <v>266</v>
      </c>
      <c r="C250" s="1">
        <v>155166.23699999999</v>
      </c>
      <c r="D250" s="97">
        <f t="shared" si="45"/>
        <v>53821.101977107173</v>
      </c>
      <c r="E250" s="98">
        <f t="shared" si="46"/>
        <v>1.3221794136377261</v>
      </c>
      <c r="F250" s="220">
        <f t="shared" si="47"/>
        <v>-7864.2892649774349</v>
      </c>
      <c r="G250" s="220">
        <f t="shared" si="42"/>
        <v>-22672.745950929944</v>
      </c>
      <c r="H250" s="220">
        <f t="shared" si="48"/>
        <v>0</v>
      </c>
      <c r="I250" s="99">
        <f t="shared" si="43"/>
        <v>0</v>
      </c>
      <c r="J250" s="220">
        <f t="shared" si="49"/>
        <v>-592.55807608937778</v>
      </c>
      <c r="K250" s="99">
        <f t="shared" si="44"/>
        <v>-1708.3449333656761</v>
      </c>
      <c r="L250" s="100">
        <f t="shared" si="50"/>
        <v>-24381.09088429562</v>
      </c>
      <c r="M250" s="100">
        <f t="shared" si="51"/>
        <v>130785.14611570438</v>
      </c>
      <c r="N250" s="100">
        <f t="shared" si="52"/>
        <v>45364.254636040372</v>
      </c>
      <c r="O250" s="101">
        <f t="shared" si="53"/>
        <v>1.114426895612519</v>
      </c>
      <c r="P250" s="102">
        <v>-14551.902973184304</v>
      </c>
      <c r="Q250" s="104">
        <f t="shared" si="54"/>
        <v>0.23812823505451128</v>
      </c>
      <c r="R250" s="104">
        <f t="shared" si="54"/>
        <v>0.25573602473097151</v>
      </c>
      <c r="S250" s="103">
        <v>2883</v>
      </c>
      <c r="T250" s="223">
        <v>125323.236</v>
      </c>
      <c r="U250" s="223">
        <v>42860.203830369355</v>
      </c>
      <c r="V250" s="1"/>
      <c r="W250" s="100">
        <v>0</v>
      </c>
      <c r="X250" s="100">
        <f t="shared" si="55"/>
        <v>0</v>
      </c>
      <c r="Y250" s="1"/>
    </row>
    <row r="251" spans="1:26" x14ac:dyDescent="0.25">
      <c r="A251" s="97">
        <v>4617</v>
      </c>
      <c r="B251" s="97" t="s">
        <v>267</v>
      </c>
      <c r="C251" s="1">
        <v>500708.80900000001</v>
      </c>
      <c r="D251" s="97">
        <f t="shared" si="45"/>
        <v>38465.760851194595</v>
      </c>
      <c r="E251" s="98">
        <f t="shared" si="46"/>
        <v>0.94495718703407827</v>
      </c>
      <c r="F251" s="220">
        <f t="shared" si="47"/>
        <v>1348.915410570112</v>
      </c>
      <c r="G251" s="220">
        <f t="shared" si="42"/>
        <v>17558.831899391149</v>
      </c>
      <c r="H251" s="220">
        <f t="shared" si="48"/>
        <v>0</v>
      </c>
      <c r="I251" s="99">
        <f t="shared" si="43"/>
        <v>0</v>
      </c>
      <c r="J251" s="220">
        <f t="shared" si="49"/>
        <v>-592.55807608937778</v>
      </c>
      <c r="K251" s="99">
        <f t="shared" si="44"/>
        <v>-7713.3284764554301</v>
      </c>
      <c r="L251" s="100">
        <f t="shared" si="50"/>
        <v>9845.5034229357188</v>
      </c>
      <c r="M251" s="100">
        <f t="shared" si="51"/>
        <v>510554.31242293573</v>
      </c>
      <c r="N251" s="100">
        <f t="shared" si="52"/>
        <v>39222.118185675325</v>
      </c>
      <c r="O251" s="101">
        <f t="shared" si="53"/>
        <v>0.96353800497105946</v>
      </c>
      <c r="P251" s="102">
        <v>2568.3504014081609</v>
      </c>
      <c r="Q251" s="104">
        <f t="shared" si="54"/>
        <v>0.15612347899156137</v>
      </c>
      <c r="R251" s="104">
        <f t="shared" si="54"/>
        <v>0.15807744046792421</v>
      </c>
      <c r="S251" s="103">
        <v>13017</v>
      </c>
      <c r="T251" s="223">
        <v>433092.84700000001</v>
      </c>
      <c r="U251" s="223">
        <v>33215.188818160903</v>
      </c>
      <c r="V251" s="1"/>
      <c r="W251" s="100">
        <v>0</v>
      </c>
      <c r="X251" s="100">
        <f t="shared" si="55"/>
        <v>0</v>
      </c>
      <c r="Y251" s="1"/>
    </row>
    <row r="252" spans="1:26" x14ac:dyDescent="0.25">
      <c r="A252" s="97">
        <v>4618</v>
      </c>
      <c r="B252" s="97" t="s">
        <v>268</v>
      </c>
      <c r="C252" s="1">
        <v>418240.76500000001</v>
      </c>
      <c r="D252" s="97">
        <f t="shared" si="45"/>
        <v>38437.71390497197</v>
      </c>
      <c r="E252" s="98">
        <f t="shared" si="46"/>
        <v>0.94426818042609895</v>
      </c>
      <c r="F252" s="220">
        <f t="shared" si="47"/>
        <v>1365.7435783036867</v>
      </c>
      <c r="G252" s="220">
        <f t="shared" si="42"/>
        <v>14860.655875522416</v>
      </c>
      <c r="H252" s="220">
        <f t="shared" si="48"/>
        <v>0</v>
      </c>
      <c r="I252" s="99">
        <f t="shared" si="43"/>
        <v>0</v>
      </c>
      <c r="J252" s="220">
        <f t="shared" si="49"/>
        <v>-592.55807608937778</v>
      </c>
      <c r="K252" s="99">
        <f t="shared" si="44"/>
        <v>-6447.6244259285204</v>
      </c>
      <c r="L252" s="100">
        <f t="shared" si="50"/>
        <v>8413.0314495938946</v>
      </c>
      <c r="M252" s="100">
        <f t="shared" si="51"/>
        <v>426653.79644959391</v>
      </c>
      <c r="N252" s="100">
        <f t="shared" si="52"/>
        <v>39210.899407186283</v>
      </c>
      <c r="O252" s="101">
        <f t="shared" si="53"/>
        <v>0.96326240232786797</v>
      </c>
      <c r="P252" s="102">
        <v>-6190.9754665343316</v>
      </c>
      <c r="Q252" s="104">
        <f t="shared" si="54"/>
        <v>6.3749481310531375E-2</v>
      </c>
      <c r="R252" s="104">
        <f t="shared" si="54"/>
        <v>7.5578696202414031E-2</v>
      </c>
      <c r="S252" s="103">
        <v>10881</v>
      </c>
      <c r="T252" s="223">
        <v>393175.99900000001</v>
      </c>
      <c r="U252" s="223">
        <v>35736.775040901652</v>
      </c>
      <c r="V252" s="1"/>
      <c r="W252" s="100">
        <v>0</v>
      </c>
      <c r="X252" s="100">
        <f t="shared" si="55"/>
        <v>0</v>
      </c>
      <c r="Y252" s="1"/>
      <c r="Z252" s="1"/>
    </row>
    <row r="253" spans="1:26" x14ac:dyDescent="0.25">
      <c r="A253" s="97">
        <v>4619</v>
      </c>
      <c r="B253" s="97" t="s">
        <v>269</v>
      </c>
      <c r="C253" s="1">
        <v>66032.479999999996</v>
      </c>
      <c r="D253" s="97">
        <f t="shared" si="45"/>
        <v>70472.230522945567</v>
      </c>
      <c r="E253" s="98">
        <f t="shared" si="46"/>
        <v>1.7312342001136223</v>
      </c>
      <c r="F253" s="220">
        <f t="shared" si="47"/>
        <v>-17854.96639248047</v>
      </c>
      <c r="G253" s="220">
        <f t="shared" si="42"/>
        <v>-16730.103509754201</v>
      </c>
      <c r="H253" s="220">
        <f t="shared" si="48"/>
        <v>0</v>
      </c>
      <c r="I253" s="99">
        <f t="shared" si="43"/>
        <v>0</v>
      </c>
      <c r="J253" s="220">
        <f t="shared" si="49"/>
        <v>-592.55807608937778</v>
      </c>
      <c r="K253" s="99">
        <f t="shared" si="44"/>
        <v>-555.22691729574694</v>
      </c>
      <c r="L253" s="100">
        <f t="shared" si="50"/>
        <v>-17285.330427049947</v>
      </c>
      <c r="M253" s="100">
        <f t="shared" si="51"/>
        <v>48747.149572950046</v>
      </c>
      <c r="N253" s="100">
        <f t="shared" si="52"/>
        <v>52024.706054375711</v>
      </c>
      <c r="O253" s="101">
        <f t="shared" si="53"/>
        <v>1.2780488102028769</v>
      </c>
      <c r="P253" s="102">
        <v>-201.12832066378542</v>
      </c>
      <c r="Q253" s="104">
        <f t="shared" si="54"/>
        <v>0.13819265139199274</v>
      </c>
      <c r="R253" s="104">
        <f t="shared" si="54"/>
        <v>9.6892170978622724E-2</v>
      </c>
      <c r="S253" s="103">
        <v>937</v>
      </c>
      <c r="T253" s="223">
        <v>58015.205000000002</v>
      </c>
      <c r="U253" s="223">
        <v>64247.181616832779</v>
      </c>
      <c r="V253" s="1"/>
      <c r="W253" s="100">
        <v>0</v>
      </c>
      <c r="X253" s="100">
        <f t="shared" si="55"/>
        <v>0</v>
      </c>
      <c r="Y253" s="1"/>
    </row>
    <row r="254" spans="1:26" x14ac:dyDescent="0.25">
      <c r="A254" s="97">
        <v>4620</v>
      </c>
      <c r="B254" s="97" t="s">
        <v>270</v>
      </c>
      <c r="C254" s="1">
        <v>39727.767999999996</v>
      </c>
      <c r="D254" s="97">
        <f t="shared" si="45"/>
        <v>37799.969552806848</v>
      </c>
      <c r="E254" s="98">
        <f t="shared" si="46"/>
        <v>0.92860123154134522</v>
      </c>
      <c r="F254" s="220">
        <f t="shared" si="47"/>
        <v>1748.3901896027601</v>
      </c>
      <c r="G254" s="220">
        <f t="shared" si="42"/>
        <v>1837.5580892725009</v>
      </c>
      <c r="H254" s="220">
        <f t="shared" si="48"/>
        <v>0</v>
      </c>
      <c r="I254" s="99">
        <f t="shared" si="43"/>
        <v>0</v>
      </c>
      <c r="J254" s="220">
        <f t="shared" si="49"/>
        <v>-592.55807608937778</v>
      </c>
      <c r="K254" s="99">
        <f t="shared" si="44"/>
        <v>-622.778537969936</v>
      </c>
      <c r="L254" s="100">
        <f t="shared" si="50"/>
        <v>1214.7795513025649</v>
      </c>
      <c r="M254" s="100">
        <f t="shared" si="51"/>
        <v>40942.547551302559</v>
      </c>
      <c r="N254" s="100">
        <f t="shared" si="52"/>
        <v>38955.801666320229</v>
      </c>
      <c r="O254" s="101">
        <f t="shared" si="53"/>
        <v>0.95699562277396633</v>
      </c>
      <c r="P254" s="102">
        <v>201.10251161404312</v>
      </c>
      <c r="Q254" s="104">
        <f t="shared" si="54"/>
        <v>4.2084725120088262E-2</v>
      </c>
      <c r="R254" s="104">
        <f t="shared" si="54"/>
        <v>5.199989852751067E-2</v>
      </c>
      <c r="S254" s="103">
        <v>1051</v>
      </c>
      <c r="T254" s="223">
        <v>38123.357000000004</v>
      </c>
      <c r="U254" s="223">
        <v>35931.533459000944</v>
      </c>
      <c r="V254" s="1"/>
      <c r="W254" s="100">
        <v>0</v>
      </c>
      <c r="X254" s="100">
        <f t="shared" si="55"/>
        <v>0</v>
      </c>
      <c r="Y254" s="1"/>
    </row>
    <row r="255" spans="1:26" x14ac:dyDescent="0.25">
      <c r="A255" s="97">
        <v>4621</v>
      </c>
      <c r="B255" s="97" t="s">
        <v>271</v>
      </c>
      <c r="C255" s="1">
        <v>533557.48600000003</v>
      </c>
      <c r="D255" s="97">
        <f t="shared" si="45"/>
        <v>33609.92037795276</v>
      </c>
      <c r="E255" s="98">
        <f t="shared" si="46"/>
        <v>0.82566768767822896</v>
      </c>
      <c r="F255" s="220">
        <f t="shared" si="47"/>
        <v>4262.4196945152125</v>
      </c>
      <c r="G255" s="220">
        <f t="shared" si="42"/>
        <v>67665.912650428989</v>
      </c>
      <c r="H255" s="220">
        <f t="shared" si="48"/>
        <v>1061.4231263921406</v>
      </c>
      <c r="I255" s="99">
        <f t="shared" si="43"/>
        <v>16850.092131475234</v>
      </c>
      <c r="J255" s="220">
        <f t="shared" si="49"/>
        <v>468.86505030276282</v>
      </c>
      <c r="K255" s="99">
        <f t="shared" si="44"/>
        <v>7443.2326735563593</v>
      </c>
      <c r="L255" s="100">
        <f t="shared" si="50"/>
        <v>75109.145323985344</v>
      </c>
      <c r="M255" s="100">
        <f t="shared" si="51"/>
        <v>608666.63132398541</v>
      </c>
      <c r="N255" s="100">
        <f t="shared" si="52"/>
        <v>38341.205122770734</v>
      </c>
      <c r="O255" s="101">
        <f t="shared" si="53"/>
        <v>0.94189732735222476</v>
      </c>
      <c r="P255" s="102">
        <v>5145.8326108835317</v>
      </c>
      <c r="Q255" s="104">
        <f t="shared" si="54"/>
        <v>9.0340003480292877E-2</v>
      </c>
      <c r="R255" s="104">
        <f t="shared" si="54"/>
        <v>8.4295914012181658E-2</v>
      </c>
      <c r="S255" s="103">
        <v>15875</v>
      </c>
      <c r="T255" s="223">
        <v>489349.63799999998</v>
      </c>
      <c r="U255" s="223">
        <v>30996.999936656743</v>
      </c>
      <c r="V255" s="1"/>
      <c r="W255" s="100">
        <v>0</v>
      </c>
      <c r="X255" s="100">
        <f t="shared" si="55"/>
        <v>0</v>
      </c>
      <c r="Y255" s="1"/>
      <c r="Z255" s="1"/>
    </row>
    <row r="256" spans="1:26" x14ac:dyDescent="0.25">
      <c r="A256" s="97">
        <v>4622</v>
      </c>
      <c r="B256" s="97" t="s">
        <v>272</v>
      </c>
      <c r="C256" s="1">
        <v>297375.549</v>
      </c>
      <c r="D256" s="97">
        <f t="shared" si="45"/>
        <v>34997.710839119689</v>
      </c>
      <c r="E256" s="98">
        <f t="shared" si="46"/>
        <v>0.85976041173613105</v>
      </c>
      <c r="F256" s="220">
        <f t="shared" si="47"/>
        <v>3429.7454178150551</v>
      </c>
      <c r="G256" s="220">
        <f t="shared" si="42"/>
        <v>29142.546815174523</v>
      </c>
      <c r="H256" s="220">
        <f t="shared" si="48"/>
        <v>575.69646498371549</v>
      </c>
      <c r="I256" s="99">
        <f t="shared" si="43"/>
        <v>4891.6928629666309</v>
      </c>
      <c r="J256" s="220">
        <f t="shared" si="49"/>
        <v>-16.861611105662291</v>
      </c>
      <c r="K256" s="99">
        <f t="shared" si="44"/>
        <v>-143.27310956481247</v>
      </c>
      <c r="L256" s="100">
        <f t="shared" si="50"/>
        <v>28999.27370560971</v>
      </c>
      <c r="M256" s="100">
        <f t="shared" si="51"/>
        <v>326374.82270560972</v>
      </c>
      <c r="N256" s="100">
        <f t="shared" si="52"/>
        <v>38410.594645829085</v>
      </c>
      <c r="O256" s="101">
        <f t="shared" si="53"/>
        <v>0.94360196355511994</v>
      </c>
      <c r="P256" s="102">
        <v>2557.7199403671002</v>
      </c>
      <c r="Q256" s="101">
        <f t="shared" si="54"/>
        <v>0.11245271528229361</v>
      </c>
      <c r="R256" s="101">
        <f t="shared" si="54"/>
        <v>0.10773948734888632</v>
      </c>
      <c r="S256" s="103">
        <v>8497</v>
      </c>
      <c r="T256" s="223">
        <v>267315.22600000002</v>
      </c>
      <c r="U256" s="223">
        <v>31593.809951542371</v>
      </c>
      <c r="W256" s="100">
        <v>0</v>
      </c>
      <c r="X256" s="100">
        <f t="shared" si="55"/>
        <v>0</v>
      </c>
    </row>
    <row r="257" spans="1:26" x14ac:dyDescent="0.25">
      <c r="A257" s="97">
        <v>4623</v>
      </c>
      <c r="B257" s="97" t="s">
        <v>273</v>
      </c>
      <c r="C257" s="1">
        <v>80401.786999999997</v>
      </c>
      <c r="D257" s="97">
        <f t="shared" si="45"/>
        <v>32147.855657736905</v>
      </c>
      <c r="E257" s="98">
        <f t="shared" si="46"/>
        <v>0.78975032806530887</v>
      </c>
      <c r="F257" s="220">
        <f t="shared" si="47"/>
        <v>5139.6585266447255</v>
      </c>
      <c r="G257" s="220">
        <f t="shared" si="42"/>
        <v>12854.285975138459</v>
      </c>
      <c r="H257" s="220">
        <f t="shared" si="48"/>
        <v>1573.1457784676895</v>
      </c>
      <c r="I257" s="99">
        <f t="shared" si="43"/>
        <v>3934.4375919476915</v>
      </c>
      <c r="J257" s="220">
        <f t="shared" si="49"/>
        <v>980.58770237831175</v>
      </c>
      <c r="K257" s="99">
        <f t="shared" si="44"/>
        <v>2452.4498436481576</v>
      </c>
      <c r="L257" s="100">
        <f t="shared" si="50"/>
        <v>15306.735818786616</v>
      </c>
      <c r="M257" s="100">
        <f t="shared" si="51"/>
        <v>95708.522818786616</v>
      </c>
      <c r="N257" s="100">
        <f t="shared" si="52"/>
        <v>38268.101886759941</v>
      </c>
      <c r="O257" s="101">
        <f t="shared" si="53"/>
        <v>0.94010145937157874</v>
      </c>
      <c r="P257" s="102">
        <v>1272.4541938752591</v>
      </c>
      <c r="Q257" s="101">
        <f t="shared" si="54"/>
        <v>4.7744949831724726E-2</v>
      </c>
      <c r="R257" s="101">
        <f t="shared" si="54"/>
        <v>4.9001741055033528E-2</v>
      </c>
      <c r="S257" s="103">
        <v>2501</v>
      </c>
      <c r="T257" s="223">
        <v>76737.937999999995</v>
      </c>
      <c r="U257" s="223">
        <v>30646.141373801915</v>
      </c>
      <c r="W257" s="100">
        <v>0</v>
      </c>
      <c r="X257" s="100">
        <f t="shared" si="55"/>
        <v>0</v>
      </c>
    </row>
    <row r="258" spans="1:26" x14ac:dyDescent="0.25">
      <c r="A258" s="97">
        <v>4624</v>
      </c>
      <c r="B258" s="97" t="s">
        <v>274</v>
      </c>
      <c r="C258" s="1">
        <v>897836.17500000005</v>
      </c>
      <c r="D258" s="97">
        <f t="shared" si="45"/>
        <v>35610.049379288459</v>
      </c>
      <c r="E258" s="98">
        <f t="shared" si="46"/>
        <v>0.87480323661794968</v>
      </c>
      <c r="F258" s="220">
        <f t="shared" si="47"/>
        <v>3062.3422937137934</v>
      </c>
      <c r="G258" s="220">
        <f t="shared" si="42"/>
        <v>77210.836251405883</v>
      </c>
      <c r="H258" s="220">
        <f t="shared" si="48"/>
        <v>361.37797592464591</v>
      </c>
      <c r="I258" s="99">
        <f t="shared" si="43"/>
        <v>9111.4229069880967</v>
      </c>
      <c r="J258" s="220">
        <f t="shared" si="49"/>
        <v>-231.18010016473187</v>
      </c>
      <c r="K258" s="99">
        <f t="shared" si="44"/>
        <v>-5828.7438654533844</v>
      </c>
      <c r="L258" s="100">
        <f t="shared" si="50"/>
        <v>71382.092385952492</v>
      </c>
      <c r="M258" s="100">
        <f t="shared" si="51"/>
        <v>969218.26738595252</v>
      </c>
      <c r="N258" s="100">
        <f t="shared" si="52"/>
        <v>38441.211572837521</v>
      </c>
      <c r="O258" s="101">
        <f t="shared" si="53"/>
        <v>0.94435410479921078</v>
      </c>
      <c r="P258" s="102">
        <v>5930.5693915942029</v>
      </c>
      <c r="Q258" s="101">
        <f t="shared" si="54"/>
        <v>0.10890318488580462</v>
      </c>
      <c r="R258" s="101">
        <f t="shared" si="54"/>
        <v>0.10169023433167487</v>
      </c>
      <c r="S258" s="103">
        <v>25213</v>
      </c>
      <c r="T258" s="223">
        <v>809661.46299999999</v>
      </c>
      <c r="U258" s="223">
        <v>32323.105233741862</v>
      </c>
      <c r="W258" s="100">
        <v>0</v>
      </c>
      <c r="X258" s="100">
        <f t="shared" si="55"/>
        <v>0</v>
      </c>
      <c r="Y258" s="1"/>
      <c r="Z258" s="1"/>
    </row>
    <row r="259" spans="1:26" x14ac:dyDescent="0.25">
      <c r="A259" s="97">
        <v>4625</v>
      </c>
      <c r="B259" s="97" t="s">
        <v>275</v>
      </c>
      <c r="C259" s="1">
        <v>310149.67599999998</v>
      </c>
      <c r="D259" s="97">
        <f t="shared" si="45"/>
        <v>58707.112625402231</v>
      </c>
      <c r="E259" s="98">
        <f t="shared" si="46"/>
        <v>1.4422100792442809</v>
      </c>
      <c r="F259" s="220">
        <f t="shared" si="47"/>
        <v>-10795.895653954469</v>
      </c>
      <c r="G259" s="220">
        <f t="shared" si="42"/>
        <v>-57034.71673984146</v>
      </c>
      <c r="H259" s="220">
        <f t="shared" si="48"/>
        <v>0</v>
      </c>
      <c r="I259" s="99">
        <f t="shared" si="43"/>
        <v>0</v>
      </c>
      <c r="J259" s="220">
        <f t="shared" si="49"/>
        <v>-592.55807608937778</v>
      </c>
      <c r="K259" s="99">
        <f t="shared" si="44"/>
        <v>-3130.4843159801831</v>
      </c>
      <c r="L259" s="100">
        <f t="shared" si="50"/>
        <v>-60165.201055821643</v>
      </c>
      <c r="M259" s="100">
        <f t="shared" si="51"/>
        <v>249984.47494417834</v>
      </c>
      <c r="N259" s="100">
        <f t="shared" si="52"/>
        <v>47318.658895358385</v>
      </c>
      <c r="O259" s="101">
        <f t="shared" si="53"/>
        <v>1.1624391618551406</v>
      </c>
      <c r="P259" s="102">
        <v>-6467.2267462825912</v>
      </c>
      <c r="Q259" s="101">
        <f t="shared" si="54"/>
        <v>8.406757623299424E-2</v>
      </c>
      <c r="R259" s="101">
        <f t="shared" si="54"/>
        <v>8.2631181564504705E-2</v>
      </c>
      <c r="S259" s="103">
        <v>5283</v>
      </c>
      <c r="T259" s="223">
        <v>286098.10200000001</v>
      </c>
      <c r="U259" s="223">
        <v>54226.327141774069</v>
      </c>
      <c r="W259" s="100">
        <v>0</v>
      </c>
      <c r="X259" s="100">
        <f t="shared" si="55"/>
        <v>0</v>
      </c>
    </row>
    <row r="260" spans="1:26" x14ac:dyDescent="0.25">
      <c r="A260" s="97">
        <v>4626</v>
      </c>
      <c r="B260" s="97" t="s">
        <v>276</v>
      </c>
      <c r="C260" s="1">
        <v>1383612.145</v>
      </c>
      <c r="D260" s="97">
        <f t="shared" si="45"/>
        <v>35448.148826603814</v>
      </c>
      <c r="E260" s="98">
        <f t="shared" si="46"/>
        <v>0.87082595689024622</v>
      </c>
      <c r="F260" s="220">
        <f t="shared" si="47"/>
        <v>3159.4826253245801</v>
      </c>
      <c r="G260" s="220">
        <f t="shared" si="42"/>
        <v>123320.92583166902</v>
      </c>
      <c r="H260" s="220">
        <f t="shared" si="48"/>
        <v>418.04316936427165</v>
      </c>
      <c r="I260" s="99">
        <f t="shared" si="43"/>
        <v>16317.060986626251</v>
      </c>
      <c r="J260" s="220">
        <f t="shared" si="49"/>
        <v>-174.51490672510613</v>
      </c>
      <c r="K260" s="99">
        <f t="shared" si="44"/>
        <v>-6811.6658392943427</v>
      </c>
      <c r="L260" s="100">
        <f t="shared" si="50"/>
        <v>116509.25999237469</v>
      </c>
      <c r="M260" s="100">
        <f t="shared" si="51"/>
        <v>1500121.4049923746</v>
      </c>
      <c r="N260" s="100">
        <f t="shared" si="52"/>
        <v>38433.11654520328</v>
      </c>
      <c r="O260" s="101">
        <f t="shared" si="53"/>
        <v>0.94415524081282542</v>
      </c>
      <c r="P260" s="102">
        <v>15911.432010151533</v>
      </c>
      <c r="Q260" s="101">
        <f t="shared" si="54"/>
        <v>0.1210253914989024</v>
      </c>
      <c r="R260" s="101">
        <f t="shared" si="54"/>
        <v>0.11045618305271473</v>
      </c>
      <c r="S260" s="103">
        <v>39032</v>
      </c>
      <c r="T260" s="223">
        <v>1234238.007</v>
      </c>
      <c r="U260" s="223">
        <v>31922.14998448169</v>
      </c>
      <c r="W260" s="100">
        <v>0</v>
      </c>
      <c r="X260" s="100">
        <f t="shared" si="55"/>
        <v>0</v>
      </c>
      <c r="Y260" s="1"/>
      <c r="Z260" s="1"/>
    </row>
    <row r="261" spans="1:26" x14ac:dyDescent="0.25">
      <c r="A261" s="97">
        <v>4627</v>
      </c>
      <c r="B261" s="97" t="s">
        <v>277</v>
      </c>
      <c r="C261" s="1">
        <v>962608.679</v>
      </c>
      <c r="D261" s="97">
        <f t="shared" si="45"/>
        <v>32284.970452106252</v>
      </c>
      <c r="E261" s="98">
        <f t="shared" si="46"/>
        <v>0.79311871614657548</v>
      </c>
      <c r="F261" s="220">
        <f t="shared" si="47"/>
        <v>5057.3896500231176</v>
      </c>
      <c r="G261" s="220">
        <f t="shared" si="42"/>
        <v>150791.12980508927</v>
      </c>
      <c r="H261" s="220">
        <f t="shared" si="48"/>
        <v>1525.1556004384183</v>
      </c>
      <c r="I261" s="99">
        <f t="shared" si="43"/>
        <v>45474.039382671879</v>
      </c>
      <c r="J261" s="220">
        <f t="shared" si="49"/>
        <v>932.59752434904055</v>
      </c>
      <c r="K261" s="99">
        <f t="shared" si="44"/>
        <v>27806.327785990994</v>
      </c>
      <c r="L261" s="100">
        <f t="shared" si="50"/>
        <v>178597.45759108025</v>
      </c>
      <c r="M261" s="100">
        <f t="shared" si="51"/>
        <v>1141206.1365910803</v>
      </c>
      <c r="N261" s="100">
        <f t="shared" si="52"/>
        <v>38274.957626478412</v>
      </c>
      <c r="O261" s="101">
        <f t="shared" si="53"/>
        <v>0.94026987877564217</v>
      </c>
      <c r="P261" s="102">
        <v>13559.943225483672</v>
      </c>
      <c r="Q261" s="101">
        <f t="shared" si="54"/>
        <v>8.0021152471227402E-2</v>
      </c>
      <c r="R261" s="101">
        <f t="shared" si="54"/>
        <v>7.1979674880383204E-2</v>
      </c>
      <c r="S261" s="103">
        <v>29816</v>
      </c>
      <c r="T261" s="223">
        <v>891286.87600000005</v>
      </c>
      <c r="U261" s="223">
        <v>30117.14793539231</v>
      </c>
      <c r="W261" s="100">
        <v>0</v>
      </c>
      <c r="X261" s="100">
        <f t="shared" si="55"/>
        <v>0</v>
      </c>
    </row>
    <row r="262" spans="1:26" x14ac:dyDescent="0.25">
      <c r="A262" s="97">
        <v>4628</v>
      </c>
      <c r="B262" s="97" t="s">
        <v>278</v>
      </c>
      <c r="C262" s="1">
        <v>124052.622</v>
      </c>
      <c r="D262" s="97">
        <f t="shared" si="45"/>
        <v>32079.809154383242</v>
      </c>
      <c r="E262" s="98">
        <f t="shared" si="46"/>
        <v>0.78807868473956433</v>
      </c>
      <c r="F262" s="220">
        <f t="shared" si="47"/>
        <v>5180.4864286569236</v>
      </c>
      <c r="G262" s="220">
        <f t="shared" si="42"/>
        <v>20032.941019616326</v>
      </c>
      <c r="H262" s="220">
        <f t="shared" si="48"/>
        <v>1596.9620546414719</v>
      </c>
      <c r="I262" s="99">
        <f t="shared" si="43"/>
        <v>6175.4522652985725</v>
      </c>
      <c r="J262" s="220">
        <f t="shared" si="49"/>
        <v>1004.4039785520941</v>
      </c>
      <c r="K262" s="99">
        <f t="shared" si="44"/>
        <v>3884.030185060948</v>
      </c>
      <c r="L262" s="100">
        <f t="shared" si="50"/>
        <v>23916.971204677273</v>
      </c>
      <c r="M262" s="100">
        <f t="shared" si="51"/>
        <v>147969.59320467728</v>
      </c>
      <c r="N262" s="100">
        <f t="shared" si="52"/>
        <v>38264.699561592257</v>
      </c>
      <c r="O262" s="101">
        <f t="shared" si="53"/>
        <v>0.94001787720529151</v>
      </c>
      <c r="P262" s="102">
        <v>1970.8621708779101</v>
      </c>
      <c r="Q262" s="101">
        <f t="shared" si="54"/>
        <v>4.7846011163036592E-2</v>
      </c>
      <c r="R262" s="101">
        <f t="shared" si="54"/>
        <v>6.1665547384736744E-2</v>
      </c>
      <c r="S262" s="103">
        <v>3867</v>
      </c>
      <c r="T262" s="223">
        <v>118388.21799999999</v>
      </c>
      <c r="U262" s="223">
        <v>30216.49259826442</v>
      </c>
      <c r="W262" s="100">
        <v>0</v>
      </c>
      <c r="X262" s="100">
        <f t="shared" si="55"/>
        <v>0</v>
      </c>
    </row>
    <row r="263" spans="1:26" x14ac:dyDescent="0.25">
      <c r="A263" s="97">
        <v>4629</v>
      </c>
      <c r="B263" s="97" t="s">
        <v>279</v>
      </c>
      <c r="C263" s="1">
        <v>31227.624</v>
      </c>
      <c r="D263" s="97">
        <f t="shared" si="45"/>
        <v>82612.761904761908</v>
      </c>
      <c r="E263" s="98">
        <f t="shared" si="46"/>
        <v>2.0294807999414748</v>
      </c>
      <c r="F263" s="220">
        <f t="shared" si="47"/>
        <v>-25139.285221570277</v>
      </c>
      <c r="G263" s="220">
        <f t="shared" ref="G263:G326" si="56">F263*S263/1000</f>
        <v>-9502.6498137535636</v>
      </c>
      <c r="H263" s="220">
        <f t="shared" si="48"/>
        <v>0</v>
      </c>
      <c r="I263" s="99">
        <f t="shared" ref="I263:I326" si="57">H263*S263/1000</f>
        <v>0</v>
      </c>
      <c r="J263" s="220">
        <f t="shared" si="49"/>
        <v>-592.55807608937778</v>
      </c>
      <c r="K263" s="99">
        <f t="shared" ref="K263:K326" si="58">J263*S263/1000</f>
        <v>-223.98695276178481</v>
      </c>
      <c r="L263" s="100">
        <f t="shared" si="50"/>
        <v>-9726.6367665153484</v>
      </c>
      <c r="M263" s="100">
        <f t="shared" si="51"/>
        <v>21500.987233484651</v>
      </c>
      <c r="N263" s="100">
        <f t="shared" si="52"/>
        <v>56880.918607102256</v>
      </c>
      <c r="O263" s="101">
        <f t="shared" si="53"/>
        <v>1.3973474501340184</v>
      </c>
      <c r="P263" s="102">
        <v>53.41659123701902</v>
      </c>
      <c r="Q263" s="101">
        <f t="shared" si="54"/>
        <v>4.4257166839479847E-2</v>
      </c>
      <c r="R263" s="101">
        <f t="shared" si="54"/>
        <v>3.8731996644562013E-2</v>
      </c>
      <c r="S263" s="103">
        <v>378</v>
      </c>
      <c r="T263" s="223">
        <v>29904.151000000002</v>
      </c>
      <c r="U263" s="223">
        <v>79532.316489361707</v>
      </c>
      <c r="W263" s="100">
        <v>0</v>
      </c>
      <c r="X263" s="100">
        <f t="shared" si="55"/>
        <v>0</v>
      </c>
    </row>
    <row r="264" spans="1:26" x14ac:dyDescent="0.25">
      <c r="A264" s="97">
        <v>4630</v>
      </c>
      <c r="B264" s="97" t="s">
        <v>280</v>
      </c>
      <c r="C264" s="1">
        <v>255874.62</v>
      </c>
      <c r="D264" s="97">
        <f t="shared" ref="D264:D327" si="59">C264/S264*1000</f>
        <v>31469.022260484566</v>
      </c>
      <c r="E264" s="98">
        <f t="shared" ref="E264:E327" si="60">D264/D$364</f>
        <v>0.77307397789472754</v>
      </c>
      <c r="F264" s="220">
        <f t="shared" ref="F264:F327" si="61">($D$364+$X$364-D264-X264)*0.6</f>
        <v>5546.9585649961291</v>
      </c>
      <c r="G264" s="220">
        <f t="shared" si="56"/>
        <v>45102.320091983529</v>
      </c>
      <c r="H264" s="220">
        <f t="shared" ref="H264:H327" si="62">IF(D264&lt;(D$364+X$364)*0.9,((D$364+X$364)*0.9-D264-X264)*0.35,0)</f>
        <v>1810.7374675060084</v>
      </c>
      <c r="I264" s="99">
        <f t="shared" si="57"/>
        <v>14723.106348291354</v>
      </c>
      <c r="J264" s="220">
        <f t="shared" ref="J264:J327" si="63">H264+I$366</f>
        <v>1218.1793914166306</v>
      </c>
      <c r="K264" s="99">
        <f t="shared" si="58"/>
        <v>9905.0166316086215</v>
      </c>
      <c r="L264" s="100">
        <f t="shared" ref="L264:L327" si="64">+G264+K264</f>
        <v>55007.336723592147</v>
      </c>
      <c r="M264" s="100">
        <f t="shared" ref="M264:M327" si="65">C264+L264</f>
        <v>310881.95672359213</v>
      </c>
      <c r="N264" s="100">
        <f t="shared" ref="N264:N327" si="66">M264/S264*1000</f>
        <v>38234.160216897326</v>
      </c>
      <c r="O264" s="101">
        <f t="shared" ref="O264:O327" si="67">N264/N$364</f>
        <v>0.93926764186304967</v>
      </c>
      <c r="P264" s="102">
        <v>3433.5229522389927</v>
      </c>
      <c r="Q264" s="101">
        <f t="shared" ref="Q264:R327" si="68">(C264-T264)/T264</f>
        <v>0.11884000594762455</v>
      </c>
      <c r="R264" s="101">
        <f t="shared" si="68"/>
        <v>0.11182231558932555</v>
      </c>
      <c r="S264" s="103">
        <v>8131</v>
      </c>
      <c r="T264" s="223">
        <v>228696.345</v>
      </c>
      <c r="U264" s="223">
        <v>28304.003094059408</v>
      </c>
      <c r="W264" s="100">
        <v>0</v>
      </c>
      <c r="X264" s="100">
        <f t="shared" ref="X264:X327" si="69">W264*1000/S264</f>
        <v>0</v>
      </c>
    </row>
    <row r="265" spans="1:26" x14ac:dyDescent="0.25">
      <c r="A265" s="97">
        <v>4631</v>
      </c>
      <c r="B265" s="97" t="s">
        <v>281</v>
      </c>
      <c r="C265" s="1">
        <v>976494.34299999999</v>
      </c>
      <c r="D265" s="97">
        <f t="shared" si="59"/>
        <v>32997.477207447708</v>
      </c>
      <c r="E265" s="98">
        <f t="shared" si="60"/>
        <v>0.81062229242769634</v>
      </c>
      <c r="F265" s="220">
        <f t="shared" si="61"/>
        <v>4629.8855968182443</v>
      </c>
      <c r="G265" s="220">
        <f t="shared" si="56"/>
        <v>137012.20446664229</v>
      </c>
      <c r="H265" s="220">
        <f t="shared" si="62"/>
        <v>1275.7782360689089</v>
      </c>
      <c r="I265" s="99">
        <f t="shared" si="57"/>
        <v>37754.105339987218</v>
      </c>
      <c r="J265" s="220">
        <f t="shared" si="63"/>
        <v>683.2201599795311</v>
      </c>
      <c r="K265" s="99">
        <f t="shared" si="58"/>
        <v>20218.534194274267</v>
      </c>
      <c r="L265" s="100">
        <f t="shared" si="64"/>
        <v>157230.73866091657</v>
      </c>
      <c r="M265" s="100">
        <f t="shared" si="65"/>
        <v>1133725.0816609166</v>
      </c>
      <c r="N265" s="100">
        <f t="shared" si="66"/>
        <v>38310.582964245485</v>
      </c>
      <c r="O265" s="101">
        <f t="shared" si="67"/>
        <v>0.94114505758969824</v>
      </c>
      <c r="P265" s="102">
        <v>13992.99278886462</v>
      </c>
      <c r="Q265" s="101">
        <f t="shared" si="68"/>
        <v>9.5786115549107986E-2</v>
      </c>
      <c r="R265" s="101">
        <f t="shared" si="68"/>
        <v>8.6306804712742352E-2</v>
      </c>
      <c r="S265" s="103">
        <v>29593</v>
      </c>
      <c r="T265" s="223">
        <v>891135.897</v>
      </c>
      <c r="U265" s="223">
        <v>30375.835872788626</v>
      </c>
      <c r="W265" s="100">
        <v>0</v>
      </c>
      <c r="X265" s="100">
        <f t="shared" si="69"/>
        <v>0</v>
      </c>
      <c r="Y265" s="1"/>
      <c r="Z265" s="1"/>
    </row>
    <row r="266" spans="1:26" x14ac:dyDescent="0.25">
      <c r="A266" s="97">
        <v>4632</v>
      </c>
      <c r="B266" s="97" t="s">
        <v>282</v>
      </c>
      <c r="C266" s="1">
        <v>127317.19500000001</v>
      </c>
      <c r="D266" s="97">
        <f t="shared" si="59"/>
        <v>44069.641744548295</v>
      </c>
      <c r="E266" s="98">
        <f t="shared" si="60"/>
        <v>1.0826231894288567</v>
      </c>
      <c r="F266" s="220">
        <f t="shared" si="61"/>
        <v>-2013.4131254421081</v>
      </c>
      <c r="G266" s="220">
        <f t="shared" si="56"/>
        <v>-5816.7505194022506</v>
      </c>
      <c r="H266" s="220">
        <f t="shared" si="62"/>
        <v>0</v>
      </c>
      <c r="I266" s="99">
        <f t="shared" si="57"/>
        <v>0</v>
      </c>
      <c r="J266" s="220">
        <f t="shared" si="63"/>
        <v>-592.55807608937778</v>
      </c>
      <c r="K266" s="99">
        <f t="shared" si="58"/>
        <v>-1711.9002818222125</v>
      </c>
      <c r="L266" s="100">
        <f t="shared" si="64"/>
        <v>-7528.6508012244631</v>
      </c>
      <c r="M266" s="100">
        <f t="shared" si="65"/>
        <v>119788.54419877555</v>
      </c>
      <c r="N266" s="100">
        <f t="shared" si="66"/>
        <v>41463.6705430168</v>
      </c>
      <c r="O266" s="101">
        <f t="shared" si="67"/>
        <v>1.0186044059289707</v>
      </c>
      <c r="P266" s="102">
        <v>559.58557588292751</v>
      </c>
      <c r="Q266" s="101">
        <f t="shared" si="68"/>
        <v>0.16854732709927928</v>
      </c>
      <c r="R266" s="101">
        <f t="shared" si="68"/>
        <v>0.15681736085286929</v>
      </c>
      <c r="S266" s="103">
        <v>2889</v>
      </c>
      <c r="T266" s="223">
        <v>108953.39200000001</v>
      </c>
      <c r="U266" s="223">
        <v>38095.591608391609</v>
      </c>
      <c r="W266" s="100">
        <v>0</v>
      </c>
      <c r="X266" s="100">
        <f t="shared" si="69"/>
        <v>0</v>
      </c>
    </row>
    <row r="267" spans="1:26" x14ac:dyDescent="0.25">
      <c r="A267" s="97">
        <v>4633</v>
      </c>
      <c r="B267" s="97" t="s">
        <v>283</v>
      </c>
      <c r="C267" s="1">
        <v>18262.495999999999</v>
      </c>
      <c r="D267" s="97">
        <f t="shared" si="59"/>
        <v>36379.474103585657</v>
      </c>
      <c r="E267" s="98">
        <f t="shared" si="60"/>
        <v>0.89370507053510639</v>
      </c>
      <c r="F267" s="220">
        <f t="shared" si="61"/>
        <v>2600.6874591354745</v>
      </c>
      <c r="G267" s="220">
        <f t="shared" si="56"/>
        <v>1305.5451044860081</v>
      </c>
      <c r="H267" s="220">
        <f t="shared" si="62"/>
        <v>92.079322420626696</v>
      </c>
      <c r="I267" s="99">
        <f t="shared" si="57"/>
        <v>46.223819855154602</v>
      </c>
      <c r="J267" s="220">
        <f t="shared" si="63"/>
        <v>-500.4787536687511</v>
      </c>
      <c r="K267" s="99">
        <f t="shared" si="58"/>
        <v>-251.24033434171307</v>
      </c>
      <c r="L267" s="100">
        <f t="shared" si="64"/>
        <v>1054.3047701442949</v>
      </c>
      <c r="M267" s="100">
        <f t="shared" si="65"/>
        <v>19316.800770144295</v>
      </c>
      <c r="N267" s="100">
        <f t="shared" si="66"/>
        <v>38479.682809052378</v>
      </c>
      <c r="O267" s="101">
        <f t="shared" si="67"/>
        <v>0.94529919649506855</v>
      </c>
      <c r="P267" s="102">
        <v>195.5149059947679</v>
      </c>
      <c r="Q267" s="101">
        <f t="shared" si="68"/>
        <v>0.10869142632416795</v>
      </c>
      <c r="R267" s="101">
        <f t="shared" si="68"/>
        <v>0.1594880454585422</v>
      </c>
      <c r="S267" s="103">
        <v>502</v>
      </c>
      <c r="T267" s="223">
        <v>16472.117999999999</v>
      </c>
      <c r="U267" s="223">
        <v>31375.462857142855</v>
      </c>
      <c r="W267" s="100">
        <v>0</v>
      </c>
      <c r="X267" s="100">
        <f t="shared" si="69"/>
        <v>0</v>
      </c>
    </row>
    <row r="268" spans="1:26" x14ac:dyDescent="0.25">
      <c r="A268" s="97">
        <v>4634</v>
      </c>
      <c r="B268" s="97" t="s">
        <v>284</v>
      </c>
      <c r="C268" s="1">
        <v>71910.31</v>
      </c>
      <c r="D268" s="97">
        <f t="shared" si="59"/>
        <v>44143.836709637813</v>
      </c>
      <c r="E268" s="98">
        <f t="shared" si="60"/>
        <v>1.0844458770334076</v>
      </c>
      <c r="F268" s="220">
        <f t="shared" si="61"/>
        <v>-2057.9301044958193</v>
      </c>
      <c r="G268" s="220">
        <f t="shared" si="56"/>
        <v>-3352.3681402236894</v>
      </c>
      <c r="H268" s="220">
        <f t="shared" si="62"/>
        <v>0</v>
      </c>
      <c r="I268" s="99">
        <f t="shared" si="57"/>
        <v>0</v>
      </c>
      <c r="J268" s="220">
        <f t="shared" si="63"/>
        <v>-592.55807608937778</v>
      </c>
      <c r="K268" s="99">
        <f t="shared" si="58"/>
        <v>-965.27710594959638</v>
      </c>
      <c r="L268" s="100">
        <f t="shared" si="64"/>
        <v>-4317.6452461732861</v>
      </c>
      <c r="M268" s="100">
        <f t="shared" si="65"/>
        <v>67592.664753826713</v>
      </c>
      <c r="N268" s="100">
        <f t="shared" si="66"/>
        <v>41493.348529052615</v>
      </c>
      <c r="O268" s="101">
        <f t="shared" si="67"/>
        <v>1.0193334809707912</v>
      </c>
      <c r="P268" s="102">
        <v>410.01327175954157</v>
      </c>
      <c r="Q268" s="101">
        <f t="shared" si="68"/>
        <v>0.13599126445282389</v>
      </c>
      <c r="R268" s="101">
        <f t="shared" si="68"/>
        <v>0.15760926887150881</v>
      </c>
      <c r="S268" s="103">
        <v>1629</v>
      </c>
      <c r="T268" s="223">
        <v>63301.815999999999</v>
      </c>
      <c r="U268" s="223">
        <v>38133.624096385538</v>
      </c>
      <c r="W268" s="100">
        <v>0</v>
      </c>
      <c r="X268" s="100">
        <f t="shared" si="69"/>
        <v>0</v>
      </c>
    </row>
    <row r="269" spans="1:26" x14ac:dyDescent="0.25">
      <c r="A269" s="97">
        <v>4635</v>
      </c>
      <c r="B269" s="97" t="s">
        <v>285</v>
      </c>
      <c r="C269" s="1">
        <v>101315.003</v>
      </c>
      <c r="D269" s="97">
        <f t="shared" si="59"/>
        <v>45432.73677130045</v>
      </c>
      <c r="E269" s="98">
        <f t="shared" si="60"/>
        <v>1.1161092407544178</v>
      </c>
      <c r="F269" s="220">
        <f t="shared" si="61"/>
        <v>-2831.2701414934008</v>
      </c>
      <c r="G269" s="220">
        <f t="shared" si="56"/>
        <v>-6313.732415530284</v>
      </c>
      <c r="H269" s="220">
        <f t="shared" si="62"/>
        <v>0</v>
      </c>
      <c r="I269" s="99">
        <f t="shared" si="57"/>
        <v>0</v>
      </c>
      <c r="J269" s="220">
        <f t="shared" si="63"/>
        <v>-592.55807608937778</v>
      </c>
      <c r="K269" s="99">
        <f t="shared" si="58"/>
        <v>-1321.4045096793122</v>
      </c>
      <c r="L269" s="100">
        <f t="shared" si="64"/>
        <v>-7635.1369252095965</v>
      </c>
      <c r="M269" s="100">
        <f t="shared" si="65"/>
        <v>93679.866074790407</v>
      </c>
      <c r="N269" s="100">
        <f t="shared" si="66"/>
        <v>42008.908553717672</v>
      </c>
      <c r="O269" s="101">
        <f t="shared" si="67"/>
        <v>1.0319988264591955</v>
      </c>
      <c r="P269" s="102">
        <v>-858.19039667049219</v>
      </c>
      <c r="Q269" s="101">
        <f t="shared" si="68"/>
        <v>0.15166110584629722</v>
      </c>
      <c r="R269" s="101">
        <f t="shared" si="68"/>
        <v>0.17335158407299886</v>
      </c>
      <c r="S269" s="103">
        <v>2230</v>
      </c>
      <c r="T269" s="223">
        <v>87972.930999999997</v>
      </c>
      <c r="U269" s="223">
        <v>38720.48019366197</v>
      </c>
      <c r="W269" s="100">
        <v>0</v>
      </c>
      <c r="X269" s="100">
        <f t="shared" si="69"/>
        <v>0</v>
      </c>
    </row>
    <row r="270" spans="1:26" x14ac:dyDescent="0.25">
      <c r="A270" s="97">
        <v>4636</v>
      </c>
      <c r="B270" s="97" t="s">
        <v>286</v>
      </c>
      <c r="C270" s="1">
        <v>26337.33</v>
      </c>
      <c r="D270" s="97">
        <f t="shared" si="59"/>
        <v>34293.3984375</v>
      </c>
      <c r="E270" s="98">
        <f t="shared" si="60"/>
        <v>0.84245813950492698</v>
      </c>
      <c r="F270" s="220">
        <f t="shared" si="61"/>
        <v>3852.3328587868687</v>
      </c>
      <c r="G270" s="220">
        <f t="shared" si="56"/>
        <v>2958.591635548315</v>
      </c>
      <c r="H270" s="220">
        <f t="shared" si="62"/>
        <v>822.20580555060656</v>
      </c>
      <c r="I270" s="99">
        <f t="shared" si="57"/>
        <v>631.4540586628658</v>
      </c>
      <c r="J270" s="220">
        <f t="shared" si="63"/>
        <v>229.64772946122878</v>
      </c>
      <c r="K270" s="99">
        <f t="shared" si="58"/>
        <v>176.36945622622369</v>
      </c>
      <c r="L270" s="100">
        <f t="shared" si="64"/>
        <v>3134.9610917745385</v>
      </c>
      <c r="M270" s="100">
        <f t="shared" si="65"/>
        <v>29472.291091774539</v>
      </c>
      <c r="N270" s="100">
        <f t="shared" si="66"/>
        <v>38375.379025748094</v>
      </c>
      <c r="O270" s="101">
        <f t="shared" si="67"/>
        <v>0.94273684994355955</v>
      </c>
      <c r="P270" s="102">
        <v>230.90995705565547</v>
      </c>
      <c r="Q270" s="101">
        <f t="shared" si="68"/>
        <v>4.8615001070420452E-2</v>
      </c>
      <c r="R270" s="101">
        <f t="shared" si="68"/>
        <v>7.3191915158008339E-2</v>
      </c>
      <c r="S270" s="103">
        <v>768</v>
      </c>
      <c r="T270" s="223">
        <v>25116.300999999999</v>
      </c>
      <c r="U270" s="223">
        <v>31954.581424936387</v>
      </c>
      <c r="W270" s="100">
        <v>0</v>
      </c>
      <c r="X270" s="100">
        <f t="shared" si="69"/>
        <v>0</v>
      </c>
    </row>
    <row r="271" spans="1:26" x14ac:dyDescent="0.25">
      <c r="A271" s="97">
        <v>4637</v>
      </c>
      <c r="B271" s="97" t="s">
        <v>287</v>
      </c>
      <c r="C271" s="1">
        <v>47934.423999999999</v>
      </c>
      <c r="D271" s="97">
        <f t="shared" si="59"/>
        <v>37158.468217054266</v>
      </c>
      <c r="E271" s="98">
        <f t="shared" si="60"/>
        <v>0.91284198788420234</v>
      </c>
      <c r="F271" s="220">
        <f t="shared" si="61"/>
        <v>2133.2909910543094</v>
      </c>
      <c r="G271" s="220">
        <f t="shared" si="56"/>
        <v>2751.9453784600591</v>
      </c>
      <c r="H271" s="220">
        <f t="shared" si="62"/>
        <v>0</v>
      </c>
      <c r="I271" s="99">
        <f t="shared" si="57"/>
        <v>0</v>
      </c>
      <c r="J271" s="220">
        <f t="shared" si="63"/>
        <v>-592.55807608937778</v>
      </c>
      <c r="K271" s="99">
        <f t="shared" si="58"/>
        <v>-764.39991815529731</v>
      </c>
      <c r="L271" s="100">
        <f t="shared" si="64"/>
        <v>1987.5454603047619</v>
      </c>
      <c r="M271" s="100">
        <f t="shared" si="65"/>
        <v>49921.969460304761</v>
      </c>
      <c r="N271" s="100">
        <f t="shared" si="66"/>
        <v>38699.201132019196</v>
      </c>
      <c r="O271" s="101">
        <f t="shared" si="67"/>
        <v>0.95069192531110913</v>
      </c>
      <c r="P271" s="102">
        <v>268.5656494596717</v>
      </c>
      <c r="Q271" s="101">
        <f t="shared" si="68"/>
        <v>8.5946086261870936E-3</v>
      </c>
      <c r="R271" s="101">
        <f t="shared" si="68"/>
        <v>1.1722033769214102E-2</v>
      </c>
      <c r="S271" s="103">
        <v>1290</v>
      </c>
      <c r="T271" s="223">
        <v>47525.957000000002</v>
      </c>
      <c r="U271" s="223">
        <v>36727.942040185473</v>
      </c>
      <c r="W271" s="100">
        <v>0</v>
      </c>
      <c r="X271" s="100">
        <f t="shared" si="69"/>
        <v>0</v>
      </c>
    </row>
    <row r="272" spans="1:26" x14ac:dyDescent="0.25">
      <c r="A272" s="97">
        <v>4638</v>
      </c>
      <c r="B272" s="97" t="s">
        <v>288</v>
      </c>
      <c r="C272" s="1">
        <v>145750.33199999999</v>
      </c>
      <c r="D272" s="97">
        <f t="shared" si="59"/>
        <v>36759.226229508196</v>
      </c>
      <c r="E272" s="98">
        <f t="shared" si="60"/>
        <v>0.90303413338843697</v>
      </c>
      <c r="F272" s="220">
        <f t="shared" si="61"/>
        <v>2372.836183581951</v>
      </c>
      <c r="G272" s="220">
        <f t="shared" si="56"/>
        <v>9408.2954679024351</v>
      </c>
      <c r="H272" s="220">
        <f t="shared" si="62"/>
        <v>0</v>
      </c>
      <c r="I272" s="99">
        <f t="shared" si="57"/>
        <v>0</v>
      </c>
      <c r="J272" s="220">
        <f t="shared" si="63"/>
        <v>-592.55807608937778</v>
      </c>
      <c r="K272" s="99">
        <f t="shared" si="58"/>
        <v>-2349.492771694383</v>
      </c>
      <c r="L272" s="100">
        <f t="shared" si="64"/>
        <v>7058.8026962080521</v>
      </c>
      <c r="M272" s="100">
        <f t="shared" si="65"/>
        <v>152809.13469620806</v>
      </c>
      <c r="N272" s="100">
        <f t="shared" si="66"/>
        <v>38539.50433700077</v>
      </c>
      <c r="O272" s="101">
        <f t="shared" si="67"/>
        <v>0.94676878351280302</v>
      </c>
      <c r="P272" s="102">
        <v>577.99730861053649</v>
      </c>
      <c r="Q272" s="104">
        <f t="shared" si="68"/>
        <v>3.3411013049196754E-2</v>
      </c>
      <c r="R272" s="104">
        <f t="shared" si="68"/>
        <v>5.5304209794753444E-2</v>
      </c>
      <c r="S272" s="103">
        <v>3965</v>
      </c>
      <c r="T272" s="223">
        <v>141038.106</v>
      </c>
      <c r="U272" s="223">
        <v>34832.824401086691</v>
      </c>
      <c r="V272" s="1"/>
      <c r="W272" s="100">
        <v>0</v>
      </c>
      <c r="X272" s="100">
        <f t="shared" si="69"/>
        <v>0</v>
      </c>
      <c r="Y272" s="1"/>
    </row>
    <row r="273" spans="1:27" x14ac:dyDescent="0.25">
      <c r="A273" s="97">
        <v>4639</v>
      </c>
      <c r="B273" s="97" t="s">
        <v>289</v>
      </c>
      <c r="C273" s="1">
        <v>103461.632</v>
      </c>
      <c r="D273" s="97">
        <f t="shared" si="59"/>
        <v>40414.699999999997</v>
      </c>
      <c r="E273" s="98">
        <f t="shared" si="60"/>
        <v>0.99283519633383588</v>
      </c>
      <c r="F273" s="220">
        <f t="shared" si="61"/>
        <v>179.55192128687048</v>
      </c>
      <c r="G273" s="220">
        <f t="shared" si="56"/>
        <v>459.65291849438847</v>
      </c>
      <c r="H273" s="220">
        <f t="shared" si="62"/>
        <v>0</v>
      </c>
      <c r="I273" s="99">
        <f t="shared" si="57"/>
        <v>0</v>
      </c>
      <c r="J273" s="220">
        <f t="shared" si="63"/>
        <v>-592.55807608937778</v>
      </c>
      <c r="K273" s="99">
        <f t="shared" si="58"/>
        <v>-1516.948674788807</v>
      </c>
      <c r="L273" s="100">
        <f t="shared" si="64"/>
        <v>-1057.2957562944184</v>
      </c>
      <c r="M273" s="100">
        <f t="shared" si="65"/>
        <v>102404.33624370558</v>
      </c>
      <c r="N273" s="100">
        <f t="shared" si="66"/>
        <v>40001.693845197493</v>
      </c>
      <c r="O273" s="101">
        <f t="shared" si="67"/>
        <v>0.98268920869096266</v>
      </c>
      <c r="P273" s="102">
        <v>450.31640202850076</v>
      </c>
      <c r="Q273" s="104">
        <f t="shared" si="68"/>
        <v>0.13010353686680171</v>
      </c>
      <c r="R273" s="104">
        <f t="shared" si="68"/>
        <v>0.15261731826531985</v>
      </c>
      <c r="S273" s="103">
        <v>2560</v>
      </c>
      <c r="T273" s="223">
        <v>91550.577999999994</v>
      </c>
      <c r="U273" s="223">
        <v>35063.415549597856</v>
      </c>
      <c r="V273" s="1"/>
      <c r="W273" s="100">
        <v>0</v>
      </c>
      <c r="X273" s="100">
        <f t="shared" si="69"/>
        <v>0</v>
      </c>
      <c r="Y273" s="1"/>
    </row>
    <row r="274" spans="1:27" x14ac:dyDescent="0.25">
      <c r="A274" s="97">
        <v>4640</v>
      </c>
      <c r="B274" s="97" t="s">
        <v>290</v>
      </c>
      <c r="C274" s="1">
        <v>392951.94099999999</v>
      </c>
      <c r="D274" s="97">
        <f t="shared" si="59"/>
        <v>32483.420765479044</v>
      </c>
      <c r="E274" s="98">
        <f t="shared" si="60"/>
        <v>0.79799388423739359</v>
      </c>
      <c r="F274" s="220">
        <f t="shared" si="61"/>
        <v>4938.319461999442</v>
      </c>
      <c r="G274" s="220">
        <f t="shared" si="56"/>
        <v>59738.850531807249</v>
      </c>
      <c r="H274" s="220">
        <f t="shared" si="62"/>
        <v>1455.6979907579409</v>
      </c>
      <c r="I274" s="99">
        <f t="shared" si="57"/>
        <v>17609.578594198811</v>
      </c>
      <c r="J274" s="220">
        <f t="shared" si="63"/>
        <v>863.13991466856316</v>
      </c>
      <c r="K274" s="99">
        <f t="shared" si="58"/>
        <v>10441.403547745607</v>
      </c>
      <c r="L274" s="100">
        <f t="shared" si="64"/>
        <v>70180.254079552862</v>
      </c>
      <c r="M274" s="100">
        <f t="shared" si="65"/>
        <v>463132.19507955282</v>
      </c>
      <c r="N274" s="100">
        <f t="shared" si="66"/>
        <v>38284.880142147049</v>
      </c>
      <c r="O274" s="101">
        <f t="shared" si="67"/>
        <v>0.94051363718018299</v>
      </c>
      <c r="P274" s="102">
        <v>2063.4356203154748</v>
      </c>
      <c r="Q274" s="104">
        <f t="shared" si="68"/>
        <v>7.8571759887556367E-2</v>
      </c>
      <c r="R274" s="104">
        <f t="shared" si="68"/>
        <v>6.439527730326923E-2</v>
      </c>
      <c r="S274" s="103">
        <v>12097</v>
      </c>
      <c r="T274" s="223">
        <v>364326.19099999999</v>
      </c>
      <c r="U274" s="223">
        <v>30518.193248450327</v>
      </c>
      <c r="V274" s="1"/>
      <c r="W274" s="100">
        <v>0</v>
      </c>
      <c r="X274" s="100">
        <f t="shared" si="69"/>
        <v>0</v>
      </c>
      <c r="Y274" s="1"/>
      <c r="Z274" s="1"/>
    </row>
    <row r="275" spans="1:27" x14ac:dyDescent="0.25">
      <c r="A275" s="97">
        <v>4641</v>
      </c>
      <c r="B275" s="97" t="s">
        <v>291</v>
      </c>
      <c r="C275" s="1">
        <v>94816.843999999997</v>
      </c>
      <c r="D275" s="97">
        <f t="shared" si="59"/>
        <v>53690.172140430346</v>
      </c>
      <c r="E275" s="98">
        <f t="shared" si="60"/>
        <v>1.3189629664018689</v>
      </c>
      <c r="F275" s="220">
        <f t="shared" si="61"/>
        <v>-7785.731362971339</v>
      </c>
      <c r="G275" s="220">
        <f t="shared" si="56"/>
        <v>-13749.601587007384</v>
      </c>
      <c r="H275" s="220">
        <f t="shared" si="62"/>
        <v>0</v>
      </c>
      <c r="I275" s="99">
        <f t="shared" si="57"/>
        <v>0</v>
      </c>
      <c r="J275" s="220">
        <f t="shared" si="63"/>
        <v>-592.55807608937778</v>
      </c>
      <c r="K275" s="99">
        <f t="shared" si="58"/>
        <v>-1046.4575623738413</v>
      </c>
      <c r="L275" s="100">
        <f t="shared" si="64"/>
        <v>-14796.059149381226</v>
      </c>
      <c r="M275" s="100">
        <f t="shared" si="65"/>
        <v>80020.784850618773</v>
      </c>
      <c r="N275" s="100">
        <f t="shared" si="66"/>
        <v>45311.882701369635</v>
      </c>
      <c r="O275" s="101">
        <f t="shared" si="67"/>
        <v>1.1131403167181759</v>
      </c>
      <c r="P275" s="102">
        <v>121.67267546185394</v>
      </c>
      <c r="Q275" s="104">
        <f t="shared" si="68"/>
        <v>7.9626653086738497E-2</v>
      </c>
      <c r="R275" s="104">
        <f t="shared" si="68"/>
        <v>8.6351394414005661E-2</v>
      </c>
      <c r="S275" s="103">
        <v>1766</v>
      </c>
      <c r="T275" s="223">
        <v>87823.733999999997</v>
      </c>
      <c r="U275" s="223">
        <v>49422.472706809232</v>
      </c>
      <c r="W275" s="100">
        <v>0</v>
      </c>
      <c r="X275" s="100">
        <f t="shared" si="69"/>
        <v>0</v>
      </c>
    </row>
    <row r="276" spans="1:27" x14ac:dyDescent="0.25">
      <c r="A276" s="97">
        <v>4642</v>
      </c>
      <c r="B276" s="97" t="s">
        <v>292</v>
      </c>
      <c r="C276" s="1">
        <v>84458.202999999994</v>
      </c>
      <c r="D276" s="97">
        <f t="shared" si="59"/>
        <v>39895.230514879542</v>
      </c>
      <c r="E276" s="98">
        <f t="shared" si="60"/>
        <v>0.98007381029734408</v>
      </c>
      <c r="F276" s="220">
        <f t="shared" si="61"/>
        <v>491.23361235914342</v>
      </c>
      <c r="G276" s="220">
        <f t="shared" si="56"/>
        <v>1039.9415573643066</v>
      </c>
      <c r="H276" s="220">
        <f t="shared" si="62"/>
        <v>0</v>
      </c>
      <c r="I276" s="99">
        <f t="shared" si="57"/>
        <v>0</v>
      </c>
      <c r="J276" s="220">
        <f t="shared" si="63"/>
        <v>-592.55807608937778</v>
      </c>
      <c r="K276" s="99">
        <f t="shared" si="58"/>
        <v>-1254.4454470812127</v>
      </c>
      <c r="L276" s="100">
        <f t="shared" si="64"/>
        <v>-214.50388971690609</v>
      </c>
      <c r="M276" s="100">
        <f t="shared" si="65"/>
        <v>84243.699110283094</v>
      </c>
      <c r="N276" s="100">
        <f t="shared" si="66"/>
        <v>39793.906051149315</v>
      </c>
      <c r="O276" s="101">
        <f t="shared" si="67"/>
        <v>0.97758465427636609</v>
      </c>
      <c r="P276" s="102">
        <v>359.16319589622356</v>
      </c>
      <c r="Q276" s="104">
        <f t="shared" si="68"/>
        <v>4.209687134418523E-2</v>
      </c>
      <c r="R276" s="104">
        <f t="shared" si="68"/>
        <v>4.8003891871407765E-2</v>
      </c>
      <c r="S276" s="103">
        <v>2117</v>
      </c>
      <c r="T276" s="223">
        <v>81046.403000000006</v>
      </c>
      <c r="U276" s="223">
        <v>38067.826679192112</v>
      </c>
      <c r="W276" s="100">
        <v>0</v>
      </c>
      <c r="X276" s="100">
        <f t="shared" si="69"/>
        <v>0</v>
      </c>
    </row>
    <row r="277" spans="1:27" x14ac:dyDescent="0.25">
      <c r="A277" s="97">
        <v>4643</v>
      </c>
      <c r="B277" s="97" t="s">
        <v>293</v>
      </c>
      <c r="C277" s="1">
        <v>206696.81299999999</v>
      </c>
      <c r="D277" s="97">
        <f t="shared" si="59"/>
        <v>39718.834166026136</v>
      </c>
      <c r="E277" s="98">
        <f t="shared" si="60"/>
        <v>0.97574042408771133</v>
      </c>
      <c r="F277" s="220">
        <f t="shared" si="61"/>
        <v>597.0714216711873</v>
      </c>
      <c r="G277" s="220">
        <f t="shared" si="56"/>
        <v>3107.1596783768587</v>
      </c>
      <c r="H277" s="220">
        <f t="shared" si="62"/>
        <v>0</v>
      </c>
      <c r="I277" s="99">
        <f t="shared" si="57"/>
        <v>0</v>
      </c>
      <c r="J277" s="220">
        <f t="shared" si="63"/>
        <v>-592.55807608937778</v>
      </c>
      <c r="K277" s="99">
        <f t="shared" si="58"/>
        <v>-3083.6722279691221</v>
      </c>
      <c r="L277" s="100">
        <f t="shared" si="64"/>
        <v>23.48745040773656</v>
      </c>
      <c r="M277" s="100">
        <f t="shared" si="65"/>
        <v>206720.30045040773</v>
      </c>
      <c r="N277" s="100">
        <f t="shared" si="66"/>
        <v>39723.347511607943</v>
      </c>
      <c r="O277" s="101">
        <f t="shared" si="67"/>
        <v>0.97585129979251273</v>
      </c>
      <c r="P277" s="102">
        <v>-3357.4097090014484</v>
      </c>
      <c r="Q277" s="104">
        <f t="shared" si="68"/>
        <v>3.3097763918626684E-2</v>
      </c>
      <c r="R277" s="104">
        <f t="shared" si="68"/>
        <v>2.6348085983724127E-2</v>
      </c>
      <c r="S277" s="103">
        <v>5204</v>
      </c>
      <c r="T277" s="223">
        <v>200074.785</v>
      </c>
      <c r="U277" s="223">
        <v>38699.184719535784</v>
      </c>
      <c r="W277" s="100">
        <v>0</v>
      </c>
      <c r="X277" s="100">
        <f t="shared" si="69"/>
        <v>0</v>
      </c>
    </row>
    <row r="278" spans="1:27" x14ac:dyDescent="0.25">
      <c r="A278" s="97">
        <v>4644</v>
      </c>
      <c r="B278" s="97" t="s">
        <v>294</v>
      </c>
      <c r="C278" s="1">
        <v>188683.74100000001</v>
      </c>
      <c r="D278" s="97">
        <f t="shared" si="59"/>
        <v>35967.163743804806</v>
      </c>
      <c r="E278" s="98">
        <f t="shared" si="60"/>
        <v>0.88357617592489046</v>
      </c>
      <c r="F278" s="220">
        <f t="shared" si="61"/>
        <v>2848.0736750039855</v>
      </c>
      <c r="G278" s="220">
        <f t="shared" si="56"/>
        <v>14940.994499070906</v>
      </c>
      <c r="H278" s="220">
        <f t="shared" si="62"/>
        <v>236.38794834392465</v>
      </c>
      <c r="I278" s="99">
        <f t="shared" si="57"/>
        <v>1240.0911770122286</v>
      </c>
      <c r="J278" s="220">
        <f t="shared" si="63"/>
        <v>-356.1701277454531</v>
      </c>
      <c r="K278" s="99">
        <f t="shared" si="58"/>
        <v>-1868.4684901526471</v>
      </c>
      <c r="L278" s="100">
        <f t="shared" si="64"/>
        <v>13072.526008918259</v>
      </c>
      <c r="M278" s="100">
        <f t="shared" si="65"/>
        <v>201756.26700891828</v>
      </c>
      <c r="N278" s="100">
        <f t="shared" si="66"/>
        <v>38459.067291063344</v>
      </c>
      <c r="O278" s="101">
        <f t="shared" si="67"/>
        <v>0.94479275176455801</v>
      </c>
      <c r="P278" s="102">
        <v>-7765.5805701640875</v>
      </c>
      <c r="Q278" s="104">
        <f t="shared" si="68"/>
        <v>7.1258786328056614E-2</v>
      </c>
      <c r="R278" s="104">
        <f t="shared" si="68"/>
        <v>5.9619108321823357E-2</v>
      </c>
      <c r="S278" s="103">
        <v>5246</v>
      </c>
      <c r="T278" s="223">
        <v>176132.736</v>
      </c>
      <c r="U278" s="223">
        <v>33943.483522836774</v>
      </c>
      <c r="W278" s="100">
        <v>0</v>
      </c>
      <c r="X278" s="100">
        <f t="shared" si="69"/>
        <v>0</v>
      </c>
    </row>
    <row r="279" spans="1:27" x14ac:dyDescent="0.25">
      <c r="A279" s="97">
        <v>4645</v>
      </c>
      <c r="B279" s="97" t="s">
        <v>295</v>
      </c>
      <c r="C279" s="1">
        <v>112033.999</v>
      </c>
      <c r="D279" s="97">
        <f t="shared" si="59"/>
        <v>37964.757370382918</v>
      </c>
      <c r="E279" s="98">
        <f t="shared" si="60"/>
        <v>0.93264944036676178</v>
      </c>
      <c r="F279" s="220">
        <f t="shared" si="61"/>
        <v>1649.5174990571177</v>
      </c>
      <c r="G279" s="220">
        <f t="shared" si="56"/>
        <v>4867.7261397175544</v>
      </c>
      <c r="H279" s="220">
        <f t="shared" si="62"/>
        <v>0</v>
      </c>
      <c r="I279" s="99">
        <f t="shared" si="57"/>
        <v>0</v>
      </c>
      <c r="J279" s="220">
        <f t="shared" si="63"/>
        <v>-592.55807608937778</v>
      </c>
      <c r="K279" s="99">
        <f t="shared" si="58"/>
        <v>-1748.6388825397537</v>
      </c>
      <c r="L279" s="100">
        <f t="shared" si="64"/>
        <v>3119.0872571778009</v>
      </c>
      <c r="M279" s="100">
        <f t="shared" si="65"/>
        <v>115153.0862571778</v>
      </c>
      <c r="N279" s="100">
        <f t="shared" si="66"/>
        <v>39021.716793350664</v>
      </c>
      <c r="O279" s="101">
        <f t="shared" si="67"/>
        <v>0.95861490630413315</v>
      </c>
      <c r="P279" s="102">
        <v>530.4911162445751</v>
      </c>
      <c r="Q279" s="104">
        <f t="shared" si="68"/>
        <v>0.19904396486728584</v>
      </c>
      <c r="R279" s="104">
        <f t="shared" si="68"/>
        <v>0.21529667872519545</v>
      </c>
      <c r="S279" s="103">
        <v>2951</v>
      </c>
      <c r="T279" s="223">
        <v>93436.106</v>
      </c>
      <c r="U279" s="223">
        <v>31239.085924439987</v>
      </c>
      <c r="W279" s="100">
        <v>0</v>
      </c>
      <c r="X279" s="100">
        <f t="shared" si="69"/>
        <v>0</v>
      </c>
    </row>
    <row r="280" spans="1:27" x14ac:dyDescent="0.25">
      <c r="A280" s="97">
        <v>4646</v>
      </c>
      <c r="B280" s="97" t="s">
        <v>296</v>
      </c>
      <c r="C280" s="1">
        <v>141951.75700000001</v>
      </c>
      <c r="D280" s="97">
        <f t="shared" si="59"/>
        <v>48932.008617718035</v>
      </c>
      <c r="E280" s="98">
        <f t="shared" si="60"/>
        <v>1.2020730175649217</v>
      </c>
      <c r="F280" s="220">
        <f t="shared" si="61"/>
        <v>-4930.833249343952</v>
      </c>
      <c r="G280" s="220">
        <f t="shared" si="56"/>
        <v>-14304.347256346806</v>
      </c>
      <c r="H280" s="220">
        <f t="shared" si="62"/>
        <v>0</v>
      </c>
      <c r="I280" s="99">
        <f t="shared" si="57"/>
        <v>0</v>
      </c>
      <c r="J280" s="220">
        <f t="shared" si="63"/>
        <v>-592.55807608937778</v>
      </c>
      <c r="K280" s="99">
        <f t="shared" si="58"/>
        <v>-1719.0109787352849</v>
      </c>
      <c r="L280" s="100">
        <f t="shared" si="64"/>
        <v>-16023.358235082091</v>
      </c>
      <c r="M280" s="100">
        <f t="shared" si="65"/>
        <v>125928.39876491792</v>
      </c>
      <c r="N280" s="100">
        <f t="shared" si="66"/>
        <v>43408.617292284704</v>
      </c>
      <c r="O280" s="101">
        <f t="shared" si="67"/>
        <v>1.0663843371833968</v>
      </c>
      <c r="P280" s="102">
        <v>-162.22492598256576</v>
      </c>
      <c r="Q280" s="104">
        <f t="shared" si="68"/>
        <v>0.72336692608794739</v>
      </c>
      <c r="R280" s="104">
        <f t="shared" si="68"/>
        <v>0.71386197234185755</v>
      </c>
      <c r="S280" s="103">
        <v>2901</v>
      </c>
      <c r="T280" s="223">
        <v>82368.853000000003</v>
      </c>
      <c r="U280" s="223">
        <v>28550.728942807626</v>
      </c>
      <c r="W280" s="100">
        <v>0</v>
      </c>
      <c r="X280" s="100">
        <f t="shared" si="69"/>
        <v>0</v>
      </c>
    </row>
    <row r="281" spans="1:27" x14ac:dyDescent="0.25">
      <c r="A281" s="97">
        <v>4647</v>
      </c>
      <c r="B281" s="97" t="s">
        <v>297</v>
      </c>
      <c r="C281" s="1">
        <v>856056.29</v>
      </c>
      <c r="D281" s="97">
        <f t="shared" si="59"/>
        <v>38707.555163682402</v>
      </c>
      <c r="E281" s="98">
        <f t="shared" si="60"/>
        <v>0.95089715203966385</v>
      </c>
      <c r="F281" s="220">
        <f t="shared" si="61"/>
        <v>1203.8388230774274</v>
      </c>
      <c r="G281" s="220">
        <f t="shared" si="56"/>
        <v>26624.099411180385</v>
      </c>
      <c r="H281" s="220">
        <f t="shared" si="62"/>
        <v>0</v>
      </c>
      <c r="I281" s="99">
        <f t="shared" si="57"/>
        <v>0</v>
      </c>
      <c r="J281" s="220">
        <f t="shared" si="63"/>
        <v>-592.55807608937778</v>
      </c>
      <c r="K281" s="99">
        <f t="shared" si="58"/>
        <v>-13105.014410792679</v>
      </c>
      <c r="L281" s="100">
        <f t="shared" si="64"/>
        <v>13519.085000387706</v>
      </c>
      <c r="M281" s="100">
        <f t="shared" si="65"/>
        <v>869575.37500038778</v>
      </c>
      <c r="N281" s="100">
        <f t="shared" si="66"/>
        <v>39318.835910670459</v>
      </c>
      <c r="O281" s="101">
        <f t="shared" si="67"/>
        <v>0.965913990973294</v>
      </c>
      <c r="P281" s="102">
        <v>1686.7306618993352</v>
      </c>
      <c r="Q281" s="104">
        <f t="shared" si="68"/>
        <v>0.17218675049251819</v>
      </c>
      <c r="R281" s="104">
        <f t="shared" si="68"/>
        <v>0.16709858228636507</v>
      </c>
      <c r="S281" s="103">
        <v>22116</v>
      </c>
      <c r="T281" s="223">
        <v>730307.08600000001</v>
      </c>
      <c r="U281" s="223">
        <v>33165.626067211626</v>
      </c>
      <c r="W281" s="100">
        <v>0</v>
      </c>
      <c r="X281" s="100">
        <f t="shared" si="69"/>
        <v>0</v>
      </c>
      <c r="Y281" s="1"/>
      <c r="Z281" s="1"/>
    </row>
    <row r="282" spans="1:27" x14ac:dyDescent="0.25">
      <c r="A282" s="97">
        <v>4648</v>
      </c>
      <c r="B282" s="97" t="s">
        <v>298</v>
      </c>
      <c r="C282" s="1">
        <v>129262.196</v>
      </c>
      <c r="D282" s="97">
        <f t="shared" si="59"/>
        <v>36711.785288270374</v>
      </c>
      <c r="E282" s="98">
        <f t="shared" si="60"/>
        <v>0.90186869021533123</v>
      </c>
      <c r="F282" s="220">
        <f t="shared" si="61"/>
        <v>2401.3007483246442</v>
      </c>
      <c r="G282" s="220">
        <f t="shared" si="56"/>
        <v>8454.9799348510733</v>
      </c>
      <c r="H282" s="220">
        <f t="shared" si="62"/>
        <v>0</v>
      </c>
      <c r="I282" s="99">
        <f t="shared" si="57"/>
        <v>0</v>
      </c>
      <c r="J282" s="220">
        <f t="shared" si="63"/>
        <v>-592.55807608937778</v>
      </c>
      <c r="K282" s="99">
        <f t="shared" si="58"/>
        <v>-2086.3969859106992</v>
      </c>
      <c r="L282" s="100">
        <f t="shared" si="64"/>
        <v>6368.5829489403741</v>
      </c>
      <c r="M282" s="100">
        <f t="shared" si="65"/>
        <v>135630.77894894037</v>
      </c>
      <c r="N282" s="100">
        <f t="shared" si="66"/>
        <v>38520.527960505642</v>
      </c>
      <c r="O282" s="101">
        <f t="shared" si="67"/>
        <v>0.94630260624356077</v>
      </c>
      <c r="P282" s="102">
        <v>1022.591077633735</v>
      </c>
      <c r="Q282" s="104">
        <f t="shared" si="68"/>
        <v>6.0757954074425073E-2</v>
      </c>
      <c r="R282" s="104">
        <f t="shared" si="68"/>
        <v>8.3654178019229405E-2</v>
      </c>
      <c r="S282" s="103">
        <v>3521</v>
      </c>
      <c r="T282" s="223">
        <v>121858.333</v>
      </c>
      <c r="U282" s="223">
        <v>33877.768418126216</v>
      </c>
      <c r="W282" s="100">
        <v>0</v>
      </c>
      <c r="X282" s="100">
        <f t="shared" si="69"/>
        <v>0</v>
      </c>
    </row>
    <row r="283" spans="1:27" x14ac:dyDescent="0.25">
      <c r="A283" s="97">
        <v>4649</v>
      </c>
      <c r="B283" s="97" t="s">
        <v>299</v>
      </c>
      <c r="C283" s="1">
        <v>307027.49800000002</v>
      </c>
      <c r="D283" s="97">
        <f t="shared" si="59"/>
        <v>32227.091214443164</v>
      </c>
      <c r="E283" s="98">
        <f t="shared" si="60"/>
        <v>0.79169684380089711</v>
      </c>
      <c r="F283" s="220">
        <f t="shared" si="61"/>
        <v>5092.1171926209699</v>
      </c>
      <c r="G283" s="220">
        <f t="shared" si="56"/>
        <v>48512.600494099985</v>
      </c>
      <c r="H283" s="220">
        <f t="shared" si="62"/>
        <v>1545.4133336204991</v>
      </c>
      <c r="I283" s="99">
        <f t="shared" si="57"/>
        <v>14723.152829402496</v>
      </c>
      <c r="J283" s="220">
        <f t="shared" si="63"/>
        <v>952.85525753112131</v>
      </c>
      <c r="K283" s="99">
        <f t="shared" si="58"/>
        <v>9077.8520384989915</v>
      </c>
      <c r="L283" s="100">
        <f t="shared" si="64"/>
        <v>57590.452532598974</v>
      </c>
      <c r="M283" s="100">
        <f t="shared" si="65"/>
        <v>364617.950532599</v>
      </c>
      <c r="N283" s="100">
        <f t="shared" si="66"/>
        <v>38272.063664595255</v>
      </c>
      <c r="O283" s="101">
        <f t="shared" si="67"/>
        <v>0.9401987851583582</v>
      </c>
      <c r="P283" s="102">
        <v>2344.5687299078418</v>
      </c>
      <c r="Q283" s="104">
        <f t="shared" si="68"/>
        <v>0.12784014028222543</v>
      </c>
      <c r="R283" s="104">
        <f t="shared" si="68"/>
        <v>0.12665630471984257</v>
      </c>
      <c r="S283" s="103">
        <v>9527</v>
      </c>
      <c r="T283" s="223">
        <v>272226.07799999998</v>
      </c>
      <c r="U283" s="223">
        <v>28604.190185982974</v>
      </c>
      <c r="V283" s="1"/>
      <c r="W283" s="100">
        <v>0</v>
      </c>
      <c r="X283" s="100">
        <f t="shared" si="69"/>
        <v>0</v>
      </c>
      <c r="Y283" s="1"/>
      <c r="Z283" s="1"/>
    </row>
    <row r="284" spans="1:27" x14ac:dyDescent="0.25">
      <c r="A284" s="97">
        <v>4650</v>
      </c>
      <c r="B284" s="97" t="s">
        <v>300</v>
      </c>
      <c r="C284" s="1">
        <v>188130.84099999999</v>
      </c>
      <c r="D284" s="97">
        <f t="shared" si="59"/>
        <v>32022.270808510635</v>
      </c>
      <c r="E284" s="98">
        <f t="shared" si="60"/>
        <v>0.78666518680635811</v>
      </c>
      <c r="F284" s="220">
        <f t="shared" si="61"/>
        <v>5215.0094361804877</v>
      </c>
      <c r="G284" s="220">
        <f t="shared" si="56"/>
        <v>30638.180437560364</v>
      </c>
      <c r="H284" s="220">
        <f t="shared" si="62"/>
        <v>1617.1004756968841</v>
      </c>
      <c r="I284" s="99">
        <f t="shared" si="57"/>
        <v>9500.4652947191953</v>
      </c>
      <c r="J284" s="220">
        <f t="shared" si="63"/>
        <v>1024.5423996075065</v>
      </c>
      <c r="K284" s="99">
        <f t="shared" si="58"/>
        <v>6019.1865976941008</v>
      </c>
      <c r="L284" s="100">
        <f t="shared" si="64"/>
        <v>36657.367035254465</v>
      </c>
      <c r="M284" s="100">
        <f t="shared" si="65"/>
        <v>224788.20803525444</v>
      </c>
      <c r="N284" s="100">
        <f t="shared" si="66"/>
        <v>38261.822644298627</v>
      </c>
      <c r="O284" s="101">
        <f t="shared" si="67"/>
        <v>0.93994720230863116</v>
      </c>
      <c r="P284" s="102">
        <v>784.32847213803325</v>
      </c>
      <c r="Q284" s="104">
        <f t="shared" si="68"/>
        <v>0.1074815616888371</v>
      </c>
      <c r="R284" s="104">
        <f t="shared" si="68"/>
        <v>0.10936663668745639</v>
      </c>
      <c r="S284" s="103">
        <v>5875</v>
      </c>
      <c r="T284" s="223">
        <v>169872.66200000001</v>
      </c>
      <c r="U284" s="223">
        <v>28865.363126593034</v>
      </c>
      <c r="V284" s="1"/>
      <c r="W284" s="100">
        <v>0</v>
      </c>
      <c r="X284" s="100">
        <f t="shared" si="69"/>
        <v>0</v>
      </c>
    </row>
    <row r="285" spans="1:27" x14ac:dyDescent="0.25">
      <c r="A285" s="97">
        <v>4651</v>
      </c>
      <c r="B285" s="97" t="s">
        <v>301</v>
      </c>
      <c r="C285" s="1">
        <v>250041.28</v>
      </c>
      <c r="D285" s="97">
        <f t="shared" si="59"/>
        <v>34694.225058970449</v>
      </c>
      <c r="E285" s="98">
        <f t="shared" si="60"/>
        <v>0.85230492241865496</v>
      </c>
      <c r="F285" s="220">
        <f t="shared" si="61"/>
        <v>3611.8368859045991</v>
      </c>
      <c r="G285" s="220">
        <f t="shared" si="56"/>
        <v>26030.508436714445</v>
      </c>
      <c r="H285" s="220">
        <f t="shared" si="62"/>
        <v>681.91648803594944</v>
      </c>
      <c r="I285" s="99">
        <f t="shared" si="57"/>
        <v>4914.5721292750877</v>
      </c>
      <c r="J285" s="220">
        <f t="shared" si="63"/>
        <v>89.358411946571664</v>
      </c>
      <c r="K285" s="99">
        <f t="shared" si="58"/>
        <v>644.00607489894207</v>
      </c>
      <c r="L285" s="100">
        <f t="shared" si="64"/>
        <v>26674.514511613386</v>
      </c>
      <c r="M285" s="100">
        <f t="shared" si="65"/>
        <v>276715.79451161338</v>
      </c>
      <c r="N285" s="100">
        <f t="shared" si="66"/>
        <v>38395.420356821618</v>
      </c>
      <c r="O285" s="101">
        <f t="shared" si="67"/>
        <v>0.94322918908924602</v>
      </c>
      <c r="P285" s="102">
        <v>-690.25648828109843</v>
      </c>
      <c r="Q285" s="104">
        <f t="shared" si="68"/>
        <v>0.16033912672509476</v>
      </c>
      <c r="R285" s="104">
        <f t="shared" si="68"/>
        <v>0.14600997697089305</v>
      </c>
      <c r="S285" s="103">
        <v>7207</v>
      </c>
      <c r="T285" s="223">
        <v>215489.829</v>
      </c>
      <c r="U285" s="223">
        <v>30273.929334082604</v>
      </c>
      <c r="V285" s="1"/>
      <c r="W285" s="100">
        <v>0</v>
      </c>
      <c r="X285" s="100">
        <f t="shared" si="69"/>
        <v>0</v>
      </c>
    </row>
    <row r="286" spans="1:27" ht="27.95" customHeight="1" x14ac:dyDescent="0.25">
      <c r="A286" s="97">
        <v>5001</v>
      </c>
      <c r="B286" s="97" t="s">
        <v>302</v>
      </c>
      <c r="C286" s="1">
        <v>8418154.8660000004</v>
      </c>
      <c r="D286" s="97">
        <f t="shared" si="59"/>
        <v>39991.994460702343</v>
      </c>
      <c r="E286" s="98">
        <f t="shared" si="60"/>
        <v>0.98245093176920995</v>
      </c>
      <c r="F286" s="220">
        <f t="shared" si="61"/>
        <v>433.17524486546318</v>
      </c>
      <c r="G286" s="220">
        <f t="shared" si="56"/>
        <v>91181.656343200535</v>
      </c>
      <c r="H286" s="220">
        <f t="shared" si="62"/>
        <v>0</v>
      </c>
      <c r="I286" s="99">
        <f t="shared" si="57"/>
        <v>0</v>
      </c>
      <c r="J286" s="220">
        <f t="shared" si="63"/>
        <v>-592.55807608937778</v>
      </c>
      <c r="K286" s="99">
        <f t="shared" si="58"/>
        <v>-124731.10478450966</v>
      </c>
      <c r="L286" s="100">
        <f t="shared" si="64"/>
        <v>-33549.448441309127</v>
      </c>
      <c r="M286" s="100">
        <f t="shared" si="65"/>
        <v>8384605.4175586915</v>
      </c>
      <c r="N286" s="100">
        <f t="shared" si="66"/>
        <v>39832.61162947843</v>
      </c>
      <c r="O286" s="101">
        <f t="shared" si="67"/>
        <v>0.97853550286511226</v>
      </c>
      <c r="P286" s="102">
        <v>3786.801276793296</v>
      </c>
      <c r="Q286" s="104">
        <f t="shared" si="68"/>
        <v>0.13148124374217407</v>
      </c>
      <c r="R286" s="104">
        <f t="shared" si="68"/>
        <v>0.11588746957023714</v>
      </c>
      <c r="S286" s="103">
        <v>210496</v>
      </c>
      <c r="T286" s="223">
        <v>7439942.034</v>
      </c>
      <c r="U286" s="223">
        <v>35838.734237337121</v>
      </c>
      <c r="V286" s="1"/>
      <c r="W286" s="100">
        <v>0</v>
      </c>
      <c r="X286" s="100">
        <f t="shared" si="69"/>
        <v>0</v>
      </c>
      <c r="Y286" s="1"/>
      <c r="Z286" s="1"/>
    </row>
    <row r="287" spans="1:27" x14ac:dyDescent="0.25">
      <c r="A287" s="97">
        <v>5006</v>
      </c>
      <c r="B287" s="97" t="s">
        <v>303</v>
      </c>
      <c r="C287" s="1">
        <v>696642.61600000004</v>
      </c>
      <c r="D287" s="97">
        <f t="shared" si="59"/>
        <v>29021.938676887188</v>
      </c>
      <c r="E287" s="98">
        <f t="shared" si="60"/>
        <v>0.71295845779520417</v>
      </c>
      <c r="F287" s="220">
        <f t="shared" si="61"/>
        <v>7015.2087151545556</v>
      </c>
      <c r="G287" s="220">
        <f t="shared" si="56"/>
        <v>168393.06999856996</v>
      </c>
      <c r="H287" s="220">
        <f t="shared" si="62"/>
        <v>2667.2167217650904</v>
      </c>
      <c r="I287" s="99">
        <f t="shared" si="57"/>
        <v>64023.870189249232</v>
      </c>
      <c r="J287" s="220">
        <f t="shared" si="63"/>
        <v>2074.6586456757127</v>
      </c>
      <c r="K287" s="99">
        <f t="shared" si="58"/>
        <v>49800.10613079981</v>
      </c>
      <c r="L287" s="100">
        <f t="shared" si="64"/>
        <v>218193.17612936976</v>
      </c>
      <c r="M287" s="100">
        <f t="shared" si="65"/>
        <v>914835.7921293698</v>
      </c>
      <c r="N287" s="100">
        <f t="shared" si="66"/>
        <v>38111.806037717455</v>
      </c>
      <c r="O287" s="101">
        <f t="shared" si="67"/>
        <v>0.93626186585807347</v>
      </c>
      <c r="P287" s="102">
        <v>9216.7258197447518</v>
      </c>
      <c r="Q287" s="104">
        <f t="shared" si="68"/>
        <v>5.5092133752605549E-2</v>
      </c>
      <c r="R287" s="104">
        <f t="shared" si="68"/>
        <v>6.1597451024534573E-2</v>
      </c>
      <c r="S287" s="103">
        <v>24004</v>
      </c>
      <c r="T287" s="223">
        <v>660267.09299999999</v>
      </c>
      <c r="U287" s="223">
        <v>27337.988282543891</v>
      </c>
      <c r="V287" s="1"/>
      <c r="W287" s="100">
        <v>0</v>
      </c>
      <c r="X287" s="100">
        <f t="shared" si="69"/>
        <v>0</v>
      </c>
      <c r="Y287" s="1"/>
      <c r="Z287" s="1"/>
      <c r="AA287" s="54"/>
    </row>
    <row r="288" spans="1:27" x14ac:dyDescent="0.25">
      <c r="A288" s="97">
        <v>5007</v>
      </c>
      <c r="B288" s="97" t="s">
        <v>304</v>
      </c>
      <c r="C288" s="1">
        <v>457115.50199999998</v>
      </c>
      <c r="D288" s="97">
        <f t="shared" si="59"/>
        <v>30472.33531097927</v>
      </c>
      <c r="E288" s="98">
        <f t="shared" si="60"/>
        <v>0.74858917698823901</v>
      </c>
      <c r="F288" s="220">
        <f t="shared" si="61"/>
        <v>6144.9707346993064</v>
      </c>
      <c r="G288" s="220">
        <f t="shared" si="56"/>
        <v>92180.705991224284</v>
      </c>
      <c r="H288" s="220">
        <f t="shared" si="62"/>
        <v>2159.5778998328619</v>
      </c>
      <c r="I288" s="99">
        <f t="shared" si="57"/>
        <v>32395.828075392761</v>
      </c>
      <c r="J288" s="220">
        <f t="shared" si="63"/>
        <v>1567.0198237434843</v>
      </c>
      <c r="K288" s="99">
        <f t="shared" si="58"/>
        <v>23506.864375976009</v>
      </c>
      <c r="L288" s="100">
        <f t="shared" si="64"/>
        <v>115687.5703672003</v>
      </c>
      <c r="M288" s="100">
        <f t="shared" si="65"/>
        <v>572803.07236720028</v>
      </c>
      <c r="N288" s="100">
        <f t="shared" si="66"/>
        <v>38184.325869422057</v>
      </c>
      <c r="O288" s="101">
        <f t="shared" si="67"/>
        <v>0.93804340181772516</v>
      </c>
      <c r="P288" s="102">
        <v>6742.9460548071656</v>
      </c>
      <c r="Q288" s="104">
        <f t="shared" si="68"/>
        <v>8.7874211069545474E-2</v>
      </c>
      <c r="R288" s="104">
        <f t="shared" si="68"/>
        <v>9.4763621778938809E-2</v>
      </c>
      <c r="S288" s="103">
        <v>15001</v>
      </c>
      <c r="T288" s="223">
        <v>420191.505</v>
      </c>
      <c r="U288" s="223">
        <v>27834.625397456279</v>
      </c>
      <c r="V288" s="1"/>
      <c r="W288" s="100">
        <v>0</v>
      </c>
      <c r="X288" s="100">
        <f t="shared" si="69"/>
        <v>0</v>
      </c>
      <c r="Y288" s="1"/>
      <c r="Z288" s="1"/>
    </row>
    <row r="289" spans="1:24" x14ac:dyDescent="0.25">
      <c r="A289" s="97">
        <v>5014</v>
      </c>
      <c r="B289" s="97" t="s">
        <v>305</v>
      </c>
      <c r="C289" s="1">
        <v>505135.60200000001</v>
      </c>
      <c r="D289" s="97">
        <f t="shared" si="59"/>
        <v>95942.184615384613</v>
      </c>
      <c r="E289" s="98">
        <f t="shared" si="60"/>
        <v>2.3569339299639118</v>
      </c>
      <c r="F289" s="220">
        <f t="shared" si="61"/>
        <v>-33136.9388479439</v>
      </c>
      <c r="G289" s="220">
        <f t="shared" si="56"/>
        <v>-174465.98303442463</v>
      </c>
      <c r="H289" s="220">
        <f t="shared" si="62"/>
        <v>0</v>
      </c>
      <c r="I289" s="99">
        <f t="shared" si="57"/>
        <v>0</v>
      </c>
      <c r="J289" s="220">
        <f t="shared" si="63"/>
        <v>-592.55807608937778</v>
      </c>
      <c r="K289" s="99">
        <f t="shared" si="58"/>
        <v>-3119.818270610574</v>
      </c>
      <c r="L289" s="100">
        <f t="shared" si="64"/>
        <v>-177585.80130503522</v>
      </c>
      <c r="M289" s="100">
        <f t="shared" si="65"/>
        <v>327549.80069496483</v>
      </c>
      <c r="N289" s="100">
        <f t="shared" si="66"/>
        <v>62212.687691351341</v>
      </c>
      <c r="O289" s="101">
        <f t="shared" si="67"/>
        <v>1.5283287021429932</v>
      </c>
      <c r="P289" s="102">
        <v>-4875.5723934843263</v>
      </c>
      <c r="Q289" s="101">
        <f t="shared" si="68"/>
        <v>7.5503473089513329E-2</v>
      </c>
      <c r="R289" s="101">
        <f t="shared" si="68"/>
        <v>6.3042749089805783E-2</v>
      </c>
      <c r="S289" s="103">
        <v>5265</v>
      </c>
      <c r="T289" s="223">
        <v>469673.61300000001</v>
      </c>
      <c r="U289" s="223">
        <v>90252.42371252882</v>
      </c>
      <c r="W289" s="100">
        <v>0</v>
      </c>
      <c r="X289" s="100">
        <f t="shared" si="69"/>
        <v>0</v>
      </c>
    </row>
    <row r="290" spans="1:24" x14ac:dyDescent="0.25">
      <c r="A290" s="97">
        <v>5020</v>
      </c>
      <c r="B290" s="97" t="s">
        <v>306</v>
      </c>
      <c r="C290" s="1">
        <v>25339.143</v>
      </c>
      <c r="D290" s="97">
        <f t="shared" si="59"/>
        <v>28030.025442477876</v>
      </c>
      <c r="E290" s="98">
        <f t="shared" si="60"/>
        <v>0.68859092888045537</v>
      </c>
      <c r="F290" s="220">
        <f t="shared" si="61"/>
        <v>7610.356655800143</v>
      </c>
      <c r="G290" s="220">
        <f t="shared" si="56"/>
        <v>6879.7624168433294</v>
      </c>
      <c r="H290" s="220">
        <f t="shared" si="62"/>
        <v>3014.3863538083497</v>
      </c>
      <c r="I290" s="99">
        <f t="shared" si="57"/>
        <v>2725.0052638427478</v>
      </c>
      <c r="J290" s="220">
        <f t="shared" si="63"/>
        <v>2421.828277718972</v>
      </c>
      <c r="K290" s="99">
        <f t="shared" si="58"/>
        <v>2189.3327630579511</v>
      </c>
      <c r="L290" s="100">
        <f t="shared" si="64"/>
        <v>9069.0951799012801</v>
      </c>
      <c r="M290" s="100">
        <f t="shared" si="65"/>
        <v>34408.23817990128</v>
      </c>
      <c r="N290" s="100">
        <f t="shared" si="66"/>
        <v>38062.21037599699</v>
      </c>
      <c r="O290" s="101">
        <f t="shared" si="67"/>
        <v>0.93504348941233606</v>
      </c>
      <c r="P290" s="102">
        <v>263.41415674259952</v>
      </c>
      <c r="Q290" s="101">
        <f t="shared" si="68"/>
        <v>4.7426634976047856E-2</v>
      </c>
      <c r="R290" s="101">
        <f t="shared" si="68"/>
        <v>7.175844839916401E-2</v>
      </c>
      <c r="S290" s="103">
        <v>904</v>
      </c>
      <c r="T290" s="223">
        <v>24191.807000000001</v>
      </c>
      <c r="U290" s="223">
        <v>26153.304864864866</v>
      </c>
      <c r="W290" s="100">
        <v>0</v>
      </c>
      <c r="X290" s="100">
        <f t="shared" si="69"/>
        <v>0</v>
      </c>
    </row>
    <row r="291" spans="1:24" x14ac:dyDescent="0.25">
      <c r="A291" s="97">
        <v>5021</v>
      </c>
      <c r="B291" s="97" t="s">
        <v>307</v>
      </c>
      <c r="C291" s="1">
        <v>236607.78599999999</v>
      </c>
      <c r="D291" s="97">
        <f t="shared" si="59"/>
        <v>33485.392867251627</v>
      </c>
      <c r="E291" s="98">
        <f t="shared" si="60"/>
        <v>0.8226085211983114</v>
      </c>
      <c r="F291" s="220">
        <f t="shared" si="61"/>
        <v>4337.1362009358927</v>
      </c>
      <c r="G291" s="220">
        <f t="shared" si="56"/>
        <v>30646.20439581302</v>
      </c>
      <c r="H291" s="220">
        <f t="shared" si="62"/>
        <v>1105.0077551375371</v>
      </c>
      <c r="I291" s="99">
        <f t="shared" si="57"/>
        <v>7807.984797801837</v>
      </c>
      <c r="J291" s="220">
        <f t="shared" si="63"/>
        <v>512.44967904815928</v>
      </c>
      <c r="K291" s="99">
        <f t="shared" si="58"/>
        <v>3620.9694321542938</v>
      </c>
      <c r="L291" s="100">
        <f t="shared" si="64"/>
        <v>34267.173827967315</v>
      </c>
      <c r="M291" s="100">
        <f t="shared" si="65"/>
        <v>270874.95982796734</v>
      </c>
      <c r="N291" s="100">
        <f t="shared" si="66"/>
        <v>38334.978747235684</v>
      </c>
      <c r="O291" s="101">
        <f t="shared" si="67"/>
        <v>0.941744369028229</v>
      </c>
      <c r="P291" s="102">
        <v>-81.751846412407758</v>
      </c>
      <c r="Q291" s="101">
        <f t="shared" si="68"/>
        <v>0.12236027806049446</v>
      </c>
      <c r="R291" s="101">
        <f t="shared" si="68"/>
        <v>0.10885891609684575</v>
      </c>
      <c r="S291" s="103">
        <v>7066</v>
      </c>
      <c r="T291" s="223">
        <v>210812.68700000001</v>
      </c>
      <c r="U291" s="223">
        <v>30198.064317433033</v>
      </c>
      <c r="W291" s="100">
        <v>0</v>
      </c>
      <c r="X291" s="100">
        <f t="shared" si="69"/>
        <v>0</v>
      </c>
    </row>
    <row r="292" spans="1:24" x14ac:dyDescent="0.25">
      <c r="A292" s="97">
        <v>5022</v>
      </c>
      <c r="B292" s="97" t="s">
        <v>308</v>
      </c>
      <c r="C292" s="1">
        <v>73323.489000000001</v>
      </c>
      <c r="D292" s="97">
        <f t="shared" si="59"/>
        <v>30013.70814572247</v>
      </c>
      <c r="E292" s="98">
        <f t="shared" si="60"/>
        <v>0.73732245493755533</v>
      </c>
      <c r="F292" s="220">
        <f t="shared" si="61"/>
        <v>6420.1470338533863</v>
      </c>
      <c r="G292" s="220">
        <f t="shared" si="56"/>
        <v>15684.419203703823</v>
      </c>
      <c r="H292" s="220">
        <f t="shared" si="62"/>
        <v>2320.0974076727416</v>
      </c>
      <c r="I292" s="99">
        <f t="shared" si="57"/>
        <v>5667.9979669445074</v>
      </c>
      <c r="J292" s="220">
        <f t="shared" si="63"/>
        <v>1727.5393315833639</v>
      </c>
      <c r="K292" s="99">
        <f t="shared" si="58"/>
        <v>4220.3785870581578</v>
      </c>
      <c r="L292" s="100">
        <f t="shared" si="64"/>
        <v>19904.797790761979</v>
      </c>
      <c r="M292" s="100">
        <f t="shared" si="65"/>
        <v>93228.28679076198</v>
      </c>
      <c r="N292" s="100">
        <f t="shared" si="66"/>
        <v>38161.394511159226</v>
      </c>
      <c r="O292" s="101">
        <f t="shared" si="67"/>
        <v>0.93748006571519116</v>
      </c>
      <c r="P292" s="102">
        <v>401.92523592054567</v>
      </c>
      <c r="Q292" s="101">
        <f t="shared" si="68"/>
        <v>8.1300999803378293E-2</v>
      </c>
      <c r="R292" s="101">
        <f t="shared" si="68"/>
        <v>8.6169731280184333E-2</v>
      </c>
      <c r="S292" s="103">
        <v>2443</v>
      </c>
      <c r="T292" s="223">
        <v>67810.433000000005</v>
      </c>
      <c r="U292" s="223">
        <v>27632.613284433577</v>
      </c>
      <c r="W292" s="100">
        <v>0</v>
      </c>
      <c r="X292" s="100">
        <f t="shared" si="69"/>
        <v>0</v>
      </c>
    </row>
    <row r="293" spans="1:24" x14ac:dyDescent="0.25">
      <c r="A293" s="97">
        <v>5025</v>
      </c>
      <c r="B293" s="97" t="s">
        <v>309</v>
      </c>
      <c r="C293" s="1">
        <v>183183.21400000001</v>
      </c>
      <c r="D293" s="97">
        <f t="shared" si="59"/>
        <v>32875.666547020817</v>
      </c>
      <c r="E293" s="98">
        <f t="shared" si="60"/>
        <v>0.80762986860763863</v>
      </c>
      <c r="F293" s="220">
        <f t="shared" si="61"/>
        <v>4702.9719930743786</v>
      </c>
      <c r="G293" s="220">
        <f t="shared" si="56"/>
        <v>26204.959945410439</v>
      </c>
      <c r="H293" s="220">
        <f t="shared" si="62"/>
        <v>1318.4119672183206</v>
      </c>
      <c r="I293" s="99">
        <f t="shared" si="57"/>
        <v>7346.1914813404819</v>
      </c>
      <c r="J293" s="220">
        <f t="shared" si="63"/>
        <v>725.85389112894279</v>
      </c>
      <c r="K293" s="99">
        <f t="shared" si="58"/>
        <v>4044.4578813704693</v>
      </c>
      <c r="L293" s="100">
        <f t="shared" si="64"/>
        <v>30249.417826780907</v>
      </c>
      <c r="M293" s="100">
        <f t="shared" si="65"/>
        <v>213432.63182678091</v>
      </c>
      <c r="N293" s="100">
        <f t="shared" si="66"/>
        <v>38304.492431224142</v>
      </c>
      <c r="O293" s="101">
        <f t="shared" si="67"/>
        <v>0.94099543639869532</v>
      </c>
      <c r="P293" s="102">
        <v>487.14475040902835</v>
      </c>
      <c r="Q293" s="101">
        <f t="shared" si="68"/>
        <v>7.3933281338943335E-2</v>
      </c>
      <c r="R293" s="101">
        <f t="shared" si="68"/>
        <v>6.9693056610038606E-2</v>
      </c>
      <c r="S293" s="103">
        <v>5572</v>
      </c>
      <c r="T293" s="223">
        <v>170572.24799999999</v>
      </c>
      <c r="U293" s="223">
        <v>30733.738378378377</v>
      </c>
      <c r="W293" s="100">
        <v>0</v>
      </c>
      <c r="X293" s="100">
        <f t="shared" si="69"/>
        <v>0</v>
      </c>
    </row>
    <row r="294" spans="1:24" x14ac:dyDescent="0.25">
      <c r="A294" s="97">
        <v>5026</v>
      </c>
      <c r="B294" s="97" t="s">
        <v>310</v>
      </c>
      <c r="C294" s="1">
        <v>54538.567000000003</v>
      </c>
      <c r="D294" s="97">
        <f t="shared" si="59"/>
        <v>27925.533538146443</v>
      </c>
      <c r="E294" s="98">
        <f t="shared" si="60"/>
        <v>0.68602396091206275</v>
      </c>
      <c r="F294" s="220">
        <f t="shared" si="61"/>
        <v>7673.051798399003</v>
      </c>
      <c r="G294" s="220">
        <f t="shared" si="56"/>
        <v>14985.470162273252</v>
      </c>
      <c r="H294" s="220">
        <f t="shared" si="62"/>
        <v>3050.9585203243514</v>
      </c>
      <c r="I294" s="99">
        <f t="shared" si="57"/>
        <v>5958.5219901934579</v>
      </c>
      <c r="J294" s="220">
        <f t="shared" si="63"/>
        <v>2458.4004442349737</v>
      </c>
      <c r="K294" s="99">
        <f t="shared" si="58"/>
        <v>4801.2560675909035</v>
      </c>
      <c r="L294" s="100">
        <f t="shared" si="64"/>
        <v>19786.726229864154</v>
      </c>
      <c r="M294" s="100">
        <f t="shared" si="65"/>
        <v>74325.293229864154</v>
      </c>
      <c r="N294" s="100">
        <f t="shared" si="66"/>
        <v>38056.985780780415</v>
      </c>
      <c r="O294" s="101">
        <f t="shared" si="67"/>
        <v>0.93491514101391637</v>
      </c>
      <c r="P294" s="102">
        <v>1002.616508371997</v>
      </c>
      <c r="Q294" s="101">
        <f t="shared" si="68"/>
        <v>8.3863573961343765E-2</v>
      </c>
      <c r="R294" s="101">
        <f t="shared" si="68"/>
        <v>9.218817898408839E-2</v>
      </c>
      <c r="S294" s="103">
        <v>1953</v>
      </c>
      <c r="T294" s="223">
        <v>50318.663999999997</v>
      </c>
      <c r="U294" s="223">
        <v>25568.42682926829</v>
      </c>
      <c r="W294" s="100">
        <v>0</v>
      </c>
      <c r="X294" s="100">
        <f t="shared" si="69"/>
        <v>0</v>
      </c>
    </row>
    <row r="295" spans="1:24" x14ac:dyDescent="0.25">
      <c r="A295" s="97">
        <v>5027</v>
      </c>
      <c r="B295" s="97" t="s">
        <v>311</v>
      </c>
      <c r="C295" s="1">
        <v>171427.878</v>
      </c>
      <c r="D295" s="97">
        <f t="shared" si="59"/>
        <v>28011.091176470585</v>
      </c>
      <c r="E295" s="98">
        <f t="shared" si="60"/>
        <v>0.68812578610545549</v>
      </c>
      <c r="F295" s="220">
        <f t="shared" si="61"/>
        <v>7621.7172154045174</v>
      </c>
      <c r="G295" s="220">
        <f t="shared" si="56"/>
        <v>46644.909358275647</v>
      </c>
      <c r="H295" s="220">
        <f t="shared" si="62"/>
        <v>3021.0133469109014</v>
      </c>
      <c r="I295" s="99">
        <f t="shared" si="57"/>
        <v>18488.601683094719</v>
      </c>
      <c r="J295" s="220">
        <f t="shared" si="63"/>
        <v>2428.4552708215238</v>
      </c>
      <c r="K295" s="99">
        <f t="shared" si="58"/>
        <v>14862.146257427727</v>
      </c>
      <c r="L295" s="100">
        <f t="shared" si="64"/>
        <v>61507.055615703372</v>
      </c>
      <c r="M295" s="100">
        <f t="shared" si="65"/>
        <v>232934.93361570337</v>
      </c>
      <c r="N295" s="100">
        <f t="shared" si="66"/>
        <v>38061.263662696634</v>
      </c>
      <c r="O295" s="101">
        <f t="shared" si="67"/>
        <v>0.93502023227358633</v>
      </c>
      <c r="P295" s="102">
        <v>2063.760635912302</v>
      </c>
      <c r="Q295" s="101">
        <f t="shared" si="68"/>
        <v>3.4970075181125417E-2</v>
      </c>
      <c r="R295" s="101">
        <f t="shared" si="68"/>
        <v>5.5770944339177279E-2</v>
      </c>
      <c r="S295" s="103">
        <v>6120</v>
      </c>
      <c r="T295" s="223">
        <v>165635.58900000001</v>
      </c>
      <c r="U295" s="223">
        <v>26531.409418548777</v>
      </c>
      <c r="W295" s="100">
        <v>0</v>
      </c>
      <c r="X295" s="100">
        <f t="shared" si="69"/>
        <v>0</v>
      </c>
    </row>
    <row r="296" spans="1:24" x14ac:dyDescent="0.25">
      <c r="A296" s="97">
        <v>5028</v>
      </c>
      <c r="B296" s="97" t="s">
        <v>312</v>
      </c>
      <c r="C296" s="1">
        <v>529305.72400000005</v>
      </c>
      <c r="D296" s="97">
        <f t="shared" si="59"/>
        <v>30911.97360275653</v>
      </c>
      <c r="E296" s="98">
        <f t="shared" si="60"/>
        <v>0.75938941476638777</v>
      </c>
      <c r="F296" s="220">
        <f t="shared" si="61"/>
        <v>5881.1877596329505</v>
      </c>
      <c r="G296" s="220">
        <f t="shared" si="56"/>
        <v>100703.57800819501</v>
      </c>
      <c r="H296" s="220">
        <f t="shared" si="62"/>
        <v>2005.7044977108208</v>
      </c>
      <c r="I296" s="99">
        <f t="shared" si="57"/>
        <v>34343.678114302384</v>
      </c>
      <c r="J296" s="220">
        <f t="shared" si="63"/>
        <v>1413.1464216214431</v>
      </c>
      <c r="K296" s="99">
        <f t="shared" si="58"/>
        <v>24197.306177423969</v>
      </c>
      <c r="L296" s="100">
        <f t="shared" si="64"/>
        <v>124900.88418561898</v>
      </c>
      <c r="M296" s="100">
        <f t="shared" si="65"/>
        <v>654206.608185619</v>
      </c>
      <c r="N296" s="100">
        <f t="shared" si="66"/>
        <v>38206.307784010925</v>
      </c>
      <c r="O296" s="101">
        <f t="shared" si="67"/>
        <v>0.93858341370663279</v>
      </c>
      <c r="P296" s="102">
        <v>6580.2383785989368</v>
      </c>
      <c r="Q296" s="101">
        <f t="shared" si="68"/>
        <v>9.0365816206114682E-2</v>
      </c>
      <c r="R296" s="101">
        <f t="shared" si="68"/>
        <v>7.9285768783357871E-2</v>
      </c>
      <c r="S296" s="103">
        <v>17123</v>
      </c>
      <c r="T296" s="223">
        <v>485438.663</v>
      </c>
      <c r="U296" s="223">
        <v>28641.138887249988</v>
      </c>
      <c r="W296" s="100">
        <v>0</v>
      </c>
      <c r="X296" s="100">
        <f t="shared" si="69"/>
        <v>0</v>
      </c>
    </row>
    <row r="297" spans="1:24" x14ac:dyDescent="0.25">
      <c r="A297" s="97">
        <v>5029</v>
      </c>
      <c r="B297" s="97" t="s">
        <v>313</v>
      </c>
      <c r="C297" s="1">
        <v>255813.85800000001</v>
      </c>
      <c r="D297" s="97">
        <f t="shared" si="59"/>
        <v>30599.743779904307</v>
      </c>
      <c r="E297" s="98">
        <f t="shared" si="60"/>
        <v>0.75171911763507748</v>
      </c>
      <c r="F297" s="220">
        <f t="shared" si="61"/>
        <v>6068.5256533442844</v>
      </c>
      <c r="G297" s="220">
        <f t="shared" si="56"/>
        <v>50732.874461958214</v>
      </c>
      <c r="H297" s="220">
        <f t="shared" si="62"/>
        <v>2114.9849357090989</v>
      </c>
      <c r="I297" s="99">
        <f t="shared" si="57"/>
        <v>17681.274062528068</v>
      </c>
      <c r="J297" s="220">
        <f t="shared" si="63"/>
        <v>1522.4268596197212</v>
      </c>
      <c r="K297" s="99">
        <f t="shared" si="58"/>
        <v>12727.488546420869</v>
      </c>
      <c r="L297" s="100">
        <f t="shared" si="64"/>
        <v>63460.363008379085</v>
      </c>
      <c r="M297" s="100">
        <f t="shared" si="65"/>
        <v>319274.22100837907</v>
      </c>
      <c r="N297" s="100">
        <f t="shared" si="66"/>
        <v>38190.696292868313</v>
      </c>
      <c r="O297" s="101">
        <f t="shared" si="67"/>
        <v>0.93819989885006727</v>
      </c>
      <c r="P297" s="102">
        <v>4263.802218991259</v>
      </c>
      <c r="Q297" s="101">
        <f t="shared" si="68"/>
        <v>8.488089804442582E-2</v>
      </c>
      <c r="R297" s="101">
        <f t="shared" si="68"/>
        <v>8.5789291140874538E-2</v>
      </c>
      <c r="S297" s="103">
        <v>8360</v>
      </c>
      <c r="T297" s="223">
        <v>235799.02499999999</v>
      </c>
      <c r="U297" s="223">
        <v>28182.027608461813</v>
      </c>
      <c r="W297" s="100">
        <v>0</v>
      </c>
      <c r="X297" s="100">
        <f t="shared" si="69"/>
        <v>0</v>
      </c>
    </row>
    <row r="298" spans="1:24" x14ac:dyDescent="0.25">
      <c r="A298" s="97">
        <v>5031</v>
      </c>
      <c r="B298" s="97" t="s">
        <v>314</v>
      </c>
      <c r="C298" s="1">
        <v>528578.24</v>
      </c>
      <c r="D298" s="97">
        <f t="shared" si="59"/>
        <v>36643.205545927209</v>
      </c>
      <c r="E298" s="98">
        <f t="shared" si="60"/>
        <v>0.90018394723929029</v>
      </c>
      <c r="F298" s="220">
        <f t="shared" si="61"/>
        <v>2442.4485937305435</v>
      </c>
      <c r="G298" s="220">
        <f t="shared" si="56"/>
        <v>35232.320964563085</v>
      </c>
      <c r="H298" s="220">
        <f t="shared" si="62"/>
        <v>0</v>
      </c>
      <c r="I298" s="99">
        <f t="shared" si="57"/>
        <v>0</v>
      </c>
      <c r="J298" s="220">
        <f t="shared" si="63"/>
        <v>-592.55807608937778</v>
      </c>
      <c r="K298" s="99">
        <f t="shared" si="58"/>
        <v>-8547.6502475892758</v>
      </c>
      <c r="L298" s="100">
        <f t="shared" si="64"/>
        <v>26684.670716973807</v>
      </c>
      <c r="M298" s="100">
        <f t="shared" si="65"/>
        <v>555262.91071697383</v>
      </c>
      <c r="N298" s="100">
        <f t="shared" si="66"/>
        <v>38493.096063568373</v>
      </c>
      <c r="O298" s="101">
        <f t="shared" si="67"/>
        <v>0.94562870905314433</v>
      </c>
      <c r="P298" s="102">
        <v>2821.8243825238278</v>
      </c>
      <c r="Q298" s="101">
        <f t="shared" si="68"/>
        <v>0.13399538348766307</v>
      </c>
      <c r="R298" s="101">
        <f t="shared" si="68"/>
        <v>0.12684158245491595</v>
      </c>
      <c r="S298" s="103">
        <v>14425</v>
      </c>
      <c r="T298" s="223">
        <v>466120.27500000002</v>
      </c>
      <c r="U298" s="223">
        <v>32518.506697362915</v>
      </c>
      <c r="W298" s="100">
        <v>0</v>
      </c>
      <c r="X298" s="100">
        <f t="shared" si="69"/>
        <v>0</v>
      </c>
    </row>
    <row r="299" spans="1:24" x14ac:dyDescent="0.25">
      <c r="A299" s="97">
        <v>5032</v>
      </c>
      <c r="B299" s="97" t="s">
        <v>315</v>
      </c>
      <c r="C299" s="1">
        <v>124398.697</v>
      </c>
      <c r="D299" s="97">
        <f t="shared" si="59"/>
        <v>30415.329339853302</v>
      </c>
      <c r="E299" s="98">
        <f t="shared" si="60"/>
        <v>0.74718875747417479</v>
      </c>
      <c r="F299" s="220">
        <f t="shared" si="61"/>
        <v>6179.1743173748873</v>
      </c>
      <c r="G299" s="220">
        <f t="shared" si="56"/>
        <v>25272.822958063291</v>
      </c>
      <c r="H299" s="220">
        <f t="shared" si="62"/>
        <v>2179.5299897269506</v>
      </c>
      <c r="I299" s="99">
        <f t="shared" si="57"/>
        <v>8914.277657983228</v>
      </c>
      <c r="J299" s="220">
        <f t="shared" si="63"/>
        <v>1586.9719136375729</v>
      </c>
      <c r="K299" s="99">
        <f t="shared" si="58"/>
        <v>6490.7151267776735</v>
      </c>
      <c r="L299" s="100">
        <f t="shared" si="64"/>
        <v>31763.538084840962</v>
      </c>
      <c r="M299" s="100">
        <f t="shared" si="65"/>
        <v>156162.23508484097</v>
      </c>
      <c r="N299" s="100">
        <f t="shared" si="66"/>
        <v>38181.475570865761</v>
      </c>
      <c r="O299" s="101">
        <f t="shared" si="67"/>
        <v>0.93797338084202209</v>
      </c>
      <c r="P299" s="102">
        <v>1775.5605574969304</v>
      </c>
      <c r="Q299" s="101">
        <f t="shared" si="68"/>
        <v>8.9848784525527067E-2</v>
      </c>
      <c r="R299" s="101">
        <f t="shared" si="68"/>
        <v>8.4252983920383787E-2</v>
      </c>
      <c r="S299" s="103">
        <v>4090</v>
      </c>
      <c r="T299" s="223">
        <v>114143.08</v>
      </c>
      <c r="U299" s="223">
        <v>28051.875153600395</v>
      </c>
      <c r="W299" s="100">
        <v>0</v>
      </c>
      <c r="X299" s="100">
        <f t="shared" si="69"/>
        <v>0</v>
      </c>
    </row>
    <row r="300" spans="1:24" x14ac:dyDescent="0.25">
      <c r="A300" s="97">
        <v>5033</v>
      </c>
      <c r="B300" s="97" t="s">
        <v>316</v>
      </c>
      <c r="C300" s="1">
        <v>36304.245999999999</v>
      </c>
      <c r="D300" s="97">
        <f t="shared" si="59"/>
        <v>48405.661333333337</v>
      </c>
      <c r="E300" s="98">
        <f t="shared" si="60"/>
        <v>1.1891426702053751</v>
      </c>
      <c r="F300" s="220">
        <f t="shared" si="61"/>
        <v>-4615.0248787131331</v>
      </c>
      <c r="G300" s="220">
        <f t="shared" si="56"/>
        <v>-3461.2686590348499</v>
      </c>
      <c r="H300" s="220">
        <f t="shared" si="62"/>
        <v>0</v>
      </c>
      <c r="I300" s="99">
        <f t="shared" si="57"/>
        <v>0</v>
      </c>
      <c r="J300" s="220">
        <f t="shared" si="63"/>
        <v>-592.55807608937778</v>
      </c>
      <c r="K300" s="99">
        <f t="shared" si="58"/>
        <v>-444.4185570670333</v>
      </c>
      <c r="L300" s="100">
        <f t="shared" si="64"/>
        <v>-3905.6872161018832</v>
      </c>
      <c r="M300" s="100">
        <f t="shared" si="65"/>
        <v>32398.558783898116</v>
      </c>
      <c r="N300" s="100">
        <f t="shared" si="66"/>
        <v>43198.078378530823</v>
      </c>
      <c r="O300" s="101">
        <f t="shared" si="67"/>
        <v>1.0612121982395781</v>
      </c>
      <c r="P300" s="102">
        <v>126.17103340678659</v>
      </c>
      <c r="Q300" s="101">
        <f t="shared" si="68"/>
        <v>2.6189272917998774E-2</v>
      </c>
      <c r="R300" s="101">
        <f t="shared" si="68"/>
        <v>3.8503544193014903E-2</v>
      </c>
      <c r="S300" s="103">
        <v>750</v>
      </c>
      <c r="T300" s="223">
        <v>35377.728999999999</v>
      </c>
      <c r="U300" s="223">
        <v>46610.973649538864</v>
      </c>
      <c r="W300" s="100">
        <v>0</v>
      </c>
      <c r="X300" s="100">
        <f t="shared" si="69"/>
        <v>0</v>
      </c>
    </row>
    <row r="301" spans="1:24" x14ac:dyDescent="0.25">
      <c r="A301" s="97">
        <v>5034</v>
      </c>
      <c r="B301" s="97" t="s">
        <v>317</v>
      </c>
      <c r="C301" s="1">
        <v>69458.955000000002</v>
      </c>
      <c r="D301" s="97">
        <f t="shared" si="59"/>
        <v>28953.295122967906</v>
      </c>
      <c r="E301" s="98">
        <f t="shared" si="60"/>
        <v>0.71127214721186438</v>
      </c>
      <c r="F301" s="220">
        <f t="shared" si="61"/>
        <v>7056.3948475061252</v>
      </c>
      <c r="G301" s="220">
        <f t="shared" si="56"/>
        <v>16928.291239167196</v>
      </c>
      <c r="H301" s="220">
        <f t="shared" si="62"/>
        <v>2691.2419656368393</v>
      </c>
      <c r="I301" s="99">
        <f t="shared" si="57"/>
        <v>6456.2894755627776</v>
      </c>
      <c r="J301" s="220">
        <f t="shared" si="63"/>
        <v>2098.6838895474616</v>
      </c>
      <c r="K301" s="99">
        <f t="shared" si="58"/>
        <v>5034.7426510243604</v>
      </c>
      <c r="L301" s="100">
        <f t="shared" si="64"/>
        <v>21963.033890191557</v>
      </c>
      <c r="M301" s="100">
        <f t="shared" si="65"/>
        <v>91421.988890191555</v>
      </c>
      <c r="N301" s="100">
        <f t="shared" si="66"/>
        <v>38108.373860021486</v>
      </c>
      <c r="O301" s="101">
        <f t="shared" si="67"/>
        <v>0.93617755032890637</v>
      </c>
      <c r="P301" s="102">
        <v>765.68718161005381</v>
      </c>
      <c r="Q301" s="101">
        <f t="shared" si="68"/>
        <v>9.1245848851535291E-2</v>
      </c>
      <c r="R301" s="101">
        <f t="shared" si="68"/>
        <v>9.7614103075762654E-2</v>
      </c>
      <c r="S301" s="103">
        <v>2399</v>
      </c>
      <c r="T301" s="223">
        <v>63651.06</v>
      </c>
      <c r="U301" s="223">
        <v>26378.392043099877</v>
      </c>
      <c r="W301" s="100">
        <v>0</v>
      </c>
      <c r="X301" s="100">
        <f t="shared" si="69"/>
        <v>0</v>
      </c>
    </row>
    <row r="302" spans="1:24" x14ac:dyDescent="0.25">
      <c r="A302" s="97">
        <v>5035</v>
      </c>
      <c r="B302" s="97" t="s">
        <v>318</v>
      </c>
      <c r="C302" s="1">
        <v>760669.40800000005</v>
      </c>
      <c r="D302" s="97">
        <f t="shared" si="59"/>
        <v>31320.02338699716</v>
      </c>
      <c r="E302" s="98">
        <f t="shared" si="60"/>
        <v>0.76941364326865369</v>
      </c>
      <c r="F302" s="220">
        <f t="shared" si="61"/>
        <v>5636.3578890885728</v>
      </c>
      <c r="G302" s="220">
        <f t="shared" si="56"/>
        <v>136890.22405229416</v>
      </c>
      <c r="H302" s="220">
        <f t="shared" si="62"/>
        <v>1862.8870732266005</v>
      </c>
      <c r="I302" s="99">
        <f t="shared" si="57"/>
        <v>45243.938347454445</v>
      </c>
      <c r="J302" s="220">
        <f t="shared" si="63"/>
        <v>1270.3289971372228</v>
      </c>
      <c r="K302" s="99">
        <f t="shared" si="58"/>
        <v>30852.480353471728</v>
      </c>
      <c r="L302" s="100">
        <f t="shared" si="64"/>
        <v>167742.70440576589</v>
      </c>
      <c r="M302" s="100">
        <f t="shared" si="65"/>
        <v>928412.11240576592</v>
      </c>
      <c r="N302" s="100">
        <f t="shared" si="66"/>
        <v>38226.710273222954</v>
      </c>
      <c r="O302" s="101">
        <f t="shared" si="67"/>
        <v>0.93908462513174595</v>
      </c>
      <c r="P302" s="102">
        <v>10262.600357696385</v>
      </c>
      <c r="Q302" s="101">
        <f t="shared" si="68"/>
        <v>9.5682703006030864E-2</v>
      </c>
      <c r="R302" s="101">
        <f t="shared" si="68"/>
        <v>9.5502247173197483E-2</v>
      </c>
      <c r="S302" s="103">
        <v>24287</v>
      </c>
      <c r="T302" s="223">
        <v>694242.41700000002</v>
      </c>
      <c r="U302" s="223">
        <v>28589.647778281102</v>
      </c>
      <c r="W302" s="100">
        <v>0</v>
      </c>
      <c r="X302" s="100">
        <f t="shared" si="69"/>
        <v>0</v>
      </c>
    </row>
    <row r="303" spans="1:24" x14ac:dyDescent="0.25">
      <c r="A303" s="97">
        <v>5036</v>
      </c>
      <c r="B303" s="97" t="s">
        <v>319</v>
      </c>
      <c r="C303" s="1">
        <v>79045.320999999996</v>
      </c>
      <c r="D303" s="97">
        <f t="shared" si="59"/>
        <v>30308.788726993866</v>
      </c>
      <c r="E303" s="98">
        <f t="shared" si="60"/>
        <v>0.74457146054296353</v>
      </c>
      <c r="F303" s="220">
        <f t="shared" si="61"/>
        <v>6243.0986850905492</v>
      </c>
      <c r="G303" s="220">
        <f t="shared" si="56"/>
        <v>16282.001370716152</v>
      </c>
      <c r="H303" s="220">
        <f t="shared" si="62"/>
        <v>2216.8192042277533</v>
      </c>
      <c r="I303" s="99">
        <f t="shared" si="57"/>
        <v>5781.4644846259798</v>
      </c>
      <c r="J303" s="220">
        <f t="shared" si="63"/>
        <v>1624.2611281383756</v>
      </c>
      <c r="K303" s="99">
        <f t="shared" si="58"/>
        <v>4236.0730221848835</v>
      </c>
      <c r="L303" s="100">
        <f t="shared" si="64"/>
        <v>20518.074392901035</v>
      </c>
      <c r="M303" s="100">
        <f t="shared" si="65"/>
        <v>99563.395392901031</v>
      </c>
      <c r="N303" s="100">
        <f t="shared" si="66"/>
        <v>38176.148540222792</v>
      </c>
      <c r="O303" s="101">
        <f t="shared" si="67"/>
        <v>0.93784251599546153</v>
      </c>
      <c r="P303" s="102">
        <v>-416.00758541516916</v>
      </c>
      <c r="Q303" s="101">
        <f t="shared" si="68"/>
        <v>0.12177838781409459</v>
      </c>
      <c r="R303" s="101">
        <f t="shared" si="68"/>
        <v>0.12220851756402339</v>
      </c>
      <c r="S303" s="103">
        <v>2608</v>
      </c>
      <c r="T303" s="223">
        <v>70464.293000000005</v>
      </c>
      <c r="U303" s="223">
        <v>27008.161364507476</v>
      </c>
      <c r="W303" s="100">
        <v>0</v>
      </c>
      <c r="X303" s="100">
        <f t="shared" si="69"/>
        <v>0</v>
      </c>
    </row>
    <row r="304" spans="1:24" x14ac:dyDescent="0.25">
      <c r="A304" s="97">
        <v>5037</v>
      </c>
      <c r="B304" s="97" t="s">
        <v>320</v>
      </c>
      <c r="C304" s="1">
        <v>624982.65300000005</v>
      </c>
      <c r="D304" s="97">
        <f t="shared" si="59"/>
        <v>30984.217589608845</v>
      </c>
      <c r="E304" s="98">
        <f t="shared" si="60"/>
        <v>0.76116417426900584</v>
      </c>
      <c r="F304" s="220">
        <f t="shared" si="61"/>
        <v>5837.8413675215616</v>
      </c>
      <c r="G304" s="220">
        <f t="shared" si="56"/>
        <v>117755.09822427742</v>
      </c>
      <c r="H304" s="220">
        <f t="shared" si="62"/>
        <v>1980.4191023125109</v>
      </c>
      <c r="I304" s="99">
        <f t="shared" si="57"/>
        <v>39947.033712745659</v>
      </c>
      <c r="J304" s="220">
        <f t="shared" si="63"/>
        <v>1387.8610262231332</v>
      </c>
      <c r="K304" s="99">
        <f t="shared" si="58"/>
        <v>27994.544759946821</v>
      </c>
      <c r="L304" s="100">
        <f t="shared" si="64"/>
        <v>145749.64298422425</v>
      </c>
      <c r="M304" s="100">
        <f t="shared" si="65"/>
        <v>770732.2959842243</v>
      </c>
      <c r="N304" s="100">
        <f t="shared" si="66"/>
        <v>38209.919983353546</v>
      </c>
      <c r="O304" s="101">
        <f t="shared" si="67"/>
        <v>0.93867215168176377</v>
      </c>
      <c r="P304" s="102">
        <v>5849.4567362886446</v>
      </c>
      <c r="Q304" s="101">
        <f t="shared" si="68"/>
        <v>7.2708965048079791E-2</v>
      </c>
      <c r="R304" s="101">
        <f t="shared" si="68"/>
        <v>7.2655784295263995E-2</v>
      </c>
      <c r="S304" s="103">
        <v>20171</v>
      </c>
      <c r="T304" s="223">
        <v>582620.89099999995</v>
      </c>
      <c r="U304" s="223">
        <v>28885.517649975205</v>
      </c>
      <c r="W304" s="100">
        <v>0</v>
      </c>
      <c r="X304" s="100">
        <f t="shared" si="69"/>
        <v>0</v>
      </c>
    </row>
    <row r="305" spans="1:26" x14ac:dyDescent="0.25">
      <c r="A305" s="97">
        <v>5038</v>
      </c>
      <c r="B305" s="97" t="s">
        <v>321</v>
      </c>
      <c r="C305" s="1">
        <v>435376.788</v>
      </c>
      <c r="D305" s="97">
        <f t="shared" si="59"/>
        <v>29112.456569709128</v>
      </c>
      <c r="E305" s="98">
        <f t="shared" si="60"/>
        <v>0.71518213754271176</v>
      </c>
      <c r="F305" s="220">
        <f t="shared" si="61"/>
        <v>6960.8979794613924</v>
      </c>
      <c r="G305" s="220">
        <f t="shared" si="56"/>
        <v>104100.22928284513</v>
      </c>
      <c r="H305" s="220">
        <f t="shared" si="62"/>
        <v>2635.535459277412</v>
      </c>
      <c r="I305" s="99">
        <f t="shared" si="57"/>
        <v>39414.432793493695</v>
      </c>
      <c r="J305" s="220">
        <f t="shared" si="63"/>
        <v>2042.9773831880343</v>
      </c>
      <c r="K305" s="99">
        <f t="shared" si="58"/>
        <v>30552.726765577052</v>
      </c>
      <c r="L305" s="100">
        <f t="shared" si="64"/>
        <v>134652.95604842217</v>
      </c>
      <c r="M305" s="100">
        <f t="shared" si="65"/>
        <v>570029.7440484222</v>
      </c>
      <c r="N305" s="100">
        <f t="shared" si="66"/>
        <v>38116.331932358553</v>
      </c>
      <c r="O305" s="101">
        <f t="shared" si="67"/>
        <v>0.93637304984544889</v>
      </c>
      <c r="P305" s="102">
        <v>5745.9337571189972</v>
      </c>
      <c r="Q305" s="101">
        <f t="shared" si="68"/>
        <v>8.7483682098044427E-2</v>
      </c>
      <c r="R305" s="101">
        <f t="shared" si="68"/>
        <v>8.9737911061270173E-2</v>
      </c>
      <c r="S305" s="103">
        <v>14955</v>
      </c>
      <c r="T305" s="223">
        <v>400352.47899999999</v>
      </c>
      <c r="U305" s="223">
        <v>26715.099359402106</v>
      </c>
      <c r="W305" s="100">
        <v>0</v>
      </c>
      <c r="X305" s="100">
        <f t="shared" si="69"/>
        <v>0</v>
      </c>
    </row>
    <row r="306" spans="1:26" x14ac:dyDescent="0.25">
      <c r="A306" s="97">
        <v>5041</v>
      </c>
      <c r="B306" s="97" t="s">
        <v>322</v>
      </c>
      <c r="C306" s="1">
        <v>59484.536</v>
      </c>
      <c r="D306" s="97">
        <f t="shared" si="59"/>
        <v>29259.486473192326</v>
      </c>
      <c r="E306" s="98">
        <f t="shared" si="60"/>
        <v>0.71879410207768757</v>
      </c>
      <c r="F306" s="220">
        <f t="shared" si="61"/>
        <v>6872.6800373714732</v>
      </c>
      <c r="G306" s="220">
        <f t="shared" si="56"/>
        <v>13972.158515976205</v>
      </c>
      <c r="H306" s="220">
        <f t="shared" si="62"/>
        <v>2584.0749930582924</v>
      </c>
      <c r="I306" s="99">
        <f t="shared" si="57"/>
        <v>5253.4244608875088</v>
      </c>
      <c r="J306" s="220">
        <f t="shared" si="63"/>
        <v>1991.5169169689148</v>
      </c>
      <c r="K306" s="99">
        <f t="shared" si="58"/>
        <v>4048.7538921978035</v>
      </c>
      <c r="L306" s="100">
        <f t="shared" si="64"/>
        <v>18020.912408174008</v>
      </c>
      <c r="M306" s="100">
        <f t="shared" si="65"/>
        <v>77505.448408174008</v>
      </c>
      <c r="N306" s="100">
        <f t="shared" si="66"/>
        <v>38123.683427532713</v>
      </c>
      <c r="O306" s="101">
        <f t="shared" si="67"/>
        <v>0.93655364807219765</v>
      </c>
      <c r="P306" s="102">
        <v>653.0056934819695</v>
      </c>
      <c r="Q306" s="101">
        <f t="shared" si="68"/>
        <v>0.15520698291509627</v>
      </c>
      <c r="R306" s="101">
        <f t="shared" si="68"/>
        <v>0.16713976532592606</v>
      </c>
      <c r="S306" s="103">
        <v>2033</v>
      </c>
      <c r="T306" s="223">
        <v>51492.535000000003</v>
      </c>
      <c r="U306" s="223">
        <v>25069.393865628044</v>
      </c>
      <c r="W306" s="100">
        <v>0</v>
      </c>
      <c r="X306" s="100">
        <f t="shared" si="69"/>
        <v>0</v>
      </c>
    </row>
    <row r="307" spans="1:26" x14ac:dyDescent="0.25">
      <c r="A307" s="97">
        <v>5042</v>
      </c>
      <c r="B307" s="97" t="s">
        <v>323</v>
      </c>
      <c r="C307" s="1">
        <v>38865.267</v>
      </c>
      <c r="D307" s="97">
        <f t="shared" si="59"/>
        <v>29690.807486631016</v>
      </c>
      <c r="E307" s="98">
        <f t="shared" si="60"/>
        <v>0.72939001601643538</v>
      </c>
      <c r="F307" s="220">
        <f t="shared" si="61"/>
        <v>6613.887429308259</v>
      </c>
      <c r="G307" s="220">
        <f t="shared" si="56"/>
        <v>8657.5786449645111</v>
      </c>
      <c r="H307" s="220">
        <f t="shared" si="62"/>
        <v>2433.1126383547507</v>
      </c>
      <c r="I307" s="99">
        <f t="shared" si="57"/>
        <v>3184.9444436063686</v>
      </c>
      <c r="J307" s="220">
        <f t="shared" si="63"/>
        <v>1840.5545622653731</v>
      </c>
      <c r="K307" s="99">
        <f t="shared" si="58"/>
        <v>2409.2859220053733</v>
      </c>
      <c r="L307" s="100">
        <f t="shared" si="64"/>
        <v>11066.864566969885</v>
      </c>
      <c r="M307" s="100">
        <f t="shared" si="65"/>
        <v>49932.131566969882</v>
      </c>
      <c r="N307" s="100">
        <f t="shared" si="66"/>
        <v>38145.249478204649</v>
      </c>
      <c r="O307" s="101">
        <f t="shared" si="67"/>
        <v>0.9370834437691351</v>
      </c>
      <c r="P307" s="102">
        <v>266.83314073679321</v>
      </c>
      <c r="Q307" s="101">
        <f t="shared" si="68"/>
        <v>8.5537717616836317E-2</v>
      </c>
      <c r="R307" s="101">
        <f t="shared" si="68"/>
        <v>0.10129418563419296</v>
      </c>
      <c r="S307" s="103">
        <v>1309</v>
      </c>
      <c r="T307" s="223">
        <v>35802.779000000002</v>
      </c>
      <c r="U307" s="223">
        <v>26959.923945783135</v>
      </c>
      <c r="W307" s="100">
        <v>0</v>
      </c>
      <c r="X307" s="100">
        <f t="shared" si="69"/>
        <v>0</v>
      </c>
    </row>
    <row r="308" spans="1:26" x14ac:dyDescent="0.25">
      <c r="A308" s="97">
        <v>5043</v>
      </c>
      <c r="B308" s="97" t="s">
        <v>324</v>
      </c>
      <c r="C308" s="1">
        <v>14136.126</v>
      </c>
      <c r="D308" s="97">
        <f t="shared" si="59"/>
        <v>32054.707482993195</v>
      </c>
      <c r="E308" s="98">
        <f t="shared" si="60"/>
        <v>0.78746203231253054</v>
      </c>
      <c r="F308" s="220">
        <f t="shared" si="61"/>
        <v>5195.5474314909516</v>
      </c>
      <c r="G308" s="220">
        <f t="shared" si="56"/>
        <v>2291.2364172875095</v>
      </c>
      <c r="H308" s="220">
        <f t="shared" si="62"/>
        <v>1605.7476396279881</v>
      </c>
      <c r="I308" s="99">
        <f t="shared" si="57"/>
        <v>708.13470907594274</v>
      </c>
      <c r="J308" s="220">
        <f t="shared" si="63"/>
        <v>1013.1895635386103</v>
      </c>
      <c r="K308" s="99">
        <f t="shared" si="58"/>
        <v>446.81659752052713</v>
      </c>
      <c r="L308" s="100">
        <f t="shared" si="64"/>
        <v>2738.0530148080366</v>
      </c>
      <c r="M308" s="100">
        <f t="shared" si="65"/>
        <v>16874.179014808036</v>
      </c>
      <c r="N308" s="100">
        <f t="shared" si="66"/>
        <v>38263.444478022757</v>
      </c>
      <c r="O308" s="101">
        <f t="shared" si="67"/>
        <v>0.93998704458393989</v>
      </c>
      <c r="P308" s="102">
        <v>188.03146479367979</v>
      </c>
      <c r="Q308" s="101">
        <f t="shared" si="68"/>
        <v>5.1978324498337142E-2</v>
      </c>
      <c r="R308" s="101">
        <f t="shared" si="68"/>
        <v>9.4916215294187659E-2</v>
      </c>
      <c r="S308" s="103">
        <v>441</v>
      </c>
      <c r="T308" s="223">
        <v>13437.659</v>
      </c>
      <c r="U308" s="223">
        <v>29275.94553376906</v>
      </c>
      <c r="W308" s="100">
        <v>0</v>
      </c>
      <c r="X308" s="100">
        <f t="shared" si="69"/>
        <v>0</v>
      </c>
    </row>
    <row r="309" spans="1:26" x14ac:dyDescent="0.25">
      <c r="A309" s="97">
        <v>5044</v>
      </c>
      <c r="B309" s="97" t="s">
        <v>325</v>
      </c>
      <c r="C309" s="1">
        <v>32555.302</v>
      </c>
      <c r="D309" s="97">
        <f t="shared" si="59"/>
        <v>39798.657701711491</v>
      </c>
      <c r="E309" s="98">
        <f t="shared" si="60"/>
        <v>0.97770138422657737</v>
      </c>
      <c r="F309" s="220">
        <f t="shared" si="61"/>
        <v>549.17730025997446</v>
      </c>
      <c r="G309" s="220">
        <f t="shared" si="56"/>
        <v>449.22703161265912</v>
      </c>
      <c r="H309" s="220">
        <f t="shared" si="62"/>
        <v>0</v>
      </c>
      <c r="I309" s="99">
        <f t="shared" si="57"/>
        <v>0</v>
      </c>
      <c r="J309" s="220">
        <f t="shared" si="63"/>
        <v>-592.55807608937778</v>
      </c>
      <c r="K309" s="99">
        <f t="shared" si="58"/>
        <v>-484.71250624111104</v>
      </c>
      <c r="L309" s="100">
        <f t="shared" si="64"/>
        <v>-35.485474628451925</v>
      </c>
      <c r="M309" s="100">
        <f t="shared" si="65"/>
        <v>32519.816525371549</v>
      </c>
      <c r="N309" s="100">
        <f t="shared" si="66"/>
        <v>39755.276925882084</v>
      </c>
      <c r="O309" s="101">
        <f t="shared" si="67"/>
        <v>0.97663568384805921</v>
      </c>
      <c r="P309" s="102">
        <v>43.988722835668682</v>
      </c>
      <c r="Q309" s="101">
        <f t="shared" si="68"/>
        <v>-3.2664268160023904E-3</v>
      </c>
      <c r="R309" s="101">
        <f t="shared" si="68"/>
        <v>3.0851592803987686E-2</v>
      </c>
      <c r="S309" s="103">
        <v>818</v>
      </c>
      <c r="T309" s="223">
        <v>32661.99</v>
      </c>
      <c r="U309" s="223">
        <v>38607.553191489365</v>
      </c>
      <c r="W309" s="100">
        <v>0</v>
      </c>
      <c r="X309" s="100">
        <f t="shared" si="69"/>
        <v>0</v>
      </c>
    </row>
    <row r="310" spans="1:26" x14ac:dyDescent="0.25">
      <c r="A310" s="97">
        <v>5045</v>
      </c>
      <c r="B310" s="97" t="s">
        <v>326</v>
      </c>
      <c r="C310" s="1">
        <v>67162.66</v>
      </c>
      <c r="D310" s="97">
        <f t="shared" si="59"/>
        <v>29367.144731088763</v>
      </c>
      <c r="E310" s="98">
        <f t="shared" si="60"/>
        <v>0.72143885528915686</v>
      </c>
      <c r="F310" s="220">
        <f t="shared" si="61"/>
        <v>6808.0850826336109</v>
      </c>
      <c r="G310" s="220">
        <f t="shared" si="56"/>
        <v>15570.090583983067</v>
      </c>
      <c r="H310" s="220">
        <f t="shared" si="62"/>
        <v>2546.3946027945394</v>
      </c>
      <c r="I310" s="99">
        <f t="shared" si="57"/>
        <v>5823.6044565911116</v>
      </c>
      <c r="J310" s="220">
        <f t="shared" si="63"/>
        <v>1953.8365267051618</v>
      </c>
      <c r="K310" s="99">
        <f t="shared" si="58"/>
        <v>4468.4241365747048</v>
      </c>
      <c r="L310" s="100">
        <f t="shared" si="64"/>
        <v>20038.51472055777</v>
      </c>
      <c r="M310" s="100">
        <f t="shared" si="65"/>
        <v>87201.17472055777</v>
      </c>
      <c r="N310" s="100">
        <f t="shared" si="66"/>
        <v>38129.066340427533</v>
      </c>
      <c r="O310" s="101">
        <f t="shared" si="67"/>
        <v>0.93668588573277112</v>
      </c>
      <c r="P310" s="102">
        <v>955.83380245609806</v>
      </c>
      <c r="Q310" s="101">
        <f t="shared" si="68"/>
        <v>-7.6132816806356411E-3</v>
      </c>
      <c r="R310" s="101">
        <f t="shared" si="68"/>
        <v>1.8422224702906866E-2</v>
      </c>
      <c r="S310" s="103">
        <v>2287</v>
      </c>
      <c r="T310" s="223">
        <v>67677.910999999993</v>
      </c>
      <c r="U310" s="223">
        <v>28835.922880272687</v>
      </c>
      <c r="W310" s="100">
        <v>0</v>
      </c>
      <c r="X310" s="100">
        <f t="shared" si="69"/>
        <v>0</v>
      </c>
    </row>
    <row r="311" spans="1:26" x14ac:dyDescent="0.25">
      <c r="A311" s="97">
        <v>5046</v>
      </c>
      <c r="B311" s="97" t="s">
        <v>327</v>
      </c>
      <c r="C311" s="1">
        <v>30299.006000000001</v>
      </c>
      <c r="D311" s="97">
        <f t="shared" si="59"/>
        <v>25397.322715842412</v>
      </c>
      <c r="E311" s="98">
        <f t="shared" si="60"/>
        <v>0.62391545365763434</v>
      </c>
      <c r="F311" s="220">
        <f t="shared" si="61"/>
        <v>9189.9782917814209</v>
      </c>
      <c r="G311" s="220">
        <f t="shared" si="56"/>
        <v>10963.644102095235</v>
      </c>
      <c r="H311" s="220">
        <f t="shared" si="62"/>
        <v>3935.8323081307622</v>
      </c>
      <c r="I311" s="99">
        <f t="shared" si="57"/>
        <v>4695.4479435999992</v>
      </c>
      <c r="J311" s="220">
        <f t="shared" si="63"/>
        <v>3343.2742320413845</v>
      </c>
      <c r="K311" s="99">
        <f t="shared" si="58"/>
        <v>3988.526158825372</v>
      </c>
      <c r="L311" s="100">
        <f t="shared" si="64"/>
        <v>14952.170260920608</v>
      </c>
      <c r="M311" s="100">
        <f t="shared" si="65"/>
        <v>45251.176260920605</v>
      </c>
      <c r="N311" s="100">
        <f t="shared" si="66"/>
        <v>37930.575239665217</v>
      </c>
      <c r="O311" s="101">
        <f t="shared" si="67"/>
        <v>0.93180971565119497</v>
      </c>
      <c r="P311" s="102">
        <v>390.30697482734467</v>
      </c>
      <c r="Q311" s="101">
        <f t="shared" si="68"/>
        <v>3.2705210966271249E-2</v>
      </c>
      <c r="R311" s="101">
        <f t="shared" si="68"/>
        <v>5.1749229944693574E-2</v>
      </c>
      <c r="S311" s="103">
        <v>1193</v>
      </c>
      <c r="T311" s="223">
        <v>29339.453000000001</v>
      </c>
      <c r="U311" s="223">
        <v>24147.697942386832</v>
      </c>
      <c r="W311" s="100">
        <v>0</v>
      </c>
      <c r="X311" s="100">
        <f t="shared" si="69"/>
        <v>0</v>
      </c>
    </row>
    <row r="312" spans="1:26" x14ac:dyDescent="0.25">
      <c r="A312" s="97">
        <v>5047</v>
      </c>
      <c r="B312" s="97" t="s">
        <v>328</v>
      </c>
      <c r="C312" s="1">
        <v>113926.466</v>
      </c>
      <c r="D312" s="97">
        <f t="shared" si="59"/>
        <v>29847.12234739324</v>
      </c>
      <c r="E312" s="98">
        <f t="shared" si="60"/>
        <v>0.73323007657545869</v>
      </c>
      <c r="F312" s="220">
        <f t="shared" si="61"/>
        <v>6520.0985128509246</v>
      </c>
      <c r="G312" s="220">
        <f t="shared" si="56"/>
        <v>24887.216023551977</v>
      </c>
      <c r="H312" s="220">
        <f t="shared" si="62"/>
        <v>2378.4024370879724</v>
      </c>
      <c r="I312" s="99">
        <f t="shared" si="57"/>
        <v>9078.362102364792</v>
      </c>
      <c r="J312" s="220">
        <f t="shared" si="63"/>
        <v>1785.8443609985948</v>
      </c>
      <c r="K312" s="99">
        <f t="shared" si="58"/>
        <v>6816.5679259316366</v>
      </c>
      <c r="L312" s="100">
        <f t="shared" si="64"/>
        <v>31703.783949483615</v>
      </c>
      <c r="M312" s="100">
        <f t="shared" si="65"/>
        <v>145630.24994948361</v>
      </c>
      <c r="N312" s="100">
        <f t="shared" si="66"/>
        <v>38153.065221242752</v>
      </c>
      <c r="O312" s="101">
        <f t="shared" si="67"/>
        <v>0.93727544679708608</v>
      </c>
      <c r="P312" s="102">
        <v>1500.4292864341733</v>
      </c>
      <c r="Q312" s="101">
        <f t="shared" si="68"/>
        <v>9.4732580715369774E-2</v>
      </c>
      <c r="R312" s="101">
        <f t="shared" si="68"/>
        <v>0.10849919425331513</v>
      </c>
      <c r="S312" s="103">
        <v>3817</v>
      </c>
      <c r="T312" s="223">
        <v>104067.85</v>
      </c>
      <c r="U312" s="223">
        <v>26925.70504527814</v>
      </c>
      <c r="W312" s="100">
        <v>0</v>
      </c>
      <c r="X312" s="100">
        <f t="shared" si="69"/>
        <v>0</v>
      </c>
    </row>
    <row r="313" spans="1:26" x14ac:dyDescent="0.25">
      <c r="A313" s="97">
        <v>5049</v>
      </c>
      <c r="B313" s="97" t="s">
        <v>329</v>
      </c>
      <c r="C313" s="1">
        <v>47240.843000000001</v>
      </c>
      <c r="D313" s="97">
        <f t="shared" si="59"/>
        <v>42907.214350590373</v>
      </c>
      <c r="E313" s="98">
        <f t="shared" si="60"/>
        <v>1.0540667772841659</v>
      </c>
      <c r="F313" s="220">
        <f t="shared" si="61"/>
        <v>-1315.9566890673552</v>
      </c>
      <c r="G313" s="220">
        <f t="shared" si="56"/>
        <v>-1448.8683146631581</v>
      </c>
      <c r="H313" s="220">
        <f t="shared" si="62"/>
        <v>0</v>
      </c>
      <c r="I313" s="99">
        <f t="shared" si="57"/>
        <v>0</v>
      </c>
      <c r="J313" s="220">
        <f t="shared" si="63"/>
        <v>-592.55807608937778</v>
      </c>
      <c r="K313" s="99">
        <f t="shared" si="58"/>
        <v>-652.40644177440493</v>
      </c>
      <c r="L313" s="100">
        <f t="shared" si="64"/>
        <v>-2101.2747564375632</v>
      </c>
      <c r="M313" s="100">
        <f t="shared" si="65"/>
        <v>45139.56824356244</v>
      </c>
      <c r="N313" s="100">
        <f t="shared" si="66"/>
        <v>40998.699585433642</v>
      </c>
      <c r="O313" s="101">
        <f t="shared" si="67"/>
        <v>1.0071818410710947</v>
      </c>
      <c r="P313" s="102">
        <v>142.11875384116229</v>
      </c>
      <c r="Q313" s="101">
        <f t="shared" si="68"/>
        <v>0.11221542484364279</v>
      </c>
      <c r="R313" s="101">
        <f t="shared" si="68"/>
        <v>0.11120523826340341</v>
      </c>
      <c r="S313" s="103">
        <v>1101</v>
      </c>
      <c r="T313" s="223">
        <v>42474.544000000002</v>
      </c>
      <c r="U313" s="223">
        <v>38613.221818181817</v>
      </c>
      <c r="W313" s="100">
        <v>0</v>
      </c>
      <c r="X313" s="100">
        <f t="shared" si="69"/>
        <v>0</v>
      </c>
    </row>
    <row r="314" spans="1:26" x14ac:dyDescent="0.25">
      <c r="A314" s="97">
        <v>5052</v>
      </c>
      <c r="B314" s="97" t="s">
        <v>330</v>
      </c>
      <c r="C314" s="1">
        <v>18035.609</v>
      </c>
      <c r="D314" s="97">
        <f t="shared" si="59"/>
        <v>31641.419298245615</v>
      </c>
      <c r="E314" s="98">
        <f t="shared" si="60"/>
        <v>0.77730911626845955</v>
      </c>
      <c r="F314" s="220">
        <f t="shared" si="61"/>
        <v>5443.5203423394996</v>
      </c>
      <c r="G314" s="220">
        <f t="shared" si="56"/>
        <v>3102.8065951335147</v>
      </c>
      <c r="H314" s="220">
        <f t="shared" si="62"/>
        <v>1750.3985042896411</v>
      </c>
      <c r="I314" s="99">
        <f t="shared" si="57"/>
        <v>997.72714744509551</v>
      </c>
      <c r="J314" s="220">
        <f t="shared" si="63"/>
        <v>1157.8404282002634</v>
      </c>
      <c r="K314" s="99">
        <f t="shared" si="58"/>
        <v>659.96904407415013</v>
      </c>
      <c r="L314" s="100">
        <f t="shared" si="64"/>
        <v>3762.7756392076649</v>
      </c>
      <c r="M314" s="100">
        <f t="shared" si="65"/>
        <v>21798.384639207667</v>
      </c>
      <c r="N314" s="100">
        <f t="shared" si="66"/>
        <v>38242.780068785381</v>
      </c>
      <c r="O314" s="101">
        <f t="shared" si="67"/>
        <v>0.93947939878173636</v>
      </c>
      <c r="P314" s="102">
        <v>94.015812658494724</v>
      </c>
      <c r="Q314" s="101">
        <f t="shared" si="68"/>
        <v>8.1955399027095005E-2</v>
      </c>
      <c r="R314" s="101">
        <f t="shared" si="68"/>
        <v>6.8668227460095613E-2</v>
      </c>
      <c r="S314" s="103">
        <v>570</v>
      </c>
      <c r="T314" s="223">
        <v>16669.456999999999</v>
      </c>
      <c r="U314" s="223">
        <v>29608.271758436942</v>
      </c>
      <c r="W314" s="100">
        <v>0</v>
      </c>
      <c r="X314" s="100">
        <f t="shared" si="69"/>
        <v>0</v>
      </c>
    </row>
    <row r="315" spans="1:26" x14ac:dyDescent="0.25">
      <c r="A315" s="97">
        <v>5053</v>
      </c>
      <c r="B315" s="97" t="s">
        <v>331</v>
      </c>
      <c r="C315" s="1">
        <v>216518.13699999999</v>
      </c>
      <c r="D315" s="97">
        <f t="shared" si="59"/>
        <v>31869.022225493078</v>
      </c>
      <c r="E315" s="98">
        <f t="shared" si="60"/>
        <v>0.78290045300880129</v>
      </c>
      <c r="F315" s="220">
        <f t="shared" si="61"/>
        <v>5306.9585859910221</v>
      </c>
      <c r="G315" s="220">
        <f t="shared" si="56"/>
        <v>36055.476633223007</v>
      </c>
      <c r="H315" s="220">
        <f t="shared" si="62"/>
        <v>1670.7374797530292</v>
      </c>
      <c r="I315" s="99">
        <f t="shared" si="57"/>
        <v>11350.99043744208</v>
      </c>
      <c r="J315" s="220">
        <f t="shared" si="63"/>
        <v>1078.1794036636516</v>
      </c>
      <c r="K315" s="99">
        <f t="shared" si="58"/>
        <v>7325.1508684908486</v>
      </c>
      <c r="L315" s="100">
        <f t="shared" si="64"/>
        <v>43380.627501713854</v>
      </c>
      <c r="M315" s="100">
        <f t="shared" si="65"/>
        <v>259898.76450171386</v>
      </c>
      <c r="N315" s="100">
        <f t="shared" si="66"/>
        <v>38254.160215147756</v>
      </c>
      <c r="O315" s="101">
        <f t="shared" si="67"/>
        <v>0.93975896561875349</v>
      </c>
      <c r="P315" s="102">
        <v>1967.9616042137786</v>
      </c>
      <c r="Q315" s="101">
        <f t="shared" si="68"/>
        <v>0.11775444627412716</v>
      </c>
      <c r="R315" s="101">
        <f t="shared" si="68"/>
        <v>0.11281882169534808</v>
      </c>
      <c r="S315" s="103">
        <v>6794</v>
      </c>
      <c r="T315" s="223">
        <v>193708.14199999999</v>
      </c>
      <c r="U315" s="223">
        <v>28638.104967474868</v>
      </c>
      <c r="W315" s="100">
        <v>0</v>
      </c>
      <c r="X315" s="100">
        <f t="shared" si="69"/>
        <v>0</v>
      </c>
    </row>
    <row r="316" spans="1:26" x14ac:dyDescent="0.25">
      <c r="A316" s="97">
        <v>5054</v>
      </c>
      <c r="B316" s="97" t="s">
        <v>332</v>
      </c>
      <c r="C316" s="1">
        <v>277798.77500000002</v>
      </c>
      <c r="D316" s="97">
        <f t="shared" si="59"/>
        <v>28063.317001717347</v>
      </c>
      <c r="E316" s="98">
        <f t="shared" si="60"/>
        <v>0.6894087756479379</v>
      </c>
      <c r="F316" s="220">
        <f t="shared" si="61"/>
        <v>7590.3817202564605</v>
      </c>
      <c r="G316" s="220">
        <f t="shared" si="56"/>
        <v>75137.188648818701</v>
      </c>
      <c r="H316" s="220">
        <f t="shared" si="62"/>
        <v>3002.734308074535</v>
      </c>
      <c r="I316" s="99">
        <f t="shared" si="57"/>
        <v>29724.066915629825</v>
      </c>
      <c r="J316" s="220">
        <f t="shared" si="63"/>
        <v>2410.1762319851573</v>
      </c>
      <c r="K316" s="99">
        <f t="shared" si="58"/>
        <v>23858.334520421075</v>
      </c>
      <c r="L316" s="100">
        <f t="shared" si="64"/>
        <v>98995.523169239779</v>
      </c>
      <c r="M316" s="100">
        <f t="shared" si="65"/>
        <v>376794.29816923977</v>
      </c>
      <c r="N316" s="100">
        <f t="shared" si="66"/>
        <v>38063.874953958963</v>
      </c>
      <c r="O316" s="101">
        <f t="shared" si="67"/>
        <v>0.93508438175071018</v>
      </c>
      <c r="P316" s="102">
        <v>3780.4708481692069</v>
      </c>
      <c r="Q316" s="104">
        <f t="shared" si="68"/>
        <v>8.3698770874591086E-2</v>
      </c>
      <c r="R316" s="104">
        <f t="shared" si="68"/>
        <v>8.9063074316641275E-2</v>
      </c>
      <c r="S316" s="103">
        <v>9899</v>
      </c>
      <c r="T316" s="223">
        <v>256343.16699999999</v>
      </c>
      <c r="U316" s="223">
        <v>25768.311921994369</v>
      </c>
      <c r="V316" s="1"/>
      <c r="W316" s="100">
        <v>0</v>
      </c>
      <c r="X316" s="100">
        <f t="shared" si="69"/>
        <v>0</v>
      </c>
      <c r="Y316" s="1"/>
    </row>
    <row r="317" spans="1:26" x14ac:dyDescent="0.25">
      <c r="A317" s="97">
        <v>5055</v>
      </c>
      <c r="B317" s="97" t="s">
        <v>333</v>
      </c>
      <c r="C317" s="1">
        <v>195703.16200000001</v>
      </c>
      <c r="D317" s="97">
        <f t="shared" si="59"/>
        <v>33260.224677090417</v>
      </c>
      <c r="E317" s="98">
        <f t="shared" si="60"/>
        <v>0.81707699667167044</v>
      </c>
      <c r="F317" s="220">
        <f t="shared" si="61"/>
        <v>4472.2371150326189</v>
      </c>
      <c r="G317" s="220">
        <f t="shared" si="56"/>
        <v>26314.643184851928</v>
      </c>
      <c r="H317" s="220">
        <f t="shared" si="62"/>
        <v>1183.8166216939608</v>
      </c>
      <c r="I317" s="99">
        <f t="shared" si="57"/>
        <v>6965.5770020472646</v>
      </c>
      <c r="J317" s="220">
        <f t="shared" si="63"/>
        <v>591.25854560458299</v>
      </c>
      <c r="K317" s="99">
        <f t="shared" si="58"/>
        <v>3478.9652823373663</v>
      </c>
      <c r="L317" s="100">
        <f t="shared" si="64"/>
        <v>29793.608467189293</v>
      </c>
      <c r="M317" s="100">
        <f t="shared" si="65"/>
        <v>225496.77046718932</v>
      </c>
      <c r="N317" s="100">
        <f t="shared" si="66"/>
        <v>38323.720337727624</v>
      </c>
      <c r="O317" s="101">
        <f t="shared" si="67"/>
        <v>0.94146779280189696</v>
      </c>
      <c r="P317" s="102">
        <v>1586.8521173378685</v>
      </c>
      <c r="Q317" s="104">
        <f t="shared" si="68"/>
        <v>0.10685555059775484</v>
      </c>
      <c r="R317" s="104">
        <f t="shared" si="68"/>
        <v>0.11757797860320551</v>
      </c>
      <c r="S317" s="103">
        <v>5884</v>
      </c>
      <c r="T317" s="223">
        <v>176810.02900000001</v>
      </c>
      <c r="U317" s="223">
        <v>29760.987880828146</v>
      </c>
      <c r="V317" s="1"/>
      <c r="W317" s="100">
        <v>0</v>
      </c>
      <c r="X317" s="100">
        <f t="shared" si="69"/>
        <v>0</v>
      </c>
      <c r="Y317" s="1"/>
      <c r="Z317" s="1"/>
    </row>
    <row r="318" spans="1:26" x14ac:dyDescent="0.25">
      <c r="A318" s="97">
        <v>5056</v>
      </c>
      <c r="B318" s="97" t="s">
        <v>334</v>
      </c>
      <c r="C318" s="1">
        <v>171757.519</v>
      </c>
      <c r="D318" s="97">
        <f t="shared" si="59"/>
        <v>33312.164274631497</v>
      </c>
      <c r="E318" s="98">
        <f t="shared" si="60"/>
        <v>0.81835295468997071</v>
      </c>
      <c r="F318" s="220">
        <f t="shared" si="61"/>
        <v>4441.0733565079699</v>
      </c>
      <c r="G318" s="220">
        <f t="shared" si="56"/>
        <v>22898.174226155093</v>
      </c>
      <c r="H318" s="220">
        <f t="shared" si="62"/>
        <v>1165.6377625545824</v>
      </c>
      <c r="I318" s="99">
        <f t="shared" si="57"/>
        <v>6010.0283037314266</v>
      </c>
      <c r="J318" s="220">
        <f t="shared" si="63"/>
        <v>573.07968646520465</v>
      </c>
      <c r="K318" s="99">
        <f t="shared" si="58"/>
        <v>2954.7988634145954</v>
      </c>
      <c r="L318" s="100">
        <f t="shared" si="64"/>
        <v>25852.973089569688</v>
      </c>
      <c r="M318" s="100">
        <f t="shared" si="65"/>
        <v>197610.49208956969</v>
      </c>
      <c r="N318" s="100">
        <f t="shared" si="66"/>
        <v>38326.317317604669</v>
      </c>
      <c r="O318" s="101">
        <f t="shared" si="67"/>
        <v>0.94153159070281178</v>
      </c>
      <c r="P318" s="102">
        <v>2178.4443778372151</v>
      </c>
      <c r="Q318" s="104">
        <f t="shared" si="68"/>
        <v>6.3673422721257047E-2</v>
      </c>
      <c r="R318" s="104">
        <f t="shared" si="68"/>
        <v>6.0372651820648084E-2</v>
      </c>
      <c r="S318" s="103">
        <v>5156</v>
      </c>
      <c r="T318" s="223">
        <v>161475.802</v>
      </c>
      <c r="U318" s="223">
        <v>31415.52568093385</v>
      </c>
      <c r="V318" s="1"/>
      <c r="W318" s="100">
        <v>0</v>
      </c>
      <c r="X318" s="100">
        <f t="shared" si="69"/>
        <v>0</v>
      </c>
      <c r="Y318" s="1"/>
      <c r="Z318" s="1"/>
    </row>
    <row r="319" spans="1:26" x14ac:dyDescent="0.25">
      <c r="A319" s="97">
        <v>5057</v>
      </c>
      <c r="B319" s="97" t="s">
        <v>335</v>
      </c>
      <c r="C319" s="1">
        <v>317177.08299999998</v>
      </c>
      <c r="D319" s="97">
        <f t="shared" si="59"/>
        <v>30583.076173946582</v>
      </c>
      <c r="E319" s="98">
        <f t="shared" si="60"/>
        <v>0.75130965806137162</v>
      </c>
      <c r="F319" s="220">
        <f t="shared" si="61"/>
        <v>6078.52621691892</v>
      </c>
      <c r="G319" s="220">
        <f t="shared" si="56"/>
        <v>63040.395395666121</v>
      </c>
      <c r="H319" s="220">
        <f t="shared" si="62"/>
        <v>2120.8185977943031</v>
      </c>
      <c r="I319" s="99">
        <f t="shared" si="57"/>
        <v>21995.009677724716</v>
      </c>
      <c r="J319" s="220">
        <f t="shared" si="63"/>
        <v>1528.2605217049254</v>
      </c>
      <c r="K319" s="99">
        <f t="shared" si="58"/>
        <v>15849.589870601782</v>
      </c>
      <c r="L319" s="100">
        <f t="shared" si="64"/>
        <v>78889.985266267904</v>
      </c>
      <c r="M319" s="100">
        <f t="shared" si="65"/>
        <v>396067.06826626789</v>
      </c>
      <c r="N319" s="100">
        <f t="shared" si="66"/>
        <v>38189.862912570425</v>
      </c>
      <c r="O319" s="101">
        <f t="shared" si="67"/>
        <v>0.93817942587138181</v>
      </c>
      <c r="P319" s="102">
        <v>4671.705685317982</v>
      </c>
      <c r="Q319" s="104">
        <f t="shared" si="68"/>
        <v>5.6432288767280639E-2</v>
      </c>
      <c r="R319" s="104">
        <f t="shared" si="68"/>
        <v>4.981112409946923E-2</v>
      </c>
      <c r="S319" s="103">
        <v>10371</v>
      </c>
      <c r="T319" s="223">
        <v>300234.18099999998</v>
      </c>
      <c r="U319" s="223">
        <v>29131.97952648942</v>
      </c>
      <c r="W319" s="100">
        <v>0</v>
      </c>
      <c r="X319" s="100">
        <f t="shared" si="69"/>
        <v>0</v>
      </c>
      <c r="Y319" s="1"/>
      <c r="Z319" s="1"/>
    </row>
    <row r="320" spans="1:26" x14ac:dyDescent="0.25">
      <c r="A320" s="97">
        <v>5058</v>
      </c>
      <c r="B320" s="97" t="s">
        <v>336</v>
      </c>
      <c r="C320" s="1">
        <v>141232.807</v>
      </c>
      <c r="D320" s="97">
        <f t="shared" si="59"/>
        <v>33215.617826904992</v>
      </c>
      <c r="E320" s="98">
        <f t="shared" si="60"/>
        <v>0.81598117631764877</v>
      </c>
      <c r="F320" s="220">
        <f t="shared" si="61"/>
        <v>4499.0012251438729</v>
      </c>
      <c r="G320" s="220">
        <f t="shared" si="56"/>
        <v>19129.753209311744</v>
      </c>
      <c r="H320" s="220">
        <f t="shared" si="62"/>
        <v>1199.4290192588592</v>
      </c>
      <c r="I320" s="99">
        <f t="shared" si="57"/>
        <v>5099.9721898886692</v>
      </c>
      <c r="J320" s="220">
        <f t="shared" si="63"/>
        <v>606.87094316948139</v>
      </c>
      <c r="K320" s="99">
        <f t="shared" si="58"/>
        <v>2580.4152503566352</v>
      </c>
      <c r="L320" s="100">
        <f t="shared" si="64"/>
        <v>21710.168459668381</v>
      </c>
      <c r="M320" s="100">
        <f t="shared" si="65"/>
        <v>162942.97545966838</v>
      </c>
      <c r="N320" s="100">
        <f t="shared" si="66"/>
        <v>38321.489995218333</v>
      </c>
      <c r="O320" s="101">
        <f t="shared" si="67"/>
        <v>0.9414130017841954</v>
      </c>
      <c r="P320" s="102">
        <v>928.52077109456513</v>
      </c>
      <c r="Q320" s="104">
        <f t="shared" si="68"/>
        <v>8.8608638820806912E-2</v>
      </c>
      <c r="R320" s="104">
        <f t="shared" si="68"/>
        <v>9.347307064996882E-2</v>
      </c>
      <c r="S320" s="103">
        <v>4252</v>
      </c>
      <c r="T320" s="223">
        <v>129736.989</v>
      </c>
      <c r="U320" s="223">
        <v>30376.25591196441</v>
      </c>
      <c r="V320" s="1"/>
      <c r="W320" s="100">
        <v>0</v>
      </c>
      <c r="X320" s="100">
        <f t="shared" si="69"/>
        <v>0</v>
      </c>
      <c r="Y320" s="1"/>
      <c r="Z320" s="1"/>
    </row>
    <row r="321" spans="1:26" x14ac:dyDescent="0.25">
      <c r="A321" s="97">
        <v>5059</v>
      </c>
      <c r="B321" s="97" t="s">
        <v>337</v>
      </c>
      <c r="C321" s="1">
        <v>558007.40500000003</v>
      </c>
      <c r="D321" s="97">
        <f t="shared" si="59"/>
        <v>30159.301967354881</v>
      </c>
      <c r="E321" s="98">
        <f t="shared" si="60"/>
        <v>0.74089914041302363</v>
      </c>
      <c r="F321" s="220">
        <f t="shared" si="61"/>
        <v>6332.7907408739402</v>
      </c>
      <c r="G321" s="220">
        <f t="shared" si="56"/>
        <v>117169.29428764965</v>
      </c>
      <c r="H321" s="220">
        <f t="shared" si="62"/>
        <v>2269.139570101398</v>
      </c>
      <c r="I321" s="99">
        <f t="shared" si="57"/>
        <v>41983.620326016069</v>
      </c>
      <c r="J321" s="220">
        <f t="shared" si="63"/>
        <v>1676.5814940120204</v>
      </c>
      <c r="K321" s="99">
        <f t="shared" si="58"/>
        <v>31020.110802210402</v>
      </c>
      <c r="L321" s="100">
        <f t="shared" si="64"/>
        <v>148189.40508986005</v>
      </c>
      <c r="M321" s="100">
        <f t="shared" si="65"/>
        <v>706196.81008986011</v>
      </c>
      <c r="N321" s="100">
        <f t="shared" si="66"/>
        <v>38168.674202240843</v>
      </c>
      <c r="O321" s="101">
        <f t="shared" si="67"/>
        <v>0.93765889998896457</v>
      </c>
      <c r="P321" s="102">
        <v>7175.4617375569651</v>
      </c>
      <c r="Q321" s="104">
        <f t="shared" si="68"/>
        <v>9.7028619064033872E-2</v>
      </c>
      <c r="R321" s="104">
        <f t="shared" si="68"/>
        <v>8.5051547339304825E-2</v>
      </c>
      <c r="S321" s="103">
        <v>18502</v>
      </c>
      <c r="T321" s="223">
        <v>508653.462</v>
      </c>
      <c r="U321" s="223">
        <v>27795.271147540985</v>
      </c>
      <c r="V321" s="1"/>
      <c r="W321" s="100">
        <v>0</v>
      </c>
      <c r="X321" s="100">
        <f t="shared" si="69"/>
        <v>0</v>
      </c>
      <c r="Y321" s="1"/>
      <c r="Z321" s="1"/>
    </row>
    <row r="322" spans="1:26" x14ac:dyDescent="0.25">
      <c r="A322" s="97">
        <v>5060</v>
      </c>
      <c r="B322" s="97" t="s">
        <v>338</v>
      </c>
      <c r="C322" s="1">
        <v>416138.49599999998</v>
      </c>
      <c r="D322" s="97">
        <f t="shared" si="59"/>
        <v>42759.81257706535</v>
      </c>
      <c r="E322" s="98">
        <f t="shared" si="60"/>
        <v>1.0504456773191118</v>
      </c>
      <c r="F322" s="220">
        <f t="shared" si="61"/>
        <v>-1227.5156249523409</v>
      </c>
      <c r="G322" s="220">
        <f t="shared" si="56"/>
        <v>-11946.182062036181</v>
      </c>
      <c r="H322" s="220">
        <f t="shared" si="62"/>
        <v>0</v>
      </c>
      <c r="I322" s="99">
        <f t="shared" si="57"/>
        <v>0</v>
      </c>
      <c r="J322" s="220">
        <f t="shared" si="63"/>
        <v>-592.55807608937778</v>
      </c>
      <c r="K322" s="99">
        <f t="shared" si="58"/>
        <v>-5766.7751965018242</v>
      </c>
      <c r="L322" s="100">
        <f t="shared" si="64"/>
        <v>-17712.957258538005</v>
      </c>
      <c r="M322" s="100">
        <f t="shared" si="65"/>
        <v>398425.53874146199</v>
      </c>
      <c r="N322" s="100">
        <f t="shared" si="66"/>
        <v>40939.738876023635</v>
      </c>
      <c r="O322" s="101">
        <f t="shared" si="67"/>
        <v>1.0057334010850731</v>
      </c>
      <c r="P322" s="102">
        <v>24.654587086486572</v>
      </c>
      <c r="Q322" s="104">
        <f t="shared" si="68"/>
        <v>0.2562698124946981</v>
      </c>
      <c r="R322" s="104">
        <f t="shared" si="68"/>
        <v>0.23677775108011739</v>
      </c>
      <c r="S322" s="103">
        <v>9732</v>
      </c>
      <c r="T322" s="223">
        <v>331249.3</v>
      </c>
      <c r="U322" s="223">
        <v>34573.562258636885</v>
      </c>
      <c r="V322" s="1"/>
      <c r="W322" s="100">
        <v>0</v>
      </c>
      <c r="X322" s="100">
        <f t="shared" si="69"/>
        <v>0</v>
      </c>
      <c r="Y322" s="1"/>
      <c r="Z322" s="1"/>
    </row>
    <row r="323" spans="1:26" x14ac:dyDescent="0.25">
      <c r="A323" s="97">
        <v>5061</v>
      </c>
      <c r="B323" s="97" t="s">
        <v>339</v>
      </c>
      <c r="C323" s="1">
        <v>56443.288999999997</v>
      </c>
      <c r="D323" s="97">
        <f t="shared" si="59"/>
        <v>28506.711616161614</v>
      </c>
      <c r="E323" s="98">
        <f t="shared" si="60"/>
        <v>0.7003012919621785</v>
      </c>
      <c r="F323" s="220">
        <f t="shared" si="61"/>
        <v>7324.3449515899001</v>
      </c>
      <c r="G323" s="220">
        <f t="shared" si="56"/>
        <v>14502.203004148003</v>
      </c>
      <c r="H323" s="220">
        <f t="shared" si="62"/>
        <v>2847.5461930190413</v>
      </c>
      <c r="I323" s="99">
        <f t="shared" si="57"/>
        <v>5638.1414621777021</v>
      </c>
      <c r="J323" s="220">
        <f t="shared" si="63"/>
        <v>2254.9881169296636</v>
      </c>
      <c r="K323" s="99">
        <f t="shared" si="58"/>
        <v>4464.8764715207344</v>
      </c>
      <c r="L323" s="100">
        <f t="shared" si="64"/>
        <v>18967.079475668739</v>
      </c>
      <c r="M323" s="100">
        <f t="shared" si="65"/>
        <v>75410.368475668743</v>
      </c>
      <c r="N323" s="100">
        <f t="shared" si="66"/>
        <v>38086.044684681183</v>
      </c>
      <c r="O323" s="101">
        <f t="shared" si="67"/>
        <v>0.93562900756642242</v>
      </c>
      <c r="P323" s="102">
        <v>425.51639397162216</v>
      </c>
      <c r="Q323" s="101">
        <f t="shared" si="68"/>
        <v>5.0188259091948517E-2</v>
      </c>
      <c r="R323" s="101">
        <f t="shared" si="68"/>
        <v>5.4961842087820983E-2</v>
      </c>
      <c r="S323" s="103">
        <v>1980</v>
      </c>
      <c r="T323" s="223">
        <v>53745.877</v>
      </c>
      <c r="U323" s="223">
        <v>27021.557063851182</v>
      </c>
      <c r="W323" s="100">
        <v>0</v>
      </c>
      <c r="X323" s="100">
        <f t="shared" si="69"/>
        <v>0</v>
      </c>
    </row>
    <row r="324" spans="1:26" ht="28.5" customHeight="1" x14ac:dyDescent="0.25">
      <c r="A324" s="97">
        <v>5401</v>
      </c>
      <c r="B324" s="97" t="s">
        <v>340</v>
      </c>
      <c r="C324" s="1">
        <v>2902828.0860000001</v>
      </c>
      <c r="D324" s="97">
        <f t="shared" si="59"/>
        <v>37434.593082636959</v>
      </c>
      <c r="E324" s="98">
        <f t="shared" si="60"/>
        <v>0.91962532377766315</v>
      </c>
      <c r="F324" s="220">
        <f t="shared" si="61"/>
        <v>1967.6160717046935</v>
      </c>
      <c r="G324" s="220">
        <f t="shared" si="56"/>
        <v>152576.82066426877</v>
      </c>
      <c r="H324" s="220">
        <f t="shared" si="62"/>
        <v>0</v>
      </c>
      <c r="I324" s="99">
        <f t="shared" si="57"/>
        <v>0</v>
      </c>
      <c r="J324" s="220">
        <f t="shared" si="63"/>
        <v>-592.55807608937778</v>
      </c>
      <c r="K324" s="99">
        <f t="shared" si="58"/>
        <v>-45949.323452274708</v>
      </c>
      <c r="L324" s="100">
        <f t="shared" si="64"/>
        <v>106627.49721199406</v>
      </c>
      <c r="M324" s="100">
        <f t="shared" si="65"/>
        <v>3009455.5832119943</v>
      </c>
      <c r="N324" s="100">
        <f t="shared" si="66"/>
        <v>38809.651078252275</v>
      </c>
      <c r="O324" s="101">
        <f t="shared" si="67"/>
        <v>0.95340525966849354</v>
      </c>
      <c r="P324" s="102">
        <v>12647.07174519432</v>
      </c>
      <c r="Q324" s="101">
        <f t="shared" si="68"/>
        <v>6.6702330907210408E-2</v>
      </c>
      <c r="R324" s="101">
        <f t="shared" si="68"/>
        <v>6.0525845987973177E-2</v>
      </c>
      <c r="S324" s="103">
        <v>77544</v>
      </c>
      <c r="T324" s="223">
        <v>2721310.3429999999</v>
      </c>
      <c r="U324" s="223">
        <v>35298.143109151046</v>
      </c>
      <c r="W324" s="100">
        <v>0</v>
      </c>
      <c r="X324" s="100">
        <f t="shared" si="69"/>
        <v>0</v>
      </c>
    </row>
    <row r="325" spans="1:26" x14ac:dyDescent="0.25">
      <c r="A325" s="97">
        <v>5402</v>
      </c>
      <c r="B325" s="97" t="s">
        <v>341</v>
      </c>
      <c r="C325" s="1">
        <v>881392.20499999996</v>
      </c>
      <c r="D325" s="97">
        <f t="shared" si="59"/>
        <v>35534.276931140135</v>
      </c>
      <c r="E325" s="98">
        <f t="shared" si="60"/>
        <v>0.87294179626495838</v>
      </c>
      <c r="F325" s="220">
        <f t="shared" si="61"/>
        <v>3107.8057626027876</v>
      </c>
      <c r="G325" s="220">
        <f t="shared" si="56"/>
        <v>77086.014135599544</v>
      </c>
      <c r="H325" s="220">
        <f t="shared" si="62"/>
        <v>387.89833277655924</v>
      </c>
      <c r="I325" s="99">
        <f t="shared" si="57"/>
        <v>9621.4302461897751</v>
      </c>
      <c r="J325" s="220">
        <f t="shared" si="63"/>
        <v>-204.65974331281853</v>
      </c>
      <c r="K325" s="99">
        <f t="shared" si="58"/>
        <v>-5076.3802731311507</v>
      </c>
      <c r="L325" s="100">
        <f t="shared" si="64"/>
        <v>72009.633862468399</v>
      </c>
      <c r="M325" s="100">
        <f t="shared" si="65"/>
        <v>953401.83886246837</v>
      </c>
      <c r="N325" s="100">
        <f t="shared" si="66"/>
        <v>38437.422950430104</v>
      </c>
      <c r="O325" s="101">
        <f t="shared" si="67"/>
        <v>0.94426103278156126</v>
      </c>
      <c r="P325" s="102">
        <v>11702.863620844473</v>
      </c>
      <c r="Q325" s="101">
        <f t="shared" si="68"/>
        <v>0.15092432687499457</v>
      </c>
      <c r="R325" s="101">
        <f t="shared" si="68"/>
        <v>0.14786187704538037</v>
      </c>
      <c r="S325" s="103">
        <v>24804</v>
      </c>
      <c r="T325" s="223">
        <v>765812.473</v>
      </c>
      <c r="U325" s="223">
        <v>30956.927520413938</v>
      </c>
      <c r="W325" s="100">
        <v>0</v>
      </c>
      <c r="X325" s="100">
        <f t="shared" si="69"/>
        <v>0</v>
      </c>
    </row>
    <row r="326" spans="1:26" x14ac:dyDescent="0.25">
      <c r="A326" s="97">
        <v>5403</v>
      </c>
      <c r="B326" s="97" t="s">
        <v>342</v>
      </c>
      <c r="C326" s="1">
        <v>712697.92200000002</v>
      </c>
      <c r="D326" s="97">
        <f t="shared" si="59"/>
        <v>33706.863507377981</v>
      </c>
      <c r="E326" s="98">
        <f t="shared" si="60"/>
        <v>0.82804921100850504</v>
      </c>
      <c r="F326" s="220">
        <f t="shared" si="61"/>
        <v>4204.2538168600804</v>
      </c>
      <c r="G326" s="220">
        <f t="shared" si="56"/>
        <v>88894.742703689539</v>
      </c>
      <c r="H326" s="220">
        <f t="shared" si="62"/>
        <v>1027.4930310933134</v>
      </c>
      <c r="I326" s="99">
        <f t="shared" si="57"/>
        <v>21725.312649437019</v>
      </c>
      <c r="J326" s="220">
        <f t="shared" si="63"/>
        <v>434.93495500393567</v>
      </c>
      <c r="K326" s="99">
        <f t="shared" si="58"/>
        <v>9196.2646886032144</v>
      </c>
      <c r="L326" s="100">
        <f t="shared" si="64"/>
        <v>98091.007392292755</v>
      </c>
      <c r="M326" s="100">
        <f t="shared" si="65"/>
        <v>810788.92939229275</v>
      </c>
      <c r="N326" s="100">
        <f t="shared" si="66"/>
        <v>38346.052279241994</v>
      </c>
      <c r="O326" s="101">
        <f t="shared" si="67"/>
        <v>0.9420164035187385</v>
      </c>
      <c r="P326" s="102">
        <v>7101.0370895635569</v>
      </c>
      <c r="Q326" s="101">
        <f t="shared" si="68"/>
        <v>0.11097677749663236</v>
      </c>
      <c r="R326" s="101">
        <f t="shared" si="68"/>
        <v>9.5371399946665408E-2</v>
      </c>
      <c r="S326" s="103">
        <v>21144</v>
      </c>
      <c r="T326" s="223">
        <v>641505.68799999997</v>
      </c>
      <c r="U326" s="223">
        <v>30772.086535232887</v>
      </c>
      <c r="W326" s="100">
        <v>0</v>
      </c>
      <c r="X326" s="100">
        <f t="shared" si="69"/>
        <v>0</v>
      </c>
    </row>
    <row r="327" spans="1:26" x14ac:dyDescent="0.25">
      <c r="A327" s="97">
        <v>5404</v>
      </c>
      <c r="B327" s="97" t="s">
        <v>343</v>
      </c>
      <c r="C327" s="1">
        <v>52834.828999999998</v>
      </c>
      <c r="D327" s="97">
        <f t="shared" si="59"/>
        <v>27851.781233526621</v>
      </c>
      <c r="E327" s="98">
        <f t="shared" si="60"/>
        <v>0.684212147788687</v>
      </c>
      <c r="F327" s="220">
        <f t="shared" si="61"/>
        <v>7717.3031811708961</v>
      </c>
      <c r="G327" s="220">
        <f t="shared" ref="G327:G362" si="70">F327*S327/1000</f>
        <v>14639.72413468119</v>
      </c>
      <c r="H327" s="220">
        <f t="shared" si="62"/>
        <v>3076.771826941289</v>
      </c>
      <c r="I327" s="99">
        <f t="shared" ref="I327:I362" si="71">H327*S327/1000</f>
        <v>5836.6361557076243</v>
      </c>
      <c r="J327" s="220">
        <f t="shared" si="63"/>
        <v>2484.2137508519113</v>
      </c>
      <c r="K327" s="99">
        <f t="shared" ref="K327:K362" si="72">J327*S327/1000</f>
        <v>4712.5534853660756</v>
      </c>
      <c r="L327" s="100">
        <f t="shared" si="64"/>
        <v>19352.277620047265</v>
      </c>
      <c r="M327" s="100">
        <f t="shared" si="65"/>
        <v>72187.106620047271</v>
      </c>
      <c r="N327" s="100">
        <f t="shared" si="66"/>
        <v>38053.29816554943</v>
      </c>
      <c r="O327" s="101">
        <f t="shared" si="67"/>
        <v>0.9348245503577477</v>
      </c>
      <c r="P327" s="102">
        <v>761.00079379502859</v>
      </c>
      <c r="Q327" s="101">
        <f t="shared" si="68"/>
        <v>4.8499099490453723E-2</v>
      </c>
      <c r="R327" s="101">
        <f t="shared" si="68"/>
        <v>8.2767388456404245E-2</v>
      </c>
      <c r="S327" s="103">
        <v>1897</v>
      </c>
      <c r="T327" s="223">
        <v>50390.915000000001</v>
      </c>
      <c r="U327" s="223">
        <v>25722.774374680961</v>
      </c>
      <c r="W327" s="100">
        <v>0</v>
      </c>
      <c r="X327" s="100">
        <f t="shared" si="69"/>
        <v>0</v>
      </c>
    </row>
    <row r="328" spans="1:26" x14ac:dyDescent="0.25">
      <c r="A328" s="97">
        <v>5405</v>
      </c>
      <c r="B328" s="97" t="s">
        <v>344</v>
      </c>
      <c r="C328" s="1">
        <v>177507.01199999999</v>
      </c>
      <c r="D328" s="97">
        <f t="shared" ref="D328:D364" si="73">C328/S328*1000</f>
        <v>31879.851293103446</v>
      </c>
      <c r="E328" s="98">
        <f t="shared" ref="E328:E362" si="74">D328/D$364</f>
        <v>0.78316648194052785</v>
      </c>
      <c r="F328" s="220">
        <f t="shared" ref="F328:F362" si="75">($D$364+$X$364-D328-X328)*0.6</f>
        <v>5300.4611454248015</v>
      </c>
      <c r="G328" s="220">
        <f t="shared" si="70"/>
        <v>29512.967657725294</v>
      </c>
      <c r="H328" s="220">
        <f t="shared" ref="H328:H362" si="76">IF(D328&lt;(D$364+X$364)*0.9,((D$364+X$364)*0.9-D328-X328)*0.35,0)</f>
        <v>1666.9473060894006</v>
      </c>
      <c r="I328" s="99">
        <f t="shared" si="71"/>
        <v>9281.5626003057823</v>
      </c>
      <c r="J328" s="220">
        <f t="shared" ref="J328:J362" si="77">H328+I$366</f>
        <v>1074.389230000023</v>
      </c>
      <c r="K328" s="99">
        <f t="shared" si="72"/>
        <v>5982.1992326401278</v>
      </c>
      <c r="L328" s="100">
        <f t="shared" ref="L328:L362" si="78">+G328+K328</f>
        <v>35495.166890365421</v>
      </c>
      <c r="M328" s="100">
        <f t="shared" ref="M328:M362" si="79">C328+L328</f>
        <v>213002.17889036541</v>
      </c>
      <c r="N328" s="100">
        <f t="shared" ref="N328:N364" si="80">M328/S328*1000</f>
        <v>38254.701668528272</v>
      </c>
      <c r="O328" s="101">
        <f t="shared" ref="O328:O364" si="81">N328/N$364</f>
        <v>0.93977226706533978</v>
      </c>
      <c r="P328" s="102">
        <v>1552.1461636535241</v>
      </c>
      <c r="Q328" s="101">
        <f t="shared" ref="Q328:R362" si="82">(C328-T328)/T328</f>
        <v>3.3265937174417545E-2</v>
      </c>
      <c r="R328" s="101">
        <f t="shared" si="82"/>
        <v>4.699827901186493E-2</v>
      </c>
      <c r="S328" s="103">
        <v>5568</v>
      </c>
      <c r="T328" s="223">
        <v>171792.18400000001</v>
      </c>
      <c r="U328" s="223">
        <v>30448.809641970933</v>
      </c>
      <c r="W328" s="100">
        <v>0</v>
      </c>
      <c r="X328" s="100">
        <f t="shared" ref="X328:X362" si="83">W328*1000/S328</f>
        <v>0</v>
      </c>
    </row>
    <row r="329" spans="1:26" x14ac:dyDescent="0.25">
      <c r="A329" s="97">
        <v>5406</v>
      </c>
      <c r="B329" s="97" t="s">
        <v>345</v>
      </c>
      <c r="C329" s="1">
        <v>411665.44099999999</v>
      </c>
      <c r="D329" s="97">
        <f t="shared" si="73"/>
        <v>36514.585861273728</v>
      </c>
      <c r="E329" s="98">
        <f t="shared" si="74"/>
        <v>0.89702425163681565</v>
      </c>
      <c r="F329" s="220">
        <f t="shared" si="75"/>
        <v>2519.6204045226318</v>
      </c>
      <c r="G329" s="220">
        <f t="shared" si="70"/>
        <v>28406.200440588149</v>
      </c>
      <c r="H329" s="220">
        <f t="shared" si="76"/>
        <v>44.790207229801666</v>
      </c>
      <c r="I329" s="99">
        <f t="shared" si="71"/>
        <v>504.964796308784</v>
      </c>
      <c r="J329" s="220">
        <f t="shared" si="77"/>
        <v>-547.76786885957608</v>
      </c>
      <c r="K329" s="99">
        <f t="shared" si="72"/>
        <v>-6175.5349535228606</v>
      </c>
      <c r="L329" s="100">
        <f t="shared" si="78"/>
        <v>22230.665487065289</v>
      </c>
      <c r="M329" s="100">
        <f t="shared" si="79"/>
        <v>433896.10648706526</v>
      </c>
      <c r="N329" s="100">
        <f t="shared" si="80"/>
        <v>38486.438396936785</v>
      </c>
      <c r="O329" s="101">
        <f t="shared" si="81"/>
        <v>0.94546515555015409</v>
      </c>
      <c r="P329" s="102">
        <v>3823.8230001692937</v>
      </c>
      <c r="Q329" s="101">
        <f>(C329-T329)/T329</f>
        <v>0.10354593982986579</v>
      </c>
      <c r="R329" s="101">
        <f t="shared" si="82"/>
        <v>0.10912533654534436</v>
      </c>
      <c r="S329" s="103">
        <v>11274</v>
      </c>
      <c r="T329" s="223">
        <v>373038.78899999999</v>
      </c>
      <c r="U329" s="223">
        <v>32921.965316388661</v>
      </c>
      <c r="W329" s="100">
        <v>0</v>
      </c>
      <c r="X329" s="100">
        <f t="shared" si="83"/>
        <v>0</v>
      </c>
    </row>
    <row r="330" spans="1:26" x14ac:dyDescent="0.25">
      <c r="A330" s="97">
        <v>5411</v>
      </c>
      <c r="B330" s="97" t="s">
        <v>346</v>
      </c>
      <c r="C330" s="1">
        <v>78702.648000000001</v>
      </c>
      <c r="D330" s="97">
        <f t="shared" si="73"/>
        <v>28218.948727142342</v>
      </c>
      <c r="E330" s="98">
        <f t="shared" si="74"/>
        <v>0.69323205417451617</v>
      </c>
      <c r="F330" s="220">
        <f t="shared" si="75"/>
        <v>7497.0026850014629</v>
      </c>
      <c r="G330" s="220">
        <f t="shared" si="70"/>
        <v>20909.140488469078</v>
      </c>
      <c r="H330" s="220">
        <f t="shared" si="76"/>
        <v>2948.2632041757865</v>
      </c>
      <c r="I330" s="99">
        <f t="shared" si="71"/>
        <v>8222.7060764462694</v>
      </c>
      <c r="J330" s="220">
        <f t="shared" si="77"/>
        <v>2355.7051280864089</v>
      </c>
      <c r="K330" s="99">
        <f t="shared" si="72"/>
        <v>6570.0616022329941</v>
      </c>
      <c r="L330" s="100">
        <f t="shared" si="78"/>
        <v>27479.202090702071</v>
      </c>
      <c r="M330" s="100">
        <f t="shared" si="79"/>
        <v>106181.85009070206</v>
      </c>
      <c r="N330" s="100">
        <f t="shared" si="80"/>
        <v>38071.656540230215</v>
      </c>
      <c r="O330" s="101">
        <f t="shared" si="81"/>
        <v>0.93527554567703919</v>
      </c>
      <c r="P330" s="102">
        <v>1480.301290271138</v>
      </c>
      <c r="Q330" s="101">
        <f t="shared" si="82"/>
        <v>7.0004184296159816E-2</v>
      </c>
      <c r="R330" s="101">
        <f t="shared" si="82"/>
        <v>8.2664685580409736E-2</v>
      </c>
      <c r="S330" s="103">
        <v>2789</v>
      </c>
      <c r="T330" s="223">
        <v>73553.589000000007</v>
      </c>
      <c r="U330" s="223">
        <v>26064.347625797309</v>
      </c>
      <c r="W330" s="100">
        <v>0</v>
      </c>
      <c r="X330" s="100">
        <f t="shared" si="83"/>
        <v>0</v>
      </c>
    </row>
    <row r="331" spans="1:26" x14ac:dyDescent="0.25">
      <c r="A331" s="97">
        <v>5412</v>
      </c>
      <c r="B331" s="97" t="s">
        <v>347</v>
      </c>
      <c r="C331" s="1">
        <v>128165.118</v>
      </c>
      <c r="D331" s="97">
        <f t="shared" si="73"/>
        <v>30508.240418947869</v>
      </c>
      <c r="E331" s="98">
        <f t="shared" si="74"/>
        <v>0.74947122869020377</v>
      </c>
      <c r="F331" s="220">
        <f t="shared" si="75"/>
        <v>6123.4276699181473</v>
      </c>
      <c r="G331" s="220">
        <f t="shared" si="70"/>
        <v>25724.519641326136</v>
      </c>
      <c r="H331" s="220">
        <f t="shared" si="76"/>
        <v>2147.0111120438523</v>
      </c>
      <c r="I331" s="99">
        <f t="shared" si="71"/>
        <v>9019.5936816962239</v>
      </c>
      <c r="J331" s="220">
        <f t="shared" si="77"/>
        <v>1554.4530359544747</v>
      </c>
      <c r="K331" s="99">
        <f t="shared" si="72"/>
        <v>6530.2572040447485</v>
      </c>
      <c r="L331" s="100">
        <f t="shared" si="78"/>
        <v>32254.776845370885</v>
      </c>
      <c r="M331" s="100">
        <f t="shared" si="79"/>
        <v>160419.8948453709</v>
      </c>
      <c r="N331" s="100">
        <f t="shared" si="80"/>
        <v>38186.121124820493</v>
      </c>
      <c r="O331" s="101">
        <f t="shared" si="81"/>
        <v>0.93808750440282351</v>
      </c>
      <c r="P331" s="102">
        <v>2294.196614962013</v>
      </c>
      <c r="Q331" s="101">
        <f t="shared" si="82"/>
        <v>0.14090386047808601</v>
      </c>
      <c r="R331" s="101">
        <f t="shared" si="82"/>
        <v>0.14307649339496875</v>
      </c>
      <c r="S331" s="103">
        <v>4201</v>
      </c>
      <c r="T331" s="223">
        <v>112336.47500000001</v>
      </c>
      <c r="U331" s="223">
        <v>26689.587788073179</v>
      </c>
      <c r="W331" s="100">
        <v>0</v>
      </c>
      <c r="X331" s="100">
        <f t="shared" si="83"/>
        <v>0</v>
      </c>
    </row>
    <row r="332" spans="1:26" x14ac:dyDescent="0.25">
      <c r="A332" s="97">
        <v>5413</v>
      </c>
      <c r="B332" s="97" t="s">
        <v>348</v>
      </c>
      <c r="C332" s="1">
        <v>51315.574999999997</v>
      </c>
      <c r="D332" s="97">
        <f t="shared" si="73"/>
        <v>39810.376260667181</v>
      </c>
      <c r="E332" s="98">
        <f t="shared" si="74"/>
        <v>0.97798926457163804</v>
      </c>
      <c r="F332" s="220">
        <f t="shared" si="75"/>
        <v>542.14616488656031</v>
      </c>
      <c r="G332" s="220">
        <f t="shared" si="70"/>
        <v>698.82640653877627</v>
      </c>
      <c r="H332" s="220">
        <f t="shared" si="76"/>
        <v>0</v>
      </c>
      <c r="I332" s="99">
        <f t="shared" si="71"/>
        <v>0</v>
      </c>
      <c r="J332" s="220">
        <f t="shared" si="77"/>
        <v>-592.55807608937778</v>
      </c>
      <c r="K332" s="99">
        <f t="shared" si="72"/>
        <v>-763.80736007920791</v>
      </c>
      <c r="L332" s="100">
        <f t="shared" si="78"/>
        <v>-64.980953540431642</v>
      </c>
      <c r="M332" s="100">
        <f t="shared" si="79"/>
        <v>51250.594046459562</v>
      </c>
      <c r="N332" s="100">
        <f t="shared" si="80"/>
        <v>39759.964349464361</v>
      </c>
      <c r="O332" s="101">
        <f t="shared" si="81"/>
        <v>0.97675083598608337</v>
      </c>
      <c r="P332" s="102">
        <v>-1467.2021753848667</v>
      </c>
      <c r="Q332" s="101">
        <f t="shared" si="82"/>
        <v>0.35315427895471146</v>
      </c>
      <c r="R332" s="101">
        <f t="shared" si="82"/>
        <v>0.38569716696681083</v>
      </c>
      <c r="S332" s="103">
        <v>1289</v>
      </c>
      <c r="T332" s="223">
        <v>37922.93</v>
      </c>
      <c r="U332" s="223">
        <v>28729.492424242424</v>
      </c>
      <c r="W332" s="100">
        <v>0</v>
      </c>
      <c r="X332" s="100">
        <f t="shared" si="83"/>
        <v>0</v>
      </c>
    </row>
    <row r="333" spans="1:26" x14ac:dyDescent="0.25">
      <c r="A333" s="97">
        <v>5414</v>
      </c>
      <c r="B333" s="97" t="s">
        <v>349</v>
      </c>
      <c r="C333" s="1">
        <v>35122.231</v>
      </c>
      <c r="D333" s="97">
        <f t="shared" si="73"/>
        <v>32824.514953271027</v>
      </c>
      <c r="E333" s="98">
        <f t="shared" si="74"/>
        <v>0.80637326884014415</v>
      </c>
      <c r="F333" s="220">
        <f t="shared" si="75"/>
        <v>4733.6629493242517</v>
      </c>
      <c r="G333" s="220">
        <f t="shared" si="70"/>
        <v>5065.0193557769499</v>
      </c>
      <c r="H333" s="220">
        <f t="shared" si="76"/>
        <v>1336.3150250307469</v>
      </c>
      <c r="I333" s="99">
        <f t="shared" si="71"/>
        <v>1429.8570767828992</v>
      </c>
      <c r="J333" s="220">
        <f t="shared" si="77"/>
        <v>743.75694894136916</v>
      </c>
      <c r="K333" s="99">
        <f t="shared" si="72"/>
        <v>795.81993536726497</v>
      </c>
      <c r="L333" s="100">
        <f t="shared" si="78"/>
        <v>5860.8392911442152</v>
      </c>
      <c r="M333" s="100">
        <f t="shared" si="79"/>
        <v>40983.070291144213</v>
      </c>
      <c r="N333" s="100">
        <f t="shared" si="80"/>
        <v>38301.934851536651</v>
      </c>
      <c r="O333" s="101">
        <f t="shared" si="81"/>
        <v>0.94093260641032062</v>
      </c>
      <c r="P333" s="102">
        <v>360.83575709577326</v>
      </c>
      <c r="Q333" s="101">
        <f t="shared" si="82"/>
        <v>0.11425993982363322</v>
      </c>
      <c r="R333" s="101">
        <f t="shared" si="82"/>
        <v>0.13716995727795084</v>
      </c>
      <c r="S333" s="103">
        <v>1070</v>
      </c>
      <c r="T333" s="223">
        <v>31520.68</v>
      </c>
      <c r="U333" s="223">
        <v>28865.091575091577</v>
      </c>
      <c r="W333" s="100">
        <v>0</v>
      </c>
      <c r="X333" s="100">
        <f t="shared" si="83"/>
        <v>0</v>
      </c>
    </row>
    <row r="334" spans="1:26" x14ac:dyDescent="0.25">
      <c r="A334" s="97">
        <v>5415</v>
      </c>
      <c r="B334" s="97" t="s">
        <v>350</v>
      </c>
      <c r="C334" s="1">
        <v>23771.224999999999</v>
      </c>
      <c r="D334" s="97">
        <f t="shared" si="73"/>
        <v>24506.417525773195</v>
      </c>
      <c r="E334" s="98">
        <f t="shared" si="74"/>
        <v>0.60202930754502659</v>
      </c>
      <c r="F334" s="220">
        <f t="shared" si="75"/>
        <v>9724.5214058229521</v>
      </c>
      <c r="G334" s="220">
        <f t="shared" si="70"/>
        <v>9432.785763648264</v>
      </c>
      <c r="H334" s="220">
        <f t="shared" si="76"/>
        <v>4247.6491246549886</v>
      </c>
      <c r="I334" s="99">
        <f t="shared" si="71"/>
        <v>4120.2196509153391</v>
      </c>
      <c r="J334" s="220">
        <f t="shared" si="77"/>
        <v>3655.0910485656109</v>
      </c>
      <c r="K334" s="99">
        <f t="shared" si="72"/>
        <v>3545.4383171086429</v>
      </c>
      <c r="L334" s="100">
        <f t="shared" si="78"/>
        <v>12978.224080756907</v>
      </c>
      <c r="M334" s="100">
        <f t="shared" si="79"/>
        <v>36749.449080756909</v>
      </c>
      <c r="N334" s="100">
        <f t="shared" si="80"/>
        <v>37886.029980161758</v>
      </c>
      <c r="O334" s="101">
        <f t="shared" si="81"/>
        <v>0.93071540834556465</v>
      </c>
      <c r="P334" s="102">
        <v>552.07928820831876</v>
      </c>
      <c r="Q334" s="101">
        <f t="shared" si="82"/>
        <v>4.4803773371280074E-2</v>
      </c>
      <c r="R334" s="101">
        <f t="shared" si="82"/>
        <v>9.8659637978047179E-2</v>
      </c>
      <c r="S334" s="103">
        <v>970</v>
      </c>
      <c r="T334" s="223">
        <v>22751.856</v>
      </c>
      <c r="U334" s="223">
        <v>22305.741176470587</v>
      </c>
      <c r="W334" s="100">
        <v>0</v>
      </c>
      <c r="X334" s="100">
        <f t="shared" si="83"/>
        <v>0</v>
      </c>
    </row>
    <row r="335" spans="1:26" x14ac:dyDescent="0.25">
      <c r="A335" s="97">
        <v>5416</v>
      </c>
      <c r="B335" s="97" t="s">
        <v>351</v>
      </c>
      <c r="C335" s="1">
        <v>143698.69099999999</v>
      </c>
      <c r="D335" s="97">
        <f t="shared" si="73"/>
        <v>35987.651139494112</v>
      </c>
      <c r="E335" s="98">
        <f t="shared" si="74"/>
        <v>0.8840794731786511</v>
      </c>
      <c r="F335" s="220">
        <f t="shared" si="75"/>
        <v>2835.7812375904018</v>
      </c>
      <c r="G335" s="220">
        <f t="shared" si="70"/>
        <v>11323.274481698474</v>
      </c>
      <c r="H335" s="220">
        <f t="shared" si="76"/>
        <v>229.2173598526675</v>
      </c>
      <c r="I335" s="99">
        <f t="shared" si="71"/>
        <v>915.26491789170132</v>
      </c>
      <c r="J335" s="220">
        <f t="shared" si="77"/>
        <v>-363.34071623671025</v>
      </c>
      <c r="K335" s="99">
        <f t="shared" si="72"/>
        <v>-1450.8194799331841</v>
      </c>
      <c r="L335" s="100">
        <f t="shared" si="78"/>
        <v>9872.4550017652909</v>
      </c>
      <c r="M335" s="100">
        <f t="shared" si="79"/>
        <v>153571.14600176527</v>
      </c>
      <c r="N335" s="100">
        <f t="shared" si="80"/>
        <v>38460.0916608478</v>
      </c>
      <c r="O335" s="101">
        <f t="shared" si="81"/>
        <v>0.94481791662724579</v>
      </c>
      <c r="P335" s="102">
        <v>2106.7969536761102</v>
      </c>
      <c r="Q335" s="101">
        <f t="shared" si="82"/>
        <v>8.2813893784725021E-2</v>
      </c>
      <c r="R335" s="101">
        <f t="shared" si="82"/>
        <v>7.3593840594471674E-2</v>
      </c>
      <c r="S335" s="103">
        <v>3993</v>
      </c>
      <c r="T335" s="223">
        <v>132708.57699999999</v>
      </c>
      <c r="U335" s="223">
        <v>33520.731750442035</v>
      </c>
      <c r="W335" s="100">
        <v>0</v>
      </c>
      <c r="X335" s="100">
        <f t="shared" si="83"/>
        <v>0</v>
      </c>
    </row>
    <row r="336" spans="1:26" x14ac:dyDescent="0.25">
      <c r="A336" s="97">
        <v>5417</v>
      </c>
      <c r="B336" s="97" t="s">
        <v>352</v>
      </c>
      <c r="C336" s="1">
        <v>58021.31</v>
      </c>
      <c r="D336" s="97">
        <f t="shared" si="73"/>
        <v>27801.298514614278</v>
      </c>
      <c r="E336" s="98">
        <f t="shared" si="74"/>
        <v>0.68297197972749146</v>
      </c>
      <c r="F336" s="220">
        <f t="shared" si="75"/>
        <v>7747.5928125183018</v>
      </c>
      <c r="G336" s="220">
        <f t="shared" si="70"/>
        <v>16169.226199725696</v>
      </c>
      <c r="H336" s="220">
        <f t="shared" si="76"/>
        <v>3094.440778560609</v>
      </c>
      <c r="I336" s="99">
        <f t="shared" si="71"/>
        <v>6458.0979048559911</v>
      </c>
      <c r="J336" s="220">
        <f t="shared" si="77"/>
        <v>2501.8827024712314</v>
      </c>
      <c r="K336" s="99">
        <f t="shared" si="72"/>
        <v>5221.4292000574596</v>
      </c>
      <c r="L336" s="100">
        <f t="shared" si="78"/>
        <v>21390.655399783154</v>
      </c>
      <c r="M336" s="100">
        <f t="shared" si="79"/>
        <v>79411.965399783148</v>
      </c>
      <c r="N336" s="100">
        <f t="shared" si="80"/>
        <v>38050.77402960381</v>
      </c>
      <c r="O336" s="101">
        <f t="shared" si="81"/>
        <v>0.93476254195468789</v>
      </c>
      <c r="P336" s="102">
        <v>914.94196468119844</v>
      </c>
      <c r="Q336" s="101">
        <f t="shared" si="82"/>
        <v>4.7676624594305266E-2</v>
      </c>
      <c r="R336" s="101">
        <f t="shared" si="82"/>
        <v>4.8680627109489026E-2</v>
      </c>
      <c r="S336" s="103">
        <v>2087</v>
      </c>
      <c r="T336" s="223">
        <v>55380.934000000001</v>
      </c>
      <c r="U336" s="223">
        <v>26510.739109621831</v>
      </c>
      <c r="W336" s="100">
        <v>0</v>
      </c>
      <c r="X336" s="100">
        <f t="shared" si="83"/>
        <v>0</v>
      </c>
    </row>
    <row r="337" spans="1:24" x14ac:dyDescent="0.25">
      <c r="A337" s="97">
        <v>5418</v>
      </c>
      <c r="B337" s="97" t="s">
        <v>353</v>
      </c>
      <c r="C337" s="1">
        <v>221610.73199999999</v>
      </c>
      <c r="D337" s="97">
        <f t="shared" si="73"/>
        <v>33582.471889680251</v>
      </c>
      <c r="E337" s="98">
        <f t="shared" si="74"/>
        <v>0.82499338290191981</v>
      </c>
      <c r="F337" s="220">
        <f t="shared" si="75"/>
        <v>4278.8887874787179</v>
      </c>
      <c r="G337" s="220">
        <f t="shared" si="70"/>
        <v>28236.387108572057</v>
      </c>
      <c r="H337" s="220">
        <f t="shared" si="76"/>
        <v>1071.0300972875186</v>
      </c>
      <c r="I337" s="99">
        <f t="shared" si="71"/>
        <v>7067.7276120003353</v>
      </c>
      <c r="J337" s="220">
        <f t="shared" si="77"/>
        <v>478.47202119814085</v>
      </c>
      <c r="K337" s="99">
        <f t="shared" si="72"/>
        <v>3157.4368678865317</v>
      </c>
      <c r="L337" s="100">
        <f t="shared" si="78"/>
        <v>31393.823976458589</v>
      </c>
      <c r="M337" s="100">
        <f t="shared" si="79"/>
        <v>253004.55597645859</v>
      </c>
      <c r="N337" s="100">
        <f t="shared" si="80"/>
        <v>38339.832698357117</v>
      </c>
      <c r="O337" s="101">
        <f t="shared" si="81"/>
        <v>0.94186361211340952</v>
      </c>
      <c r="P337" s="102">
        <v>2521.7601248831961</v>
      </c>
      <c r="Q337" s="101">
        <f t="shared" si="82"/>
        <v>6.8471817023882373E-2</v>
      </c>
      <c r="R337" s="101">
        <f t="shared" si="82"/>
        <v>7.0090959040890702E-2</v>
      </c>
      <c r="S337" s="103">
        <v>6599</v>
      </c>
      <c r="T337" s="223">
        <v>207409.057</v>
      </c>
      <c r="U337" s="223">
        <v>31382.819942502651</v>
      </c>
      <c r="W337" s="100">
        <v>0</v>
      </c>
      <c r="X337" s="100">
        <f t="shared" si="83"/>
        <v>0</v>
      </c>
    </row>
    <row r="338" spans="1:24" x14ac:dyDescent="0.25">
      <c r="A338" s="97">
        <v>5419</v>
      </c>
      <c r="B338" s="97" t="s">
        <v>354</v>
      </c>
      <c r="C338" s="1">
        <v>110840.477</v>
      </c>
      <c r="D338" s="97">
        <f t="shared" si="73"/>
        <v>32466.454891622732</v>
      </c>
      <c r="E338" s="98">
        <f t="shared" si="74"/>
        <v>0.79757709735783966</v>
      </c>
      <c r="F338" s="220">
        <f t="shared" si="75"/>
        <v>4948.4989863132296</v>
      </c>
      <c r="G338" s="220">
        <f t="shared" si="70"/>
        <v>16894.175539273365</v>
      </c>
      <c r="H338" s="220">
        <f t="shared" si="76"/>
        <v>1461.6360466076503</v>
      </c>
      <c r="I338" s="99">
        <f t="shared" si="71"/>
        <v>4990.025463118518</v>
      </c>
      <c r="J338" s="220">
        <f t="shared" si="77"/>
        <v>869.07797051827254</v>
      </c>
      <c r="K338" s="99">
        <f t="shared" si="72"/>
        <v>2967.0321913493826</v>
      </c>
      <c r="L338" s="100">
        <f t="shared" si="78"/>
        <v>19861.207730622747</v>
      </c>
      <c r="M338" s="100">
        <f t="shared" si="79"/>
        <v>130701.68473062274</v>
      </c>
      <c r="N338" s="100">
        <f t="shared" si="80"/>
        <v>38284.031848454237</v>
      </c>
      <c r="O338" s="101">
        <f t="shared" si="81"/>
        <v>0.94049279783620543</v>
      </c>
      <c r="P338" s="102">
        <v>1195.3272958177113</v>
      </c>
      <c r="Q338" s="101">
        <f t="shared" si="82"/>
        <v>9.3848490596239537E-2</v>
      </c>
      <c r="R338" s="101">
        <f t="shared" si="82"/>
        <v>0.11018893377737854</v>
      </c>
      <c r="S338" s="103">
        <v>3414</v>
      </c>
      <c r="T338" s="223">
        <v>101330.74</v>
      </c>
      <c r="U338" s="223">
        <v>29244.080808080809</v>
      </c>
      <c r="W338" s="100">
        <v>0</v>
      </c>
      <c r="X338" s="100">
        <f t="shared" si="83"/>
        <v>0</v>
      </c>
    </row>
    <row r="339" spans="1:24" x14ac:dyDescent="0.25">
      <c r="A339" s="97">
        <v>5420</v>
      </c>
      <c r="B339" s="97" t="s">
        <v>355</v>
      </c>
      <c r="C339" s="1">
        <v>29711.025000000001</v>
      </c>
      <c r="D339" s="97">
        <f t="shared" si="73"/>
        <v>27819.311797752809</v>
      </c>
      <c r="E339" s="98">
        <f t="shared" si="74"/>
        <v>0.68341449746241112</v>
      </c>
      <c r="F339" s="220">
        <f t="shared" si="75"/>
        <v>7736.7848426351829</v>
      </c>
      <c r="G339" s="220">
        <f t="shared" si="70"/>
        <v>8262.8862119343758</v>
      </c>
      <c r="H339" s="220">
        <f t="shared" si="76"/>
        <v>3088.1361294621233</v>
      </c>
      <c r="I339" s="99">
        <f t="shared" si="71"/>
        <v>3298.129386265548</v>
      </c>
      <c r="J339" s="220">
        <f t="shared" si="77"/>
        <v>2495.5780533727457</v>
      </c>
      <c r="K339" s="99">
        <f t="shared" si="72"/>
        <v>2665.2773610020922</v>
      </c>
      <c r="L339" s="100">
        <f t="shared" si="78"/>
        <v>10928.163572936468</v>
      </c>
      <c r="M339" s="100">
        <f t="shared" si="79"/>
        <v>40639.188572936473</v>
      </c>
      <c r="N339" s="100">
        <f t="shared" si="80"/>
        <v>38051.674693760746</v>
      </c>
      <c r="O339" s="101">
        <f t="shared" si="81"/>
        <v>0.9347846678414341</v>
      </c>
      <c r="P339" s="102">
        <v>689.18621371801964</v>
      </c>
      <c r="Q339" s="101">
        <f t="shared" si="82"/>
        <v>5.6172241068276306E-2</v>
      </c>
      <c r="R339" s="101">
        <f t="shared" si="82"/>
        <v>5.1227614471514686E-2</v>
      </c>
      <c r="S339" s="103">
        <v>1068</v>
      </c>
      <c r="T339" s="223">
        <v>28130.851999999999</v>
      </c>
      <c r="U339" s="223">
        <v>26463.642521166508</v>
      </c>
      <c r="W339" s="100">
        <v>0</v>
      </c>
      <c r="X339" s="100">
        <f t="shared" si="83"/>
        <v>0</v>
      </c>
    </row>
    <row r="340" spans="1:24" x14ac:dyDescent="0.25">
      <c r="A340" s="97">
        <v>5421</v>
      </c>
      <c r="B340" s="97" t="s">
        <v>356</v>
      </c>
      <c r="C340" s="1">
        <v>494827.23300000001</v>
      </c>
      <c r="D340" s="97">
        <f t="shared" si="73"/>
        <v>33574.924209526391</v>
      </c>
      <c r="E340" s="98">
        <f t="shared" si="74"/>
        <v>0.8248079651576975</v>
      </c>
      <c r="F340" s="220">
        <f t="shared" si="75"/>
        <v>4283.4173955710339</v>
      </c>
      <c r="G340" s="220">
        <f t="shared" si="70"/>
        <v>63129.005575925905</v>
      </c>
      <c r="H340" s="220">
        <f t="shared" si="76"/>
        <v>1073.6717853413697</v>
      </c>
      <c r="I340" s="99">
        <f t="shared" si="71"/>
        <v>15823.774772361106</v>
      </c>
      <c r="J340" s="220">
        <f t="shared" si="77"/>
        <v>481.11370925199196</v>
      </c>
      <c r="K340" s="99">
        <f t="shared" si="72"/>
        <v>7090.6538469558573</v>
      </c>
      <c r="L340" s="100">
        <f t="shared" si="78"/>
        <v>70219.659422881756</v>
      </c>
      <c r="M340" s="100">
        <f t="shared" si="79"/>
        <v>565046.89242288179</v>
      </c>
      <c r="N340" s="100">
        <f t="shared" si="80"/>
        <v>38339.455314349419</v>
      </c>
      <c r="O340" s="101">
        <f t="shared" si="81"/>
        <v>0.94185434122619827</v>
      </c>
      <c r="P340" s="102">
        <v>4840.3771006332317</v>
      </c>
      <c r="Q340" s="101">
        <f t="shared" si="82"/>
        <v>0.10045969551778121</v>
      </c>
      <c r="R340" s="101">
        <f t="shared" si="82"/>
        <v>9.9489009126022945E-2</v>
      </c>
      <c r="S340" s="103">
        <v>14738</v>
      </c>
      <c r="T340" s="223">
        <v>449655.02600000001</v>
      </c>
      <c r="U340" s="223">
        <v>30536.843870967743</v>
      </c>
      <c r="W340" s="100">
        <v>0</v>
      </c>
      <c r="X340" s="100">
        <f t="shared" si="83"/>
        <v>0</v>
      </c>
    </row>
    <row r="341" spans="1:24" x14ac:dyDescent="0.25">
      <c r="A341" s="97">
        <v>5422</v>
      </c>
      <c r="B341" s="97" t="s">
        <v>357</v>
      </c>
      <c r="C341" s="1">
        <v>161529.66200000001</v>
      </c>
      <c r="D341" s="97">
        <f t="shared" si="73"/>
        <v>28968.734218077476</v>
      </c>
      <c r="E341" s="98">
        <f t="shared" si="74"/>
        <v>0.71165142695473826</v>
      </c>
      <c r="F341" s="220">
        <f t="shared" si="75"/>
        <v>7047.1313904403833</v>
      </c>
      <c r="G341" s="220">
        <f t="shared" si="70"/>
        <v>39294.804633095577</v>
      </c>
      <c r="H341" s="220">
        <f t="shared" si="76"/>
        <v>2685.8382823484899</v>
      </c>
      <c r="I341" s="99">
        <f t="shared" si="71"/>
        <v>14976.234262375179</v>
      </c>
      <c r="J341" s="220">
        <f t="shared" si="77"/>
        <v>2093.2802062591122</v>
      </c>
      <c r="K341" s="99">
        <f t="shared" si="72"/>
        <v>11672.130430100809</v>
      </c>
      <c r="L341" s="100">
        <f t="shared" si="78"/>
        <v>50966.93506319639</v>
      </c>
      <c r="M341" s="100">
        <f t="shared" si="79"/>
        <v>212496.59706319642</v>
      </c>
      <c r="N341" s="100">
        <f t="shared" si="80"/>
        <v>38109.145814776974</v>
      </c>
      <c r="O341" s="101">
        <f t="shared" si="81"/>
        <v>0.93619651431605033</v>
      </c>
      <c r="P341" s="102">
        <v>2293.7596371644904</v>
      </c>
      <c r="Q341" s="101">
        <f t="shared" si="82"/>
        <v>8.9318717688790725E-2</v>
      </c>
      <c r="R341" s="101">
        <f t="shared" si="82"/>
        <v>8.5997624037300449E-2</v>
      </c>
      <c r="S341" s="103">
        <v>5576</v>
      </c>
      <c r="T341" s="223">
        <v>148285.033</v>
      </c>
      <c r="U341" s="223">
        <v>26674.767584097859</v>
      </c>
      <c r="W341" s="100">
        <v>0</v>
      </c>
      <c r="X341" s="100">
        <f t="shared" si="83"/>
        <v>0</v>
      </c>
    </row>
    <row r="342" spans="1:24" x14ac:dyDescent="0.25">
      <c r="A342" s="97">
        <v>5423</v>
      </c>
      <c r="B342" s="97" t="s">
        <v>358</v>
      </c>
      <c r="C342" s="1">
        <v>67121.414000000004</v>
      </c>
      <c r="D342" s="97">
        <f t="shared" si="73"/>
        <v>30803.769619091327</v>
      </c>
      <c r="E342" s="98">
        <f t="shared" si="74"/>
        <v>0.75673125515203099</v>
      </c>
      <c r="F342" s="220">
        <f t="shared" si="75"/>
        <v>5946.1101498320722</v>
      </c>
      <c r="G342" s="220">
        <f t="shared" si="70"/>
        <v>12956.574016484086</v>
      </c>
      <c r="H342" s="220">
        <f t="shared" si="76"/>
        <v>2043.5758919936422</v>
      </c>
      <c r="I342" s="99">
        <f t="shared" si="71"/>
        <v>4452.9518686541469</v>
      </c>
      <c r="J342" s="220">
        <f t="shared" si="77"/>
        <v>1451.0178159042644</v>
      </c>
      <c r="K342" s="99">
        <f t="shared" si="72"/>
        <v>3161.7678208553921</v>
      </c>
      <c r="L342" s="100">
        <f t="shared" si="78"/>
        <v>16118.341837339478</v>
      </c>
      <c r="M342" s="100">
        <f t="shared" si="79"/>
        <v>83239.755837339486</v>
      </c>
      <c r="N342" s="100">
        <f t="shared" si="80"/>
        <v>38200.897584827668</v>
      </c>
      <c r="O342" s="101">
        <f t="shared" si="81"/>
        <v>0.93845050572591493</v>
      </c>
      <c r="P342" s="102">
        <v>498.17436005765558</v>
      </c>
      <c r="Q342" s="101">
        <f t="shared" si="82"/>
        <v>6.19511396954322E-2</v>
      </c>
      <c r="R342" s="101">
        <f t="shared" si="82"/>
        <v>5.8539639935052172E-2</v>
      </c>
      <c r="S342" s="103">
        <v>2179</v>
      </c>
      <c r="T342" s="223">
        <v>63205.745999999999</v>
      </c>
      <c r="U342" s="223">
        <v>29100.251381215468</v>
      </c>
      <c r="W342" s="100">
        <v>0</v>
      </c>
      <c r="X342" s="100">
        <f t="shared" si="83"/>
        <v>0</v>
      </c>
    </row>
    <row r="343" spans="1:24" x14ac:dyDescent="0.25">
      <c r="A343" s="97">
        <v>5424</v>
      </c>
      <c r="B343" s="97" t="s">
        <v>359</v>
      </c>
      <c r="C343" s="1">
        <v>81641.744999999995</v>
      </c>
      <c r="D343" s="97">
        <f t="shared" si="73"/>
        <v>29916.359472334185</v>
      </c>
      <c r="E343" s="98">
        <f t="shared" si="74"/>
        <v>0.73493096893725607</v>
      </c>
      <c r="F343" s="220">
        <f t="shared" si="75"/>
        <v>6478.5562378863578</v>
      </c>
      <c r="G343" s="220">
        <f t="shared" si="70"/>
        <v>17679.979973191872</v>
      </c>
      <c r="H343" s="220">
        <f t="shared" si="76"/>
        <v>2354.1694433586417</v>
      </c>
      <c r="I343" s="99">
        <f t="shared" si="71"/>
        <v>6424.5284109257327</v>
      </c>
      <c r="J343" s="220">
        <f t="shared" si="77"/>
        <v>1761.6113672692641</v>
      </c>
      <c r="K343" s="99">
        <f t="shared" si="72"/>
        <v>4807.4374212778221</v>
      </c>
      <c r="L343" s="100">
        <f t="shared" si="78"/>
        <v>22487.417394469696</v>
      </c>
      <c r="M343" s="100">
        <f t="shared" si="79"/>
        <v>104129.16239446969</v>
      </c>
      <c r="N343" s="100">
        <f t="shared" si="80"/>
        <v>38156.527077489809</v>
      </c>
      <c r="O343" s="101">
        <f t="shared" si="81"/>
        <v>0.93736049141517619</v>
      </c>
      <c r="P343" s="102">
        <v>-1019.448161061322</v>
      </c>
      <c r="Q343" s="101">
        <f t="shared" si="82"/>
        <v>0.10617309981638517</v>
      </c>
      <c r="R343" s="101">
        <f t="shared" si="82"/>
        <v>0.12400806368297403</v>
      </c>
      <c r="S343" s="103">
        <v>2729</v>
      </c>
      <c r="T343" s="223">
        <v>73805.577999999994</v>
      </c>
      <c r="U343" s="223">
        <v>26615.787234042549</v>
      </c>
      <c r="W343" s="100">
        <v>0</v>
      </c>
      <c r="X343" s="100">
        <f t="shared" si="83"/>
        <v>0</v>
      </c>
    </row>
    <row r="344" spans="1:24" x14ac:dyDescent="0.25">
      <c r="A344" s="97">
        <v>5425</v>
      </c>
      <c r="B344" s="97" t="s">
        <v>360</v>
      </c>
      <c r="C344" s="1">
        <v>52097.705999999998</v>
      </c>
      <c r="D344" s="97">
        <f t="shared" si="73"/>
        <v>28375.656862745094</v>
      </c>
      <c r="E344" s="98">
        <f t="shared" si="74"/>
        <v>0.69708177599796817</v>
      </c>
      <c r="F344" s="220">
        <f t="shared" si="75"/>
        <v>7402.977803639812</v>
      </c>
      <c r="G344" s="220">
        <f t="shared" si="70"/>
        <v>13591.867247482694</v>
      </c>
      <c r="H344" s="220">
        <f t="shared" si="76"/>
        <v>2893.4153567148232</v>
      </c>
      <c r="I344" s="99">
        <f t="shared" si="71"/>
        <v>5312.3105949284154</v>
      </c>
      <c r="J344" s="220">
        <f t="shared" si="77"/>
        <v>2300.8572806254456</v>
      </c>
      <c r="K344" s="99">
        <f t="shared" si="72"/>
        <v>4224.3739672283173</v>
      </c>
      <c r="L344" s="100">
        <f t="shared" si="78"/>
        <v>17816.241214711012</v>
      </c>
      <c r="M344" s="100">
        <f t="shared" si="79"/>
        <v>69913.947214711006</v>
      </c>
      <c r="N344" s="100">
        <f t="shared" si="80"/>
        <v>38079.491947010356</v>
      </c>
      <c r="O344" s="101">
        <f t="shared" si="81"/>
        <v>0.93546803176821181</v>
      </c>
      <c r="P344" s="102">
        <v>1073.6627207736856</v>
      </c>
      <c r="Q344" s="101">
        <f t="shared" si="82"/>
        <v>-3.1369755905214056E-2</v>
      </c>
      <c r="R344" s="101">
        <f t="shared" si="82"/>
        <v>-3.4007637833576791E-2</v>
      </c>
      <c r="S344" s="103">
        <v>1836</v>
      </c>
      <c r="T344" s="223">
        <v>53784.925999999999</v>
      </c>
      <c r="U344" s="223">
        <v>29374.618241398141</v>
      </c>
      <c r="W344" s="100">
        <v>0</v>
      </c>
      <c r="X344" s="100">
        <f t="shared" si="83"/>
        <v>0</v>
      </c>
    </row>
    <row r="345" spans="1:24" x14ac:dyDescent="0.25">
      <c r="A345" s="97">
        <v>5426</v>
      </c>
      <c r="B345" s="97" t="s">
        <v>361</v>
      </c>
      <c r="C345" s="1">
        <v>54379.834999999999</v>
      </c>
      <c r="D345" s="97">
        <f t="shared" si="73"/>
        <v>27027.750994035785</v>
      </c>
      <c r="E345" s="98">
        <f t="shared" si="74"/>
        <v>0.6639688644138283</v>
      </c>
      <c r="F345" s="220">
        <f t="shared" si="75"/>
        <v>8211.721324865397</v>
      </c>
      <c r="G345" s="220">
        <f t="shared" si="70"/>
        <v>16521.983305629179</v>
      </c>
      <c r="H345" s="220">
        <f t="shared" si="76"/>
        <v>3365.1824107630819</v>
      </c>
      <c r="I345" s="99">
        <f t="shared" si="71"/>
        <v>6770.7470104553204</v>
      </c>
      <c r="J345" s="220">
        <f t="shared" si="77"/>
        <v>2772.6243346737042</v>
      </c>
      <c r="K345" s="99">
        <f t="shared" si="72"/>
        <v>5578.5201613634927</v>
      </c>
      <c r="L345" s="100">
        <f t="shared" si="78"/>
        <v>22100.503466992672</v>
      </c>
      <c r="M345" s="100">
        <f t="shared" si="79"/>
        <v>76480.338466992675</v>
      </c>
      <c r="N345" s="100">
        <f t="shared" si="80"/>
        <v>38012.096653574888</v>
      </c>
      <c r="O345" s="101">
        <f t="shared" si="81"/>
        <v>0.93381238618900475</v>
      </c>
      <c r="P345" s="102">
        <v>1002.7715880155993</v>
      </c>
      <c r="Q345" s="101">
        <f t="shared" si="82"/>
        <v>7.9833517681344557E-2</v>
      </c>
      <c r="R345" s="101">
        <f t="shared" si="82"/>
        <v>0.11203531244321369</v>
      </c>
      <c r="S345" s="103">
        <v>2012</v>
      </c>
      <c r="T345" s="223">
        <v>50359.462</v>
      </c>
      <c r="U345" s="223">
        <v>24304.759652509652</v>
      </c>
      <c r="W345" s="100">
        <v>0</v>
      </c>
      <c r="X345" s="100">
        <f t="shared" si="83"/>
        <v>0</v>
      </c>
    </row>
    <row r="346" spans="1:24" x14ac:dyDescent="0.25">
      <c r="A346" s="97">
        <v>5427</v>
      </c>
      <c r="B346" s="97" t="s">
        <v>362</v>
      </c>
      <c r="C346" s="1">
        <v>82063.929000000004</v>
      </c>
      <c r="D346" s="97">
        <f t="shared" si="73"/>
        <v>29266.736447931529</v>
      </c>
      <c r="E346" s="98">
        <f t="shared" si="74"/>
        <v>0.71897220633414904</v>
      </c>
      <c r="F346" s="220">
        <f t="shared" si="75"/>
        <v>6868.330052527951</v>
      </c>
      <c r="G346" s="220">
        <f t="shared" si="70"/>
        <v>19258.797467288376</v>
      </c>
      <c r="H346" s="220">
        <f t="shared" si="76"/>
        <v>2581.537501899571</v>
      </c>
      <c r="I346" s="99">
        <f t="shared" si="71"/>
        <v>7238.6311553263968</v>
      </c>
      <c r="J346" s="220">
        <f t="shared" si="77"/>
        <v>1988.9794258101933</v>
      </c>
      <c r="K346" s="99">
        <f t="shared" si="72"/>
        <v>5577.0983099717823</v>
      </c>
      <c r="L346" s="100">
        <f t="shared" si="78"/>
        <v>24835.895777260157</v>
      </c>
      <c r="M346" s="100">
        <f t="shared" si="79"/>
        <v>106899.82477726016</v>
      </c>
      <c r="N346" s="100">
        <f t="shared" si="80"/>
        <v>38124.045926269675</v>
      </c>
      <c r="O346" s="101">
        <f t="shared" si="81"/>
        <v>0.9365625532850208</v>
      </c>
      <c r="P346" s="102">
        <v>1125.4986656042456</v>
      </c>
      <c r="Q346" s="101">
        <f t="shared" si="82"/>
        <v>1.845655000275525E-2</v>
      </c>
      <c r="R346" s="101">
        <f t="shared" si="82"/>
        <v>5.0782738644069646E-2</v>
      </c>
      <c r="S346" s="103">
        <v>2804</v>
      </c>
      <c r="T346" s="223">
        <v>80576.759999999995</v>
      </c>
      <c r="U346" s="223">
        <v>27852.319391634977</v>
      </c>
      <c r="W346" s="100">
        <v>0</v>
      </c>
      <c r="X346" s="100">
        <f t="shared" si="83"/>
        <v>0</v>
      </c>
    </row>
    <row r="347" spans="1:24" x14ac:dyDescent="0.25">
      <c r="A347" s="97">
        <v>5428</v>
      </c>
      <c r="B347" s="97" t="s">
        <v>363</v>
      </c>
      <c r="C347" s="1">
        <v>137684.75099999999</v>
      </c>
      <c r="D347" s="97">
        <f t="shared" si="73"/>
        <v>29010.693426042981</v>
      </c>
      <c r="E347" s="98">
        <f t="shared" si="74"/>
        <v>0.71268220482710765</v>
      </c>
      <c r="F347" s="220">
        <f t="shared" si="75"/>
        <v>7021.9558656610798</v>
      </c>
      <c r="G347" s="220">
        <f t="shared" si="70"/>
        <v>33326.202538427482</v>
      </c>
      <c r="H347" s="220">
        <f t="shared" si="76"/>
        <v>2671.1525595605631</v>
      </c>
      <c r="I347" s="99">
        <f t="shared" si="71"/>
        <v>12677.290047674433</v>
      </c>
      <c r="J347" s="220">
        <f t="shared" si="77"/>
        <v>2078.5944834711854</v>
      </c>
      <c r="K347" s="99">
        <f t="shared" si="72"/>
        <v>9865.0094185542457</v>
      </c>
      <c r="L347" s="100">
        <f t="shared" si="78"/>
        <v>43191.21195698173</v>
      </c>
      <c r="M347" s="100">
        <f t="shared" si="79"/>
        <v>180875.96295698173</v>
      </c>
      <c r="N347" s="100">
        <f t="shared" si="80"/>
        <v>38111.243775175244</v>
      </c>
      <c r="O347" s="101">
        <f t="shared" si="81"/>
        <v>0.93624805320966864</v>
      </c>
      <c r="P347" s="102">
        <v>2355.2490853986455</v>
      </c>
      <c r="Q347" s="101">
        <f t="shared" si="82"/>
        <v>-3.2701571899773326E-3</v>
      </c>
      <c r="R347" s="101">
        <f t="shared" si="82"/>
        <v>1.0590814075395928E-2</v>
      </c>
      <c r="S347" s="103">
        <v>4746</v>
      </c>
      <c r="T347" s="223">
        <v>138136.47899999999</v>
      </c>
      <c r="U347" s="223">
        <v>28706.666458852866</v>
      </c>
      <c r="W347" s="100">
        <v>0</v>
      </c>
      <c r="X347" s="100">
        <f t="shared" si="83"/>
        <v>0</v>
      </c>
    </row>
    <row r="348" spans="1:24" x14ac:dyDescent="0.25">
      <c r="A348" s="97">
        <v>5429</v>
      </c>
      <c r="B348" s="97" t="s">
        <v>364</v>
      </c>
      <c r="C348" s="1">
        <v>32580.516</v>
      </c>
      <c r="D348" s="97">
        <f t="shared" si="73"/>
        <v>28110.885245901638</v>
      </c>
      <c r="E348" s="98">
        <f t="shared" si="74"/>
        <v>0.6905773461694058</v>
      </c>
      <c r="F348" s="220">
        <f t="shared" si="75"/>
        <v>7561.8407737458856</v>
      </c>
      <c r="G348" s="220">
        <f t="shared" si="70"/>
        <v>8764.1734567714811</v>
      </c>
      <c r="H348" s="220">
        <f t="shared" si="76"/>
        <v>2986.0854226100332</v>
      </c>
      <c r="I348" s="99">
        <f t="shared" si="71"/>
        <v>3460.8730048050284</v>
      </c>
      <c r="J348" s="220">
        <f t="shared" si="77"/>
        <v>2393.5273465206556</v>
      </c>
      <c r="K348" s="99">
        <f t="shared" si="72"/>
        <v>2774.0981946174402</v>
      </c>
      <c r="L348" s="100">
        <f t="shared" si="78"/>
        <v>11538.271651388921</v>
      </c>
      <c r="M348" s="100">
        <f t="shared" si="79"/>
        <v>44118.78765138892</v>
      </c>
      <c r="N348" s="100">
        <f t="shared" si="80"/>
        <v>38066.253366168174</v>
      </c>
      <c r="O348" s="101">
        <f t="shared" si="81"/>
        <v>0.93514281027678348</v>
      </c>
      <c r="P348" s="102">
        <v>562.95333740561182</v>
      </c>
      <c r="Q348" s="101">
        <f t="shared" si="82"/>
        <v>-3.8656491497585425E-2</v>
      </c>
      <c r="R348" s="101">
        <f t="shared" si="82"/>
        <v>-3.2850275311634737E-2</v>
      </c>
      <c r="S348" s="103">
        <v>1159</v>
      </c>
      <c r="T348" s="223">
        <v>33890.608</v>
      </c>
      <c r="U348" s="223">
        <v>29065.70154373928</v>
      </c>
      <c r="W348" s="100">
        <v>0</v>
      </c>
      <c r="X348" s="100">
        <f t="shared" si="83"/>
        <v>0</v>
      </c>
    </row>
    <row r="349" spans="1:24" x14ac:dyDescent="0.25">
      <c r="A349" s="97">
        <v>5430</v>
      </c>
      <c r="B349" s="97" t="s">
        <v>365</v>
      </c>
      <c r="C349" s="1">
        <v>68668.33</v>
      </c>
      <c r="D349" s="97">
        <f t="shared" si="73"/>
        <v>23868.032672923186</v>
      </c>
      <c r="E349" s="98">
        <f t="shared" si="74"/>
        <v>0.586346623998795</v>
      </c>
      <c r="F349" s="220">
        <f t="shared" si="75"/>
        <v>10107.552317532956</v>
      </c>
      <c r="G349" s="220">
        <f t="shared" si="70"/>
        <v>29079.428017542316</v>
      </c>
      <c r="H349" s="220">
        <f t="shared" si="76"/>
        <v>4471.0838231524913</v>
      </c>
      <c r="I349" s="99">
        <f t="shared" si="71"/>
        <v>12863.308159209717</v>
      </c>
      <c r="J349" s="220">
        <f t="shared" si="77"/>
        <v>3878.5257470631136</v>
      </c>
      <c r="K349" s="99">
        <f t="shared" si="72"/>
        <v>11158.518574300579</v>
      </c>
      <c r="L349" s="100">
        <f t="shared" si="78"/>
        <v>40237.94659184289</v>
      </c>
      <c r="M349" s="100">
        <f t="shared" si="79"/>
        <v>108906.27659184289</v>
      </c>
      <c r="N349" s="100">
        <f t="shared" si="80"/>
        <v>37854.110737519259</v>
      </c>
      <c r="O349" s="101">
        <f t="shared" si="81"/>
        <v>0.92993127416825316</v>
      </c>
      <c r="P349" s="102">
        <v>1501.7440988920789</v>
      </c>
      <c r="Q349" s="101">
        <f t="shared" si="82"/>
        <v>6.4743152416300936E-2</v>
      </c>
      <c r="R349" s="101">
        <f t="shared" si="82"/>
        <v>8.0656936063816007E-2</v>
      </c>
      <c r="S349" s="103">
        <v>2877</v>
      </c>
      <c r="T349" s="223">
        <v>64492.858999999997</v>
      </c>
      <c r="U349" s="223">
        <v>22086.595547945206</v>
      </c>
      <c r="W349" s="100">
        <v>0</v>
      </c>
      <c r="X349" s="100">
        <f t="shared" si="83"/>
        <v>0</v>
      </c>
    </row>
    <row r="350" spans="1:24" x14ac:dyDescent="0.25">
      <c r="A350" s="97">
        <v>5432</v>
      </c>
      <c r="B350" s="97" t="s">
        <v>366</v>
      </c>
      <c r="C350" s="1">
        <v>24596.821</v>
      </c>
      <c r="D350" s="97">
        <f t="shared" si="73"/>
        <v>28634.250291036089</v>
      </c>
      <c r="E350" s="98">
        <f t="shared" si="74"/>
        <v>0.70343443127310146</v>
      </c>
      <c r="F350" s="220">
        <f t="shared" si="75"/>
        <v>7247.821746665215</v>
      </c>
      <c r="G350" s="220">
        <f t="shared" si="70"/>
        <v>6225.8788803854195</v>
      </c>
      <c r="H350" s="220">
        <f t="shared" si="76"/>
        <v>2802.9076568129753</v>
      </c>
      <c r="I350" s="99">
        <f t="shared" si="71"/>
        <v>2407.6976772023459</v>
      </c>
      <c r="J350" s="220">
        <f t="shared" si="77"/>
        <v>2210.3495807235977</v>
      </c>
      <c r="K350" s="99">
        <f t="shared" si="72"/>
        <v>1898.6902898415703</v>
      </c>
      <c r="L350" s="100">
        <f t="shared" si="78"/>
        <v>8124.5691702269896</v>
      </c>
      <c r="M350" s="100">
        <f t="shared" si="79"/>
        <v>32721.39017022699</v>
      </c>
      <c r="N350" s="100">
        <f t="shared" si="80"/>
        <v>38092.421618424902</v>
      </c>
      <c r="O350" s="101">
        <f t="shared" si="81"/>
        <v>0.93578566453196843</v>
      </c>
      <c r="P350" s="102">
        <v>408.67708074324128</v>
      </c>
      <c r="Q350" s="101">
        <f t="shared" si="82"/>
        <v>9.6218727794940249E-3</v>
      </c>
      <c r="R350" s="101">
        <f t="shared" si="82"/>
        <v>1.0797218382264075E-2</v>
      </c>
      <c r="S350" s="103">
        <v>859</v>
      </c>
      <c r="T350" s="223">
        <v>24362.409</v>
      </c>
      <c r="U350" s="223">
        <v>28328.382558139536</v>
      </c>
      <c r="W350" s="100">
        <v>0</v>
      </c>
      <c r="X350" s="100">
        <f t="shared" si="83"/>
        <v>0</v>
      </c>
    </row>
    <row r="351" spans="1:24" x14ac:dyDescent="0.25">
      <c r="A351" s="97">
        <v>5433</v>
      </c>
      <c r="B351" s="97" t="s">
        <v>367</v>
      </c>
      <c r="C351" s="1">
        <v>27499.692999999999</v>
      </c>
      <c r="D351" s="97">
        <f t="shared" si="73"/>
        <v>28526.652489626558</v>
      </c>
      <c r="E351" s="98">
        <f t="shared" si="74"/>
        <v>0.70079116324717228</v>
      </c>
      <c r="F351" s="220">
        <f t="shared" si="75"/>
        <v>7312.3804275109333</v>
      </c>
      <c r="G351" s="220">
        <f t="shared" si="70"/>
        <v>7049.1347321205403</v>
      </c>
      <c r="H351" s="220">
        <f t="shared" si="76"/>
        <v>2840.5668873063109</v>
      </c>
      <c r="I351" s="99">
        <f t="shared" si="71"/>
        <v>2738.3064793632834</v>
      </c>
      <c r="J351" s="220">
        <f t="shared" si="77"/>
        <v>2248.0088112169333</v>
      </c>
      <c r="K351" s="99">
        <f t="shared" si="72"/>
        <v>2167.0804940131238</v>
      </c>
      <c r="L351" s="100">
        <f t="shared" si="78"/>
        <v>9216.2152261336632</v>
      </c>
      <c r="M351" s="100">
        <f t="shared" si="79"/>
        <v>36715.908226133659</v>
      </c>
      <c r="N351" s="100">
        <f t="shared" si="80"/>
        <v>38087.041728354423</v>
      </c>
      <c r="O351" s="101">
        <f t="shared" si="81"/>
        <v>0.93565350113067192</v>
      </c>
      <c r="P351" s="102">
        <v>486.34895807506837</v>
      </c>
      <c r="Q351" s="101">
        <f t="shared" si="82"/>
        <v>9.080384969998985E-2</v>
      </c>
      <c r="R351" s="101">
        <f t="shared" si="82"/>
        <v>0.11230309570030096</v>
      </c>
      <c r="S351" s="103">
        <v>964</v>
      </c>
      <c r="T351" s="223">
        <v>25210.484</v>
      </c>
      <c r="U351" s="223">
        <v>25646.474059003052</v>
      </c>
      <c r="W351" s="100">
        <v>0</v>
      </c>
      <c r="X351" s="100">
        <f t="shared" si="83"/>
        <v>0</v>
      </c>
    </row>
    <row r="352" spans="1:24" x14ac:dyDescent="0.25">
      <c r="A352" s="97">
        <v>5434</v>
      </c>
      <c r="B352" s="97" t="s">
        <v>368</v>
      </c>
      <c r="C352" s="1">
        <v>40307.767999999996</v>
      </c>
      <c r="D352" s="97">
        <f t="shared" si="73"/>
        <v>34688.268502581748</v>
      </c>
      <c r="E352" s="98">
        <f t="shared" si="74"/>
        <v>0.85215859252305637</v>
      </c>
      <c r="F352" s="220">
        <f t="shared" si="75"/>
        <v>3615.4108197378196</v>
      </c>
      <c r="G352" s="220">
        <f t="shared" si="70"/>
        <v>4201.1073725353463</v>
      </c>
      <c r="H352" s="220">
        <f t="shared" si="76"/>
        <v>684.00128277199474</v>
      </c>
      <c r="I352" s="99">
        <f t="shared" si="71"/>
        <v>794.80949058105784</v>
      </c>
      <c r="J352" s="220">
        <f t="shared" si="77"/>
        <v>91.44320668261696</v>
      </c>
      <c r="K352" s="99">
        <f t="shared" si="72"/>
        <v>106.25700616520091</v>
      </c>
      <c r="L352" s="100">
        <f t="shared" si="78"/>
        <v>4307.3643787005476</v>
      </c>
      <c r="M352" s="100">
        <f t="shared" si="79"/>
        <v>44615.132378700546</v>
      </c>
      <c r="N352" s="100">
        <f t="shared" si="80"/>
        <v>38395.12252900219</v>
      </c>
      <c r="O352" s="101">
        <f t="shared" si="81"/>
        <v>0.94322187259446633</v>
      </c>
      <c r="P352" s="102">
        <v>93.756802472240452</v>
      </c>
      <c r="Q352" s="101">
        <f t="shared" si="82"/>
        <v>9.2737240671313295E-2</v>
      </c>
      <c r="R352" s="101">
        <f t="shared" si="82"/>
        <v>0.12565101298069006</v>
      </c>
      <c r="S352" s="103">
        <v>1162</v>
      </c>
      <c r="T352" s="223">
        <v>36886.972000000002</v>
      </c>
      <c r="U352" s="223">
        <v>30816.183792815373</v>
      </c>
      <c r="W352" s="100">
        <v>0</v>
      </c>
      <c r="X352" s="100">
        <f t="shared" si="83"/>
        <v>0</v>
      </c>
    </row>
    <row r="353" spans="1:27" x14ac:dyDescent="0.25">
      <c r="A353" s="97">
        <v>5435</v>
      </c>
      <c r="B353" s="97" t="s">
        <v>369</v>
      </c>
      <c r="C353" s="1">
        <v>99630.637000000002</v>
      </c>
      <c r="D353" s="97">
        <f t="shared" si="73"/>
        <v>33807.477774007464</v>
      </c>
      <c r="E353" s="98">
        <f t="shared" si="74"/>
        <v>0.83052092019261547</v>
      </c>
      <c r="F353" s="220">
        <f t="shared" si="75"/>
        <v>4143.8852568823904</v>
      </c>
      <c r="G353" s="220">
        <f t="shared" si="70"/>
        <v>12212.029852032405</v>
      </c>
      <c r="H353" s="220">
        <f t="shared" si="76"/>
        <v>992.27803777299403</v>
      </c>
      <c r="I353" s="99">
        <f t="shared" si="71"/>
        <v>2924.2433773170133</v>
      </c>
      <c r="J353" s="220">
        <f t="shared" si="77"/>
        <v>399.71996168361625</v>
      </c>
      <c r="K353" s="99">
        <f t="shared" si="72"/>
        <v>1177.9747270816172</v>
      </c>
      <c r="L353" s="100">
        <f t="shared" si="78"/>
        <v>13390.004579114022</v>
      </c>
      <c r="M353" s="100">
        <f t="shared" si="79"/>
        <v>113020.64157911402</v>
      </c>
      <c r="N353" s="100">
        <f t="shared" si="80"/>
        <v>38351.082992573465</v>
      </c>
      <c r="O353" s="101">
        <f t="shared" si="81"/>
        <v>0.94213998897794393</v>
      </c>
      <c r="P353" s="102">
        <v>504.0359671133192</v>
      </c>
      <c r="Q353" s="101">
        <f t="shared" si="82"/>
        <v>6.6409336449844689E-2</v>
      </c>
      <c r="R353" s="101">
        <f t="shared" si="82"/>
        <v>0.11272776029293252</v>
      </c>
      <c r="S353" s="103">
        <v>2947</v>
      </c>
      <c r="T353" s="223">
        <v>93426.260999999999</v>
      </c>
      <c r="U353" s="223">
        <v>30382.523902439025</v>
      </c>
      <c r="W353" s="100">
        <v>0</v>
      </c>
      <c r="X353" s="100">
        <f t="shared" si="83"/>
        <v>0</v>
      </c>
    </row>
    <row r="354" spans="1:27" x14ac:dyDescent="0.25">
      <c r="A354" s="97">
        <v>5436</v>
      </c>
      <c r="B354" s="97" t="s">
        <v>370</v>
      </c>
      <c r="C354" s="1">
        <v>117795.761</v>
      </c>
      <c r="D354" s="97">
        <f t="shared" si="73"/>
        <v>30173.09451844262</v>
      </c>
      <c r="E354" s="98">
        <f t="shared" si="74"/>
        <v>0.74123797084272225</v>
      </c>
      <c r="F354" s="220">
        <f t="shared" si="75"/>
        <v>6324.5152102212969</v>
      </c>
      <c r="G354" s="220">
        <f t="shared" si="70"/>
        <v>24690.907380703946</v>
      </c>
      <c r="H354" s="220">
        <f t="shared" si="76"/>
        <v>2264.3121772206896</v>
      </c>
      <c r="I354" s="99">
        <f t="shared" si="71"/>
        <v>8839.8747398695723</v>
      </c>
      <c r="J354" s="220">
        <f t="shared" si="77"/>
        <v>1671.7541011313119</v>
      </c>
      <c r="K354" s="99">
        <f t="shared" si="72"/>
        <v>6526.5280108166417</v>
      </c>
      <c r="L354" s="100">
        <f t="shared" si="78"/>
        <v>31217.435391520587</v>
      </c>
      <c r="M354" s="100">
        <f t="shared" si="79"/>
        <v>149013.19639152059</v>
      </c>
      <c r="N354" s="100">
        <f t="shared" si="80"/>
        <v>38169.363829795228</v>
      </c>
      <c r="O354" s="101">
        <f t="shared" si="81"/>
        <v>0.93767584151044947</v>
      </c>
      <c r="P354" s="102">
        <v>2148.4921233662753</v>
      </c>
      <c r="Q354" s="101">
        <f t="shared" si="82"/>
        <v>6.4523747831022632E-2</v>
      </c>
      <c r="R354" s="101">
        <f t="shared" si="82"/>
        <v>6.915922521655711E-2</v>
      </c>
      <c r="S354" s="103">
        <v>3904</v>
      </c>
      <c r="T354" s="223">
        <v>110655.83199999999</v>
      </c>
      <c r="U354" s="223">
        <v>28221.329252741649</v>
      </c>
      <c r="W354" s="100">
        <v>0</v>
      </c>
      <c r="X354" s="100">
        <f t="shared" si="83"/>
        <v>0</v>
      </c>
    </row>
    <row r="355" spans="1:27" x14ac:dyDescent="0.25">
      <c r="A355" s="97">
        <v>5437</v>
      </c>
      <c r="B355" s="97" t="s">
        <v>371</v>
      </c>
      <c r="C355" s="1">
        <v>73563.97</v>
      </c>
      <c r="D355" s="97">
        <f t="shared" si="73"/>
        <v>28469.028637770898</v>
      </c>
      <c r="E355" s="98">
        <f t="shared" si="74"/>
        <v>0.69937556475774576</v>
      </c>
      <c r="F355" s="220">
        <f t="shared" si="75"/>
        <v>7346.9547386243294</v>
      </c>
      <c r="G355" s="220">
        <f t="shared" si="70"/>
        <v>18984.531044605268</v>
      </c>
      <c r="H355" s="220">
        <f t="shared" si="76"/>
        <v>2860.735235455792</v>
      </c>
      <c r="I355" s="99">
        <f t="shared" si="71"/>
        <v>7392.1398484177662</v>
      </c>
      <c r="J355" s="220">
        <f t="shared" si="77"/>
        <v>2268.1771593664143</v>
      </c>
      <c r="K355" s="99">
        <f t="shared" si="72"/>
        <v>5860.9697798028146</v>
      </c>
      <c r="L355" s="100">
        <f t="shared" si="78"/>
        <v>24845.500824408082</v>
      </c>
      <c r="M355" s="100">
        <f t="shared" si="79"/>
        <v>98409.470824408083</v>
      </c>
      <c r="N355" s="100">
        <f t="shared" si="80"/>
        <v>38084.160535761643</v>
      </c>
      <c r="O355" s="101">
        <f t="shared" si="81"/>
        <v>0.93558272120620067</v>
      </c>
      <c r="P355" s="102">
        <v>1398.9329440518413</v>
      </c>
      <c r="Q355" s="101">
        <f t="shared" si="82"/>
        <v>2.5249289653195155E-2</v>
      </c>
      <c r="R355" s="101">
        <f t="shared" si="82"/>
        <v>4.7865082807309764E-2</v>
      </c>
      <c r="S355" s="103">
        <v>2584</v>
      </c>
      <c r="T355" s="223">
        <v>71752.275999999998</v>
      </c>
      <c r="U355" s="223">
        <v>27168.601287391139</v>
      </c>
      <c r="W355" s="100">
        <v>0</v>
      </c>
      <c r="X355" s="100">
        <f t="shared" si="83"/>
        <v>0</v>
      </c>
    </row>
    <row r="356" spans="1:27" x14ac:dyDescent="0.25">
      <c r="A356" s="97">
        <v>5438</v>
      </c>
      <c r="B356" s="97" t="s">
        <v>372</v>
      </c>
      <c r="C356" s="1">
        <v>41461.955999999998</v>
      </c>
      <c r="D356" s="97">
        <f t="shared" si="73"/>
        <v>33957.375921375919</v>
      </c>
      <c r="E356" s="98">
        <f t="shared" si="74"/>
        <v>0.83420334655165407</v>
      </c>
      <c r="F356" s="220">
        <f t="shared" si="75"/>
        <v>4053.9463684613174</v>
      </c>
      <c r="G356" s="220">
        <f t="shared" si="70"/>
        <v>4949.8685158912685</v>
      </c>
      <c r="H356" s="220">
        <f t="shared" si="76"/>
        <v>939.81368619403509</v>
      </c>
      <c r="I356" s="99">
        <f t="shared" si="71"/>
        <v>1147.5125108429168</v>
      </c>
      <c r="J356" s="220">
        <f t="shared" si="77"/>
        <v>347.25561010465731</v>
      </c>
      <c r="K356" s="99">
        <f t="shared" si="72"/>
        <v>423.99909993778658</v>
      </c>
      <c r="L356" s="100">
        <f t="shared" si="78"/>
        <v>5373.8676158290555</v>
      </c>
      <c r="M356" s="100">
        <f t="shared" si="79"/>
        <v>46835.823615829053</v>
      </c>
      <c r="N356" s="100">
        <f t="shared" si="80"/>
        <v>38358.577899941891</v>
      </c>
      <c r="O356" s="101">
        <f t="shared" si="81"/>
        <v>0.94232411029589602</v>
      </c>
      <c r="P356" s="102">
        <v>267.83788211583487</v>
      </c>
      <c r="Q356" s="101">
        <f t="shared" si="82"/>
        <v>3.9647647787805045E-2</v>
      </c>
      <c r="R356" s="101">
        <f t="shared" si="82"/>
        <v>8.2221261538329371E-2</v>
      </c>
      <c r="S356" s="103">
        <v>1221</v>
      </c>
      <c r="T356" s="223">
        <v>39880.777000000002</v>
      </c>
      <c r="U356" s="223">
        <v>31377.479937057436</v>
      </c>
      <c r="W356" s="100">
        <v>0</v>
      </c>
      <c r="X356" s="100">
        <f t="shared" si="83"/>
        <v>0</v>
      </c>
    </row>
    <row r="357" spans="1:27" x14ac:dyDescent="0.25">
      <c r="A357" s="97">
        <v>5439</v>
      </c>
      <c r="B357" s="97" t="s">
        <v>373</v>
      </c>
      <c r="C357" s="1">
        <v>28154.6</v>
      </c>
      <c r="D357" s="97">
        <f t="shared" si="73"/>
        <v>26636.329233680226</v>
      </c>
      <c r="E357" s="98">
        <f t="shared" si="74"/>
        <v>0.65435312310455351</v>
      </c>
      <c r="F357" s="220">
        <f t="shared" si="75"/>
        <v>8446.5743810787335</v>
      </c>
      <c r="G357" s="220">
        <f t="shared" si="70"/>
        <v>8928.0291208002218</v>
      </c>
      <c r="H357" s="220">
        <f t="shared" si="76"/>
        <v>3502.1800268875272</v>
      </c>
      <c r="I357" s="99">
        <f t="shared" si="71"/>
        <v>3701.8042884201159</v>
      </c>
      <c r="J357" s="220">
        <f t="shared" si="77"/>
        <v>2909.6219507981496</v>
      </c>
      <c r="K357" s="99">
        <f t="shared" si="72"/>
        <v>3075.4704019936439</v>
      </c>
      <c r="L357" s="100">
        <f t="shared" si="78"/>
        <v>12003.499522793865</v>
      </c>
      <c r="M357" s="100">
        <f t="shared" si="79"/>
        <v>40158.099522793862</v>
      </c>
      <c r="N357" s="100">
        <f t="shared" si="80"/>
        <v>37992.525565557109</v>
      </c>
      <c r="O357" s="101">
        <f t="shared" si="81"/>
        <v>0.93333159912354102</v>
      </c>
      <c r="P357" s="102">
        <v>162.66612514040389</v>
      </c>
      <c r="Q357" s="101">
        <f t="shared" si="82"/>
        <v>-5.3761526973321802E-2</v>
      </c>
      <c r="R357" s="101">
        <f t="shared" si="82"/>
        <v>-1.7953070094355733E-2</v>
      </c>
      <c r="S357" s="103">
        <v>1057</v>
      </c>
      <c r="T357" s="223">
        <v>29754.233</v>
      </c>
      <c r="U357" s="223">
        <v>27123.275296262535</v>
      </c>
      <c r="W357" s="100">
        <v>0</v>
      </c>
      <c r="X357" s="100">
        <f t="shared" si="83"/>
        <v>0</v>
      </c>
    </row>
    <row r="358" spans="1:27" x14ac:dyDescent="0.25">
      <c r="A358" s="97">
        <v>5440</v>
      </c>
      <c r="B358" s="97" t="s">
        <v>374</v>
      </c>
      <c r="C358" s="1">
        <v>32308.04</v>
      </c>
      <c r="D358" s="97">
        <f t="shared" si="73"/>
        <v>35660.088300220748</v>
      </c>
      <c r="E358" s="98">
        <f t="shared" si="74"/>
        <v>0.87603250225367479</v>
      </c>
      <c r="F358" s="220">
        <f t="shared" si="75"/>
        <v>3032.3189411544195</v>
      </c>
      <c r="G358" s="220">
        <f t="shared" si="70"/>
        <v>2747.2809606859041</v>
      </c>
      <c r="H358" s="220">
        <f t="shared" si="76"/>
        <v>343.86435359834468</v>
      </c>
      <c r="I358" s="99">
        <f t="shared" si="71"/>
        <v>311.54110436010029</v>
      </c>
      <c r="J358" s="220">
        <f t="shared" si="77"/>
        <v>-248.6937224910331</v>
      </c>
      <c r="K358" s="99">
        <f t="shared" si="72"/>
        <v>-225.31651257687597</v>
      </c>
      <c r="L358" s="100">
        <f t="shared" si="78"/>
        <v>2521.9644481090281</v>
      </c>
      <c r="M358" s="100">
        <f t="shared" si="79"/>
        <v>34830.00444810903</v>
      </c>
      <c r="N358" s="100">
        <f t="shared" si="80"/>
        <v>38443.713518884135</v>
      </c>
      <c r="O358" s="101">
        <f t="shared" si="81"/>
        <v>0.94441556808099703</v>
      </c>
      <c r="P358" s="102">
        <v>256.45725012034472</v>
      </c>
      <c r="Q358" s="101">
        <f t="shared" si="82"/>
        <v>8.6055432593280537E-2</v>
      </c>
      <c r="R358" s="101">
        <f t="shared" si="82"/>
        <v>0.11242763956574416</v>
      </c>
      <c r="S358" s="103">
        <v>906</v>
      </c>
      <c r="T358" s="223">
        <v>29748.058000000001</v>
      </c>
      <c r="U358" s="223">
        <v>32056.096982758623</v>
      </c>
      <c r="W358" s="100">
        <v>0</v>
      </c>
      <c r="X358" s="100">
        <f t="shared" si="83"/>
        <v>0</v>
      </c>
    </row>
    <row r="359" spans="1:27" x14ac:dyDescent="0.25">
      <c r="A359" s="97">
        <v>5441</v>
      </c>
      <c r="B359" s="97" t="s">
        <v>375</v>
      </c>
      <c r="C359" s="1">
        <v>88001.483999999997</v>
      </c>
      <c r="D359" s="97">
        <f t="shared" si="73"/>
        <v>31195.137894363699</v>
      </c>
      <c r="E359" s="98">
        <f t="shared" si="74"/>
        <v>0.76634568253659352</v>
      </c>
      <c r="F359" s="220">
        <f t="shared" si="75"/>
        <v>5711.2891846686489</v>
      </c>
      <c r="G359" s="220">
        <f t="shared" si="70"/>
        <v>16111.546789950258</v>
      </c>
      <c r="H359" s="220">
        <f t="shared" si="76"/>
        <v>1906.5969956483118</v>
      </c>
      <c r="I359" s="99">
        <f t="shared" si="71"/>
        <v>5378.5101247238881</v>
      </c>
      <c r="J359" s="220">
        <f t="shared" si="77"/>
        <v>1314.0389195589341</v>
      </c>
      <c r="K359" s="99">
        <f t="shared" si="72"/>
        <v>3706.9037920757532</v>
      </c>
      <c r="L359" s="100">
        <f t="shared" si="78"/>
        <v>19818.450582026013</v>
      </c>
      <c r="M359" s="100">
        <f t="shared" si="79"/>
        <v>107819.93458202601</v>
      </c>
      <c r="N359" s="100">
        <f t="shared" si="80"/>
        <v>38220.46599859128</v>
      </c>
      <c r="O359" s="101">
        <f t="shared" si="81"/>
        <v>0.93893122709514298</v>
      </c>
      <c r="P359" s="102">
        <v>883.08098431511462</v>
      </c>
      <c r="Q359" s="101">
        <f t="shared" si="82"/>
        <v>9.0825062735948175E-2</v>
      </c>
      <c r="R359" s="101">
        <f t="shared" si="82"/>
        <v>9.3918504955688487E-2</v>
      </c>
      <c r="S359" s="103">
        <v>2821</v>
      </c>
      <c r="T359" s="223">
        <v>80674.240999999995</v>
      </c>
      <c r="U359" s="223">
        <v>28516.875574407917</v>
      </c>
      <c r="W359" s="100">
        <v>0</v>
      </c>
      <c r="X359" s="100">
        <f t="shared" si="83"/>
        <v>0</v>
      </c>
    </row>
    <row r="360" spans="1:27" x14ac:dyDescent="0.25">
      <c r="A360" s="97">
        <v>5442</v>
      </c>
      <c r="B360" s="97" t="s">
        <v>376</v>
      </c>
      <c r="C360" s="1">
        <v>25913.391</v>
      </c>
      <c r="D360" s="97">
        <f t="shared" si="73"/>
        <v>30343.549180327871</v>
      </c>
      <c r="E360" s="98">
        <f t="shared" si="74"/>
        <v>0.74542539244176564</v>
      </c>
      <c r="F360" s="220">
        <f t="shared" si="75"/>
        <v>6222.2424130901463</v>
      </c>
      <c r="G360" s="220">
        <f t="shared" si="70"/>
        <v>5313.7950207789845</v>
      </c>
      <c r="H360" s="220">
        <f t="shared" si="76"/>
        <v>2204.6530455608518</v>
      </c>
      <c r="I360" s="99">
        <f t="shared" si="71"/>
        <v>1882.7737009089674</v>
      </c>
      <c r="J360" s="220">
        <f t="shared" si="77"/>
        <v>1612.0949694714741</v>
      </c>
      <c r="K360" s="99">
        <f t="shared" si="72"/>
        <v>1376.7291039286388</v>
      </c>
      <c r="L360" s="100">
        <f t="shared" si="78"/>
        <v>6690.5241247076228</v>
      </c>
      <c r="M360" s="100">
        <f t="shared" si="79"/>
        <v>32603.915124707622</v>
      </c>
      <c r="N360" s="100">
        <f t="shared" si="80"/>
        <v>38177.886562889493</v>
      </c>
      <c r="O360" s="101">
        <f t="shared" si="81"/>
        <v>0.9378852125904017</v>
      </c>
      <c r="P360" s="102">
        <v>58.597472298870343</v>
      </c>
      <c r="Q360" s="101">
        <f t="shared" si="82"/>
        <v>6.7963851083913632E-2</v>
      </c>
      <c r="R360" s="101">
        <f t="shared" si="82"/>
        <v>0.10047797301386886</v>
      </c>
      <c r="S360" s="103">
        <v>854</v>
      </c>
      <c r="T360" s="223">
        <v>24264.295999999998</v>
      </c>
      <c r="U360" s="223">
        <v>27573.063636363637</v>
      </c>
      <c r="W360" s="100">
        <v>0</v>
      </c>
      <c r="X360" s="100">
        <f t="shared" si="83"/>
        <v>0</v>
      </c>
    </row>
    <row r="361" spans="1:27" x14ac:dyDescent="0.25">
      <c r="A361" s="97">
        <v>5443</v>
      </c>
      <c r="B361" s="97" t="s">
        <v>377</v>
      </c>
      <c r="C361" s="1">
        <v>66867.156000000003</v>
      </c>
      <c r="D361" s="97">
        <f t="shared" si="73"/>
        <v>30885.522401847578</v>
      </c>
      <c r="E361" s="98">
        <f t="shared" si="74"/>
        <v>0.75873960954087072</v>
      </c>
      <c r="F361" s="220">
        <f t="shared" si="75"/>
        <v>5897.0584801783216</v>
      </c>
      <c r="G361" s="220">
        <f t="shared" si="70"/>
        <v>12767.131609586066</v>
      </c>
      <c r="H361" s="220">
        <f t="shared" si="76"/>
        <v>2014.9624180289541</v>
      </c>
      <c r="I361" s="99">
        <f t="shared" si="71"/>
        <v>4362.3936350326858</v>
      </c>
      <c r="J361" s="220">
        <f t="shared" si="77"/>
        <v>1422.4043419395762</v>
      </c>
      <c r="K361" s="99">
        <f t="shared" si="72"/>
        <v>3079.5054002991828</v>
      </c>
      <c r="L361" s="100">
        <f t="shared" si="78"/>
        <v>15846.637009885249</v>
      </c>
      <c r="M361" s="100">
        <f t="shared" si="79"/>
        <v>82713.793009885252</v>
      </c>
      <c r="N361" s="100">
        <f t="shared" si="80"/>
        <v>38204.985223965472</v>
      </c>
      <c r="O361" s="101">
        <f t="shared" si="81"/>
        <v>0.93855092344535673</v>
      </c>
      <c r="P361" s="102">
        <v>1033.2527564133998</v>
      </c>
      <c r="Q361" s="101">
        <f t="shared" si="82"/>
        <v>0.10246609253224778</v>
      </c>
      <c r="R361" s="101">
        <f t="shared" si="82"/>
        <v>0.1202888700096746</v>
      </c>
      <c r="S361" s="103">
        <v>2165</v>
      </c>
      <c r="T361" s="223">
        <v>60652.347000000002</v>
      </c>
      <c r="U361" s="223">
        <v>27569.248636363634</v>
      </c>
      <c r="W361" s="100">
        <v>0</v>
      </c>
      <c r="X361" s="100">
        <f t="shared" si="83"/>
        <v>0</v>
      </c>
    </row>
    <row r="362" spans="1:27" x14ac:dyDescent="0.25">
      <c r="A362" s="97">
        <v>5444</v>
      </c>
      <c r="B362" s="97" t="s">
        <v>378</v>
      </c>
      <c r="C362" s="1">
        <v>319571.29700000002</v>
      </c>
      <c r="D362" s="97">
        <f t="shared" si="73"/>
        <v>32198.619345088162</v>
      </c>
      <c r="E362" s="98">
        <f t="shared" si="74"/>
        <v>0.79099739845054029</v>
      </c>
      <c r="F362" s="220">
        <f t="shared" si="75"/>
        <v>5109.2003142339718</v>
      </c>
      <c r="G362" s="220">
        <f t="shared" si="70"/>
        <v>50708.813118772174</v>
      </c>
      <c r="H362" s="220">
        <f t="shared" si="76"/>
        <v>1555.3784878947499</v>
      </c>
      <c r="I362" s="99">
        <f t="shared" si="71"/>
        <v>15437.131492355393</v>
      </c>
      <c r="J362" s="220">
        <f t="shared" si="77"/>
        <v>962.82041180537215</v>
      </c>
      <c r="K362" s="99">
        <f t="shared" si="72"/>
        <v>9555.992587168319</v>
      </c>
      <c r="L362" s="100">
        <f t="shared" si="78"/>
        <v>60264.805705940496</v>
      </c>
      <c r="M362" s="100">
        <f t="shared" si="79"/>
        <v>379836.10270594049</v>
      </c>
      <c r="N362" s="100">
        <f t="shared" si="80"/>
        <v>38270.640071127506</v>
      </c>
      <c r="O362" s="101">
        <f t="shared" si="81"/>
        <v>0.94016381289084039</v>
      </c>
      <c r="P362" s="102">
        <v>5505.6131120799619</v>
      </c>
      <c r="Q362" s="101">
        <f t="shared" si="82"/>
        <v>4.7414859384904751E-2</v>
      </c>
      <c r="R362" s="101">
        <f t="shared" si="82"/>
        <v>6.6199730414679234E-2</v>
      </c>
      <c r="S362" s="103">
        <v>9925</v>
      </c>
      <c r="T362" s="223">
        <v>305104.79599999997</v>
      </c>
      <c r="U362" s="223">
        <v>30199.425517173117</v>
      </c>
      <c r="W362" s="100">
        <v>0</v>
      </c>
      <c r="X362" s="100">
        <f t="shared" si="83"/>
        <v>0</v>
      </c>
    </row>
    <row r="363" spans="1:27" x14ac:dyDescent="0.25">
      <c r="A363" s="97"/>
      <c r="B363" s="97"/>
      <c r="C363" s="97"/>
      <c r="D363" s="97"/>
      <c r="E363" s="98"/>
      <c r="F363" s="220"/>
      <c r="G363" s="220"/>
      <c r="H363" s="220"/>
      <c r="I363" s="99"/>
      <c r="J363" s="220"/>
      <c r="K363" s="99"/>
      <c r="L363" s="100"/>
      <c r="M363" s="100"/>
      <c r="N363" s="100"/>
      <c r="O363" s="101"/>
      <c r="P363" s="102"/>
      <c r="Q363" s="101"/>
      <c r="R363" s="101"/>
      <c r="S363" s="103"/>
      <c r="T363" s="1"/>
      <c r="U363" s="146"/>
      <c r="W363" s="100"/>
      <c r="X363" s="100"/>
    </row>
    <row r="364" spans="1:27" ht="23.25" customHeight="1" x14ac:dyDescent="0.25">
      <c r="B364" s="106" t="s">
        <v>380</v>
      </c>
      <c r="C364" s="107">
        <f>SUM(C7:C362)</f>
        <v>220842955.88900003</v>
      </c>
      <c r="D364" s="108">
        <f t="shared" si="73"/>
        <v>40706.353027406934</v>
      </c>
      <c r="E364" s="109">
        <f>D364/D$364</f>
        <v>1</v>
      </c>
      <c r="F364" s="110">
        <f t="shared" ref="F364" si="84">($D$364-D364)*0.6</f>
        <v>0</v>
      </c>
      <c r="G364" s="107">
        <f>SUM(G7:G362)</f>
        <v>9.0658431872725487E-9</v>
      </c>
      <c r="H364" s="111">
        <f t="shared" ref="H364" si="85">IF(D364&lt;D$364*0.9,(D$364*0.9-D364)*0.35,0)</f>
        <v>0</v>
      </c>
      <c r="I364" s="107">
        <f>SUM(I7:I362)</f>
        <v>3214787.5534654185</v>
      </c>
      <c r="J364" s="106"/>
      <c r="K364" s="107">
        <f>SUM(K7:K362)</f>
        <v>-1.8226273823529482E-9</v>
      </c>
      <c r="L364" s="107">
        <f>SUM(L7:L362)</f>
        <v>1.2718373909592628E-8</v>
      </c>
      <c r="M364" s="107">
        <f>SUM(M7:M362)</f>
        <v>220842955.88900003</v>
      </c>
      <c r="N364" s="112">
        <f t="shared" si="80"/>
        <v>40706.353027406934</v>
      </c>
      <c r="O364" s="109">
        <f t="shared" si="81"/>
        <v>1</v>
      </c>
      <c r="P364" s="113">
        <f>SUM(P7:P362)</f>
        <v>1.816351868910715E-8</v>
      </c>
      <c r="Q364" s="109">
        <f>(C364-T364)/T364</f>
        <v>0.12700592265548749</v>
      </c>
      <c r="R364" s="109">
        <f>(D364-U364)/U364</f>
        <v>0.1199635767844166</v>
      </c>
      <c r="S364" s="114">
        <f>SUM(S7:S362)</f>
        <v>5425270</v>
      </c>
      <c r="T364" s="193">
        <f>SUM(T7:T362)</f>
        <v>195955452.80600014</v>
      </c>
      <c r="U364" s="193">
        <v>36346.140063126855</v>
      </c>
      <c r="V364" s="1"/>
      <c r="W364" s="107">
        <f>SUM(W7:W362)</f>
        <v>41233</v>
      </c>
      <c r="X364" s="112">
        <f>W364*1000/S364</f>
        <v>7.6001747378471487</v>
      </c>
      <c r="Y364" s="1"/>
      <c r="Z364" s="54"/>
      <c r="AA364" s="1"/>
    </row>
    <row r="366" spans="1:27" ht="19.5" customHeight="1" x14ac:dyDescent="0.25">
      <c r="A366" s="222" t="s">
        <v>424</v>
      </c>
      <c r="B366" s="119" t="s">
        <v>425</v>
      </c>
      <c r="C366" s="115"/>
      <c r="D366" s="115"/>
      <c r="E366" s="115"/>
      <c r="F366" s="115"/>
      <c r="G366" s="115"/>
      <c r="H366" s="115"/>
      <c r="I366" s="116">
        <f>-I364*1000/$S$364</f>
        <v>-592.55807608937778</v>
      </c>
      <c r="R366" s="117"/>
    </row>
    <row r="367" spans="1:27" ht="20.25" customHeight="1" x14ac:dyDescent="0.25">
      <c r="A367" s="118"/>
      <c r="B367" s="119" t="s">
        <v>422</v>
      </c>
      <c r="C367" s="119"/>
      <c r="D367" s="119"/>
      <c r="E367" s="119"/>
      <c r="F367" s="119"/>
      <c r="G367" s="119"/>
      <c r="H367" s="119"/>
      <c r="I367" s="120">
        <f>I364/C364</f>
        <v>1.4556894244257596E-2</v>
      </c>
    </row>
    <row r="368" spans="1:27" ht="21.75" customHeight="1" x14ac:dyDescent="0.25">
      <c r="A368" s="118" t="s">
        <v>423</v>
      </c>
      <c r="B368" s="119" t="s">
        <v>443</v>
      </c>
      <c r="C368" s="192"/>
      <c r="D368" s="121"/>
      <c r="E368" s="121"/>
      <c r="F368" s="121"/>
      <c r="G368" s="121"/>
      <c r="H368" s="121"/>
      <c r="I368" s="121"/>
    </row>
  </sheetData>
  <sheetProtection sheet="1" objects="1" scenarios="1"/>
  <mergeCells count="10">
    <mergeCell ref="Q1:R1"/>
    <mergeCell ref="C2:E2"/>
    <mergeCell ref="F2:G2"/>
    <mergeCell ref="M2:O2"/>
    <mergeCell ref="F3:G3"/>
    <mergeCell ref="C1:E1"/>
    <mergeCell ref="F1:G1"/>
    <mergeCell ref="H1:K1"/>
    <mergeCell ref="M1:O1"/>
    <mergeCell ref="Q2:R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K7" sqref="K7:K17"/>
    </sheetView>
  </sheetViews>
  <sheetFormatPr baseColWidth="10" defaultRowHeight="15" x14ac:dyDescent="0.25"/>
  <cols>
    <col min="2" max="2" width="18.85546875" customWidth="1"/>
    <col min="11" max="11" width="12.5703125" customWidth="1"/>
  </cols>
  <sheetData>
    <row r="1" spans="1:20" ht="33" customHeight="1" x14ac:dyDescent="0.25">
      <c r="A1" s="57"/>
      <c r="B1" s="2"/>
      <c r="C1" s="244" t="s">
        <v>429</v>
      </c>
      <c r="D1" s="244"/>
      <c r="E1" s="244"/>
      <c r="F1" s="245" t="s">
        <v>384</v>
      </c>
      <c r="G1" s="245"/>
      <c r="H1" s="245" t="s">
        <v>436</v>
      </c>
      <c r="I1" s="245"/>
      <c r="J1" s="245"/>
      <c r="K1" s="4" t="s">
        <v>385</v>
      </c>
      <c r="L1" s="58" t="s">
        <v>5</v>
      </c>
      <c r="M1" s="52"/>
      <c r="N1" s="246" t="s">
        <v>386</v>
      </c>
      <c r="O1" s="247"/>
      <c r="Q1" s="138"/>
      <c r="R1" s="139"/>
    </row>
    <row r="2" spans="1:20" x14ac:dyDescent="0.25">
      <c r="A2" s="126"/>
      <c r="B2" s="127"/>
      <c r="C2" s="248" t="s">
        <v>444</v>
      </c>
      <c r="D2" s="248"/>
      <c r="E2" s="248"/>
      <c r="F2" s="249" t="str">
        <f>C2</f>
        <v>jan-des</v>
      </c>
      <c r="G2" s="249"/>
      <c r="H2" s="249" t="str">
        <f>C2</f>
        <v>jan-des</v>
      </c>
      <c r="I2" s="250"/>
      <c r="J2" s="250"/>
      <c r="K2" s="123" t="s">
        <v>387</v>
      </c>
      <c r="L2" s="124" t="s">
        <v>11</v>
      </c>
      <c r="M2" s="125"/>
      <c r="N2" s="251" t="str">
        <f>C2</f>
        <v>jan-des</v>
      </c>
      <c r="O2" s="252"/>
      <c r="P2" s="32"/>
      <c r="Q2" s="234" t="str">
        <f>C2</f>
        <v>jan-des</v>
      </c>
      <c r="R2" s="235"/>
      <c r="S2" s="236"/>
      <c r="T2" s="236"/>
    </row>
    <row r="3" spans="1:20" x14ac:dyDescent="0.25">
      <c r="C3" s="237"/>
      <c r="D3" s="238"/>
      <c r="E3" s="55" t="s">
        <v>13</v>
      </c>
      <c r="F3" s="3"/>
      <c r="G3" s="3"/>
      <c r="H3" s="239"/>
      <c r="I3" s="239"/>
      <c r="J3" s="56" t="s">
        <v>19</v>
      </c>
      <c r="K3" s="122" t="str">
        <f>RIGHT(C2,3)</f>
        <v>des</v>
      </c>
      <c r="L3" s="59" t="s">
        <v>439</v>
      </c>
      <c r="M3" s="52"/>
      <c r="N3" s="135" t="s">
        <v>388</v>
      </c>
      <c r="O3" s="60" t="s">
        <v>388</v>
      </c>
      <c r="Q3" s="240" t="s">
        <v>426</v>
      </c>
      <c r="R3" s="241"/>
      <c r="S3" s="242"/>
      <c r="T3" s="243"/>
    </row>
    <row r="4" spans="1:20" x14ac:dyDescent="0.25">
      <c r="A4" s="57" t="s">
        <v>382</v>
      </c>
      <c r="B4" s="2" t="s">
        <v>383</v>
      </c>
      <c r="C4" s="128" t="s">
        <v>20</v>
      </c>
      <c r="D4" s="128" t="s">
        <v>21</v>
      </c>
      <c r="E4" s="128" t="s">
        <v>22</v>
      </c>
      <c r="F4" s="128" t="s">
        <v>21</v>
      </c>
      <c r="G4" s="128" t="s">
        <v>20</v>
      </c>
      <c r="H4" s="128" t="s">
        <v>20</v>
      </c>
      <c r="I4" s="128" t="s">
        <v>21</v>
      </c>
      <c r="J4" s="128" t="s">
        <v>24</v>
      </c>
      <c r="K4" s="129" t="s">
        <v>389</v>
      </c>
      <c r="L4" s="130"/>
      <c r="M4" s="131"/>
      <c r="N4" s="136" t="s">
        <v>25</v>
      </c>
      <c r="O4" s="132" t="s">
        <v>421</v>
      </c>
      <c r="P4" s="133"/>
      <c r="Q4" s="142" t="s">
        <v>25</v>
      </c>
      <c r="R4" s="134" t="s">
        <v>390</v>
      </c>
      <c r="S4" s="26"/>
      <c r="T4" s="26"/>
    </row>
    <row r="5" spans="1:20" x14ac:dyDescent="0.25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61"/>
      <c r="M5" s="35"/>
      <c r="N5" s="137"/>
      <c r="O5" s="6"/>
      <c r="Q5" s="143"/>
      <c r="R5" s="11"/>
      <c r="S5" s="27"/>
      <c r="T5" s="27"/>
    </row>
    <row r="6" spans="1:20" x14ac:dyDescent="0.25">
      <c r="A6" s="12"/>
      <c r="B6" s="13"/>
      <c r="C6" s="14"/>
      <c r="D6" s="14"/>
      <c r="E6" s="14"/>
      <c r="F6" s="14"/>
      <c r="G6" s="14"/>
      <c r="H6" s="14"/>
      <c r="I6" s="14"/>
      <c r="J6" s="14"/>
      <c r="K6" s="15"/>
      <c r="L6" s="16"/>
      <c r="N6" s="138"/>
      <c r="O6" s="139"/>
      <c r="Q6" s="144"/>
      <c r="R6" s="145"/>
      <c r="S6" s="28"/>
      <c r="T6" s="28"/>
    </row>
    <row r="7" spans="1:20" x14ac:dyDescent="0.25">
      <c r="A7" s="24">
        <v>3</v>
      </c>
      <c r="B7" t="s">
        <v>26</v>
      </c>
      <c r="C7" s="203">
        <v>7936470</v>
      </c>
      <c r="D7" s="62">
        <f t="shared" ref="D7:D17" si="0">C7*1000/L7</f>
        <v>11340.617038210872</v>
      </c>
      <c r="E7" s="45">
        <f t="shared" ref="E7:E17" si="1">D7/D$19</f>
        <v>1.3807009516831668</v>
      </c>
      <c r="F7" s="63">
        <f t="shared" ref="F7:F17" si="2">($D$19-D7)*0.875</f>
        <v>-2736.0817939074941</v>
      </c>
      <c r="G7" s="62">
        <f t="shared" ref="G7:G17" si="3">(F7*L7)/1000</f>
        <v>-1914783.9135848999</v>
      </c>
      <c r="H7" s="62">
        <f>G7+C7</f>
        <v>6021686.0864150999</v>
      </c>
      <c r="I7" s="64">
        <f t="shared" ref="I7:I17" si="4">H7*1000/L7</f>
        <v>8604.5352443033771</v>
      </c>
      <c r="J7" s="45">
        <f t="shared" ref="J7:J17" si="5">I7/I$19</f>
        <v>1.0475876189603959</v>
      </c>
      <c r="K7" s="65">
        <v>-101244.15861899685</v>
      </c>
      <c r="L7" s="74">
        <v>699827</v>
      </c>
      <c r="N7" s="140">
        <f>(C7-Q7)/Q7</f>
        <v>0.16712530742090559</v>
      </c>
      <c r="O7" s="33">
        <f>(D7-R7)/R7</f>
        <v>0.16242730064065161</v>
      </c>
      <c r="Q7" s="1">
        <v>6800015.3449999997</v>
      </c>
      <c r="R7" s="1">
        <v>9755.9796057445383</v>
      </c>
      <c r="S7" s="29"/>
      <c r="T7" s="8"/>
    </row>
    <row r="8" spans="1:20" x14ac:dyDescent="0.25">
      <c r="A8" s="24">
        <v>11</v>
      </c>
      <c r="B8" t="s">
        <v>392</v>
      </c>
      <c r="C8" s="203">
        <v>4129899</v>
      </c>
      <c r="D8" s="62">
        <f t="shared" si="0"/>
        <v>8501.2855163782406</v>
      </c>
      <c r="E8" s="45">
        <f t="shared" si="1"/>
        <v>1.0350171391419754</v>
      </c>
      <c r="F8" s="63">
        <f t="shared" si="2"/>
        <v>-251.66671230394149</v>
      </c>
      <c r="G8" s="62">
        <f t="shared" si="3"/>
        <v>-122258.93383711786</v>
      </c>
      <c r="H8" s="62">
        <f t="shared" ref="H8:H17" si="6">G8+C8</f>
        <v>4007640.0661628824</v>
      </c>
      <c r="I8" s="64">
        <f t="shared" si="4"/>
        <v>8249.6188040743</v>
      </c>
      <c r="J8" s="45">
        <f t="shared" si="5"/>
        <v>1.0043771423927472</v>
      </c>
      <c r="K8" s="65">
        <v>4995.1132079506206</v>
      </c>
      <c r="L8" s="74">
        <v>485797</v>
      </c>
      <c r="N8" s="140">
        <f>(C8-Q8)/Q8</f>
        <v>9.4223611655831499E-2</v>
      </c>
      <c r="O8" s="33">
        <f t="shared" ref="O8:O17" si="7">(D8-R8)/R8</f>
        <v>8.7123953107221389E-2</v>
      </c>
      <c r="Q8" s="1">
        <v>3774273.335</v>
      </c>
      <c r="R8" s="1">
        <v>7819.9781102052229</v>
      </c>
      <c r="S8" s="29"/>
      <c r="T8" s="8"/>
    </row>
    <row r="9" spans="1:20" x14ac:dyDescent="0.25">
      <c r="A9" s="25">
        <v>15</v>
      </c>
      <c r="B9" t="s">
        <v>393</v>
      </c>
      <c r="C9" s="203">
        <v>1935502</v>
      </c>
      <c r="D9" s="62">
        <f t="shared" si="0"/>
        <v>7280.4835846047363</v>
      </c>
      <c r="E9" s="45">
        <f t="shared" si="1"/>
        <v>0.88638656786556047</v>
      </c>
      <c r="F9" s="63">
        <f t="shared" si="2"/>
        <v>816.53497799787476</v>
      </c>
      <c r="G9" s="62">
        <f t="shared" si="3"/>
        <v>217074.19083077903</v>
      </c>
      <c r="H9" s="62">
        <f t="shared" si="6"/>
        <v>2152576.1908307793</v>
      </c>
      <c r="I9" s="64">
        <f t="shared" si="4"/>
        <v>8097.0185626026114</v>
      </c>
      <c r="J9" s="45">
        <f t="shared" si="5"/>
        <v>0.98579832098319531</v>
      </c>
      <c r="K9" s="65">
        <v>10312.632701392082</v>
      </c>
      <c r="L9" s="74">
        <v>265848</v>
      </c>
      <c r="N9" s="140">
        <f t="shared" ref="N9:N17" si="8">(C9-Q9)/Q9</f>
        <v>7.3529333085741222E-2</v>
      </c>
      <c r="O9" s="33">
        <f t="shared" si="7"/>
        <v>7.230174093813041E-2</v>
      </c>
      <c r="Q9" s="1">
        <v>1802933.5020000001</v>
      </c>
      <c r="R9" s="1">
        <v>6789.5847844425025</v>
      </c>
      <c r="S9" s="29"/>
      <c r="T9" s="8"/>
    </row>
    <row r="10" spans="1:20" x14ac:dyDescent="0.25">
      <c r="A10" s="25">
        <v>18</v>
      </c>
      <c r="B10" t="s">
        <v>394</v>
      </c>
      <c r="C10" s="203">
        <v>1773384</v>
      </c>
      <c r="D10" s="62">
        <f t="shared" si="0"/>
        <v>7383.2549231858111</v>
      </c>
      <c r="E10" s="45">
        <f t="shared" si="1"/>
        <v>0.89889880459011784</v>
      </c>
      <c r="F10" s="63">
        <f t="shared" si="2"/>
        <v>726.6100567394343</v>
      </c>
      <c r="G10" s="62">
        <f t="shared" si="3"/>
        <v>174524.46952824472</v>
      </c>
      <c r="H10" s="62">
        <f t="shared" si="6"/>
        <v>1947908.4695282448</v>
      </c>
      <c r="I10" s="64">
        <f t="shared" si="4"/>
        <v>8109.8649799252453</v>
      </c>
      <c r="J10" s="45">
        <f t="shared" si="5"/>
        <v>0.98736235057376498</v>
      </c>
      <c r="K10" s="65">
        <v>12026.637017032539</v>
      </c>
      <c r="L10" s="74">
        <v>240190</v>
      </c>
      <c r="N10" s="140">
        <f t="shared" si="8"/>
        <v>0.10156201667144493</v>
      </c>
      <c r="O10" s="33">
        <f t="shared" si="7"/>
        <v>0.10227287937423886</v>
      </c>
      <c r="Q10" s="1">
        <v>1609881.2169999999</v>
      </c>
      <c r="R10" s="1">
        <v>6698.2097276831219</v>
      </c>
      <c r="S10" s="29"/>
      <c r="T10" s="8"/>
    </row>
    <row r="11" spans="1:20" x14ac:dyDescent="0.25">
      <c r="A11" s="25">
        <v>30</v>
      </c>
      <c r="B11" t="s">
        <v>395</v>
      </c>
      <c r="C11" s="203">
        <v>10786404</v>
      </c>
      <c r="D11" s="62">
        <f t="shared" si="0"/>
        <v>8498.3840596267037</v>
      </c>
      <c r="E11" s="45">
        <f t="shared" si="1"/>
        <v>1.034663891687748</v>
      </c>
      <c r="F11" s="63">
        <f t="shared" si="2"/>
        <v>-249.12793764634671</v>
      </c>
      <c r="G11" s="62">
        <f t="shared" si="3"/>
        <v>-316200.65229887265</v>
      </c>
      <c r="H11" s="62">
        <f t="shared" si="6"/>
        <v>10470203.347701127</v>
      </c>
      <c r="I11" s="64">
        <f t="shared" si="4"/>
        <v>8249.2561219803556</v>
      </c>
      <c r="J11" s="45">
        <f t="shared" si="5"/>
        <v>1.0043329864609685</v>
      </c>
      <c r="K11" s="65">
        <v>-11472.289646602934</v>
      </c>
      <c r="L11" s="74">
        <v>1269230</v>
      </c>
      <c r="N11" s="140">
        <f t="shared" si="8"/>
        <v>9.7317532384911185E-2</v>
      </c>
      <c r="O11" s="33">
        <f t="shared" si="7"/>
        <v>8.2753260227338379E-2</v>
      </c>
      <c r="Q11" s="1">
        <v>9829792.8190000001</v>
      </c>
      <c r="R11" s="1">
        <v>7848.864900062601</v>
      </c>
      <c r="S11" s="29"/>
      <c r="T11" s="8"/>
    </row>
    <row r="12" spans="1:20" x14ac:dyDescent="0.25">
      <c r="A12" s="25">
        <v>34</v>
      </c>
      <c r="B12" t="s">
        <v>396</v>
      </c>
      <c r="C12" s="203">
        <v>2440106</v>
      </c>
      <c r="D12" s="62">
        <f t="shared" si="0"/>
        <v>6572.6229821711877</v>
      </c>
      <c r="E12" s="45">
        <f t="shared" si="1"/>
        <v>0.80020573624537827</v>
      </c>
      <c r="F12" s="63">
        <f t="shared" si="2"/>
        <v>1435.9130051272298</v>
      </c>
      <c r="G12" s="62">
        <f t="shared" si="3"/>
        <v>533087.01089249947</v>
      </c>
      <c r="H12" s="62">
        <f t="shared" si="6"/>
        <v>2973193.0108924992</v>
      </c>
      <c r="I12" s="64">
        <f t="shared" si="4"/>
        <v>8008.5359872984172</v>
      </c>
      <c r="J12" s="45">
        <f t="shared" si="5"/>
        <v>0.97502571703067242</v>
      </c>
      <c r="K12" s="65">
        <v>14885.378031465283</v>
      </c>
      <c r="L12" s="74">
        <v>371253</v>
      </c>
      <c r="N12" s="140">
        <f t="shared" si="8"/>
        <v>5.0594623835976238E-2</v>
      </c>
      <c r="O12" s="33">
        <f t="shared" si="7"/>
        <v>4.8755213769274088E-2</v>
      </c>
      <c r="Q12" s="1">
        <v>2322595.1710000001</v>
      </c>
      <c r="R12" s="1">
        <v>6267.0706146469402</v>
      </c>
      <c r="S12" s="29"/>
      <c r="T12" s="8"/>
    </row>
    <row r="13" spans="1:20" x14ac:dyDescent="0.25">
      <c r="A13" s="25">
        <v>38</v>
      </c>
      <c r="B13" t="s">
        <v>397</v>
      </c>
      <c r="C13" s="203">
        <v>3120942</v>
      </c>
      <c r="D13" s="62">
        <f t="shared" si="0"/>
        <v>7346.2968891232294</v>
      </c>
      <c r="E13" s="45">
        <f t="shared" si="1"/>
        <v>0.89439922642513681</v>
      </c>
      <c r="F13" s="63">
        <f t="shared" si="2"/>
        <v>758.94833654419324</v>
      </c>
      <c r="G13" s="62">
        <f t="shared" si="3"/>
        <v>322425.53971074271</v>
      </c>
      <c r="H13" s="62">
        <f t="shared" si="6"/>
        <v>3443367.5397107429</v>
      </c>
      <c r="I13" s="64">
        <f t="shared" si="4"/>
        <v>8105.2452256674242</v>
      </c>
      <c r="J13" s="45">
        <f t="shared" si="5"/>
        <v>0.98679990330314249</v>
      </c>
      <c r="K13" s="65">
        <v>9222.1993983843713</v>
      </c>
      <c r="L13" s="74">
        <v>424832</v>
      </c>
      <c r="N13" s="140">
        <f t="shared" si="8"/>
        <v>8.8065414740598785E-2</v>
      </c>
      <c r="O13" s="33">
        <f t="shared" si="7"/>
        <v>8.0509974064084847E-2</v>
      </c>
      <c r="Q13" s="1">
        <v>2868340.412</v>
      </c>
      <c r="R13" s="1">
        <v>6798.9163130922861</v>
      </c>
      <c r="S13" s="29"/>
      <c r="T13" s="8"/>
    </row>
    <row r="14" spans="1:20" x14ac:dyDescent="0.25">
      <c r="A14" s="25">
        <v>42</v>
      </c>
      <c r="B14" t="s">
        <v>398</v>
      </c>
      <c r="C14" s="203">
        <v>2155510</v>
      </c>
      <c r="D14" s="62">
        <f t="shared" si="0"/>
        <v>6927.9153033741086</v>
      </c>
      <c r="E14" s="45">
        <f t="shared" si="1"/>
        <v>0.84346197568611914</v>
      </c>
      <c r="F14" s="63">
        <f t="shared" si="2"/>
        <v>1125.0322240746741</v>
      </c>
      <c r="G14" s="62">
        <f t="shared" si="3"/>
        <v>350035.7760052497</v>
      </c>
      <c r="H14" s="62">
        <f t="shared" si="6"/>
        <v>2505545.7760052495</v>
      </c>
      <c r="I14" s="64">
        <f t="shared" si="4"/>
        <v>8052.9475274487822</v>
      </c>
      <c r="J14" s="45">
        <f t="shared" si="5"/>
        <v>0.9804327469607651</v>
      </c>
      <c r="K14" s="65">
        <v>9468.7618285508943</v>
      </c>
      <c r="L14" s="74">
        <v>311134</v>
      </c>
      <c r="N14" s="140">
        <f t="shared" si="8"/>
        <v>9.2761474251875642E-2</v>
      </c>
      <c r="O14" s="33">
        <f t="shared" si="7"/>
        <v>8.471504879689136E-2</v>
      </c>
      <c r="Q14" s="1">
        <v>1972534.767</v>
      </c>
      <c r="R14" s="1">
        <v>6386.8527601402657</v>
      </c>
      <c r="S14" s="29"/>
      <c r="T14" s="8"/>
    </row>
    <row r="15" spans="1:20" x14ac:dyDescent="0.25">
      <c r="A15" s="25">
        <v>46</v>
      </c>
      <c r="B15" t="s">
        <v>399</v>
      </c>
      <c r="C15" s="203">
        <v>5108521</v>
      </c>
      <c r="D15" s="62">
        <f t="shared" si="0"/>
        <v>7965.9827348540139</v>
      </c>
      <c r="E15" s="45">
        <f t="shared" si="1"/>
        <v>0.96984493048711473</v>
      </c>
      <c r="F15" s="63">
        <f t="shared" si="2"/>
        <v>216.72322152975687</v>
      </c>
      <c r="G15" s="62">
        <f t="shared" si="3"/>
        <v>138982.86818126086</v>
      </c>
      <c r="H15" s="62">
        <f t="shared" si="6"/>
        <v>5247503.8681812612</v>
      </c>
      <c r="I15" s="64">
        <f t="shared" si="4"/>
        <v>8182.7059563837711</v>
      </c>
      <c r="J15" s="45">
        <f t="shared" si="5"/>
        <v>0.99623061631088961</v>
      </c>
      <c r="K15" s="65">
        <v>14772.349771393798</v>
      </c>
      <c r="L15" s="74">
        <v>641292</v>
      </c>
      <c r="N15" s="140">
        <f t="shared" si="8"/>
        <v>9.3961573608693047E-2</v>
      </c>
      <c r="O15" s="33">
        <f t="shared" si="7"/>
        <v>8.9746365796359528E-2</v>
      </c>
      <c r="Q15" s="1">
        <v>4669744.4620000003</v>
      </c>
      <c r="R15" s="1">
        <v>7309.9420056635581</v>
      </c>
      <c r="S15" s="29"/>
      <c r="T15" s="8"/>
    </row>
    <row r="16" spans="1:20" x14ac:dyDescent="0.25">
      <c r="A16" s="25">
        <v>50</v>
      </c>
      <c r="B16" t="s">
        <v>400</v>
      </c>
      <c r="C16" s="203">
        <v>3470516</v>
      </c>
      <c r="D16" s="62">
        <f t="shared" si="0"/>
        <v>7319.7407467556432</v>
      </c>
      <c r="E16" s="45">
        <f t="shared" si="1"/>
        <v>0.89116606098833406</v>
      </c>
      <c r="F16" s="63">
        <f t="shared" si="2"/>
        <v>782.18496111583124</v>
      </c>
      <c r="G16" s="62">
        <f t="shared" si="3"/>
        <v>370858.1377988102</v>
      </c>
      <c r="H16" s="62">
        <f t="shared" si="6"/>
        <v>3841374.1377988104</v>
      </c>
      <c r="I16" s="64">
        <f t="shared" si="4"/>
        <v>8101.9257078714754</v>
      </c>
      <c r="J16" s="45">
        <f t="shared" si="5"/>
        <v>0.98639575762354215</v>
      </c>
      <c r="K16" s="65">
        <v>19867.660139453656</v>
      </c>
      <c r="L16" s="74">
        <v>474131</v>
      </c>
      <c r="N16" s="140">
        <f t="shared" si="8"/>
        <v>9.1464414166645844E-2</v>
      </c>
      <c r="O16" s="33">
        <f t="shared" si="7"/>
        <v>8.4542205972287968E-2</v>
      </c>
      <c r="Q16" s="1">
        <v>3179687.7250000001</v>
      </c>
      <c r="R16" s="1">
        <v>6749.1525054974909</v>
      </c>
      <c r="S16" s="29"/>
      <c r="T16" s="8"/>
    </row>
    <row r="17" spans="1:20" x14ac:dyDescent="0.25">
      <c r="A17" s="25">
        <v>54</v>
      </c>
      <c r="B17" t="s">
        <v>401</v>
      </c>
      <c r="C17" s="203">
        <v>1704104</v>
      </c>
      <c r="D17" s="62">
        <f t="shared" si="0"/>
        <v>7049.4423668795707</v>
      </c>
      <c r="E17" s="45">
        <f t="shared" si="1"/>
        <v>0.85825769021134246</v>
      </c>
      <c r="F17" s="63">
        <f t="shared" si="2"/>
        <v>1018.6960435073946</v>
      </c>
      <c r="G17" s="62">
        <f t="shared" si="3"/>
        <v>246255.50677330352</v>
      </c>
      <c r="H17" s="62">
        <f t="shared" si="6"/>
        <v>1950359.5067733035</v>
      </c>
      <c r="I17" s="64">
        <f t="shared" si="4"/>
        <v>8068.1384103869659</v>
      </c>
      <c r="J17" s="45">
        <f t="shared" si="5"/>
        <v>0.98228221127641813</v>
      </c>
      <c r="K17" s="65">
        <v>17165.716169968073</v>
      </c>
      <c r="L17" s="74">
        <v>241736</v>
      </c>
      <c r="N17" s="140">
        <f t="shared" si="8"/>
        <v>5.1448836794001696E-2</v>
      </c>
      <c r="O17" s="33">
        <f t="shared" si="7"/>
        <v>5.3327853148599204E-2</v>
      </c>
      <c r="Q17" s="1">
        <v>1620719.8489999999</v>
      </c>
      <c r="R17" s="1">
        <v>6692.5433954940372</v>
      </c>
      <c r="S17" s="29"/>
      <c r="T17" s="8"/>
    </row>
    <row r="18" spans="1:20" x14ac:dyDescent="0.25">
      <c r="A18" s="17"/>
      <c r="B18" s="18"/>
      <c r="C18" s="66"/>
      <c r="D18" s="62"/>
      <c r="E18" s="45"/>
      <c r="F18" s="67"/>
      <c r="G18" s="62"/>
      <c r="H18" s="62"/>
      <c r="I18" s="64"/>
      <c r="J18" s="45"/>
      <c r="K18" s="68"/>
      <c r="L18" s="19"/>
      <c r="N18" s="140"/>
      <c r="O18" s="33"/>
      <c r="Q18" s="20"/>
      <c r="R18" s="20"/>
      <c r="S18" s="30"/>
      <c r="T18" s="31"/>
    </row>
    <row r="19" spans="1:20" x14ac:dyDescent="0.25">
      <c r="A19" s="21" t="s">
        <v>380</v>
      </c>
      <c r="B19" s="22"/>
      <c r="C19" s="69">
        <f>SUM(C7:C17)</f>
        <v>44561358</v>
      </c>
      <c r="D19" s="69">
        <f>C19*1000/L19</f>
        <v>8213.6664166023074</v>
      </c>
      <c r="E19" s="70">
        <f>D19/D$19</f>
        <v>1</v>
      </c>
      <c r="F19" s="71"/>
      <c r="G19" s="69">
        <f>SUM(G7:G17)</f>
        <v>0</v>
      </c>
      <c r="H19" s="69">
        <f>SUM(H7:H18)</f>
        <v>44561357.999999993</v>
      </c>
      <c r="I19" s="72">
        <f>H19*1000/L19</f>
        <v>8213.6664166023056</v>
      </c>
      <c r="J19" s="70">
        <f>I19/I$19</f>
        <v>1</v>
      </c>
      <c r="K19" s="73">
        <f>SUM(K7:K17)</f>
        <v>-8.4692146629095078E-9</v>
      </c>
      <c r="L19" s="23">
        <f>SUM(L7:L17)</f>
        <v>5425270</v>
      </c>
      <c r="N19" s="141">
        <f>(C19-Q19)/Q19</f>
        <v>0.10162637063430609</v>
      </c>
      <c r="O19" s="148">
        <f>(D19-R19)/R19</f>
        <v>9.4742614509565171E-2</v>
      </c>
      <c r="Q19" s="147">
        <f>SUM(Q7:Q17)</f>
        <v>40450518.604000002</v>
      </c>
      <c r="R19" s="194">
        <v>7502.8287998836659</v>
      </c>
      <c r="S19" s="30"/>
      <c r="T19" s="29"/>
    </row>
    <row r="20" spans="1:20" x14ac:dyDescent="0.25">
      <c r="A20" s="10"/>
      <c r="B20" s="10"/>
      <c r="C20" s="10"/>
      <c r="D20" s="10"/>
      <c r="E20" s="10"/>
      <c r="S20" s="9"/>
      <c r="T20" s="9"/>
    </row>
    <row r="21" spans="1:20" x14ac:dyDescent="0.25">
      <c r="A21" s="75" t="s">
        <v>424</v>
      </c>
      <c r="B21" s="202" t="str">
        <f>komm!B368</f>
        <v>Utbetales/trekkes ved 2. termin rammetilskudd i februar 2023</v>
      </c>
      <c r="C21" s="76"/>
      <c r="D21" s="76"/>
      <c r="E21" s="76"/>
      <c r="O21" s="77"/>
      <c r="Q21" s="54"/>
      <c r="S21" s="9"/>
      <c r="T21" s="9"/>
    </row>
    <row r="22" spans="1:20" x14ac:dyDescent="0.25">
      <c r="S22" s="9"/>
      <c r="T22" s="9"/>
    </row>
    <row r="23" spans="1:20" x14ac:dyDescent="0.25">
      <c r="S23" s="9"/>
      <c r="T23" s="9"/>
    </row>
    <row r="24" spans="1:20" x14ac:dyDescent="0.25">
      <c r="S24" s="9"/>
      <c r="T24" s="9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tabSelected="1" zoomScale="90" zoomScaleNormal="90" workbookViewId="0">
      <selection activeCell="M54" sqref="L54:M55"/>
    </sheetView>
  </sheetViews>
  <sheetFormatPr baseColWidth="10" defaultColWidth="11.5703125" defaultRowHeight="15" x14ac:dyDescent="0.25"/>
  <cols>
    <col min="1" max="1" width="20.42578125" style="35" customWidth="1"/>
    <col min="2" max="3" width="12.85546875" style="35" customWidth="1"/>
    <col min="4" max="4" width="13.85546875" style="35" customWidth="1"/>
    <col min="5" max="5" width="12.5703125" style="35" bestFit="1" customWidth="1"/>
    <col min="6" max="7" width="11.5703125" style="35" bestFit="1" customWidth="1"/>
    <col min="8" max="8" width="12.140625" style="35" customWidth="1"/>
    <col min="9" max="9" width="11.5703125" style="35" bestFit="1" customWidth="1"/>
    <col min="10" max="10" width="13" style="35" customWidth="1"/>
    <col min="11" max="12" width="14.5703125" style="35" customWidth="1"/>
    <col min="13" max="14" width="11.5703125" style="35" bestFit="1" customWidth="1"/>
    <col min="15" max="15" width="12.42578125" style="35" bestFit="1" customWidth="1"/>
    <col min="16" max="16" width="11.5703125" style="35"/>
    <col min="17" max="17" width="13.85546875" style="35" bestFit="1" customWidth="1"/>
    <col min="18" max="18" width="12.28515625" style="35" customWidth="1"/>
    <col min="19" max="16384" width="11.5703125" style="35"/>
  </cols>
  <sheetData>
    <row r="1" spans="1:17" x14ac:dyDescent="0.25">
      <c r="A1" s="155" t="s">
        <v>402</v>
      </c>
      <c r="B1" s="254" t="s">
        <v>403</v>
      </c>
      <c r="C1" s="254"/>
      <c r="D1" s="254"/>
      <c r="E1" s="150"/>
      <c r="F1" s="254" t="s">
        <v>404</v>
      </c>
      <c r="G1" s="254"/>
      <c r="H1" s="254"/>
      <c r="I1" s="150"/>
      <c r="J1" s="254" t="s">
        <v>405</v>
      </c>
      <c r="K1" s="254"/>
      <c r="L1" s="254"/>
    </row>
    <row r="2" spans="1:17" x14ac:dyDescent="0.25">
      <c r="A2" s="156"/>
      <c r="B2" s="154">
        <v>2020</v>
      </c>
      <c r="C2" s="154">
        <v>2021</v>
      </c>
      <c r="D2" s="154">
        <v>2022</v>
      </c>
      <c r="E2" s="154"/>
      <c r="F2" s="154">
        <f>B2</f>
        <v>2020</v>
      </c>
      <c r="G2" s="154">
        <f>C2</f>
        <v>2021</v>
      </c>
      <c r="H2" s="154">
        <f>D2</f>
        <v>2022</v>
      </c>
      <c r="I2" s="154"/>
      <c r="J2" s="154">
        <f>F2</f>
        <v>2020</v>
      </c>
      <c r="K2" s="154">
        <f>G2</f>
        <v>2021</v>
      </c>
      <c r="L2" s="154">
        <f>H2</f>
        <v>2022</v>
      </c>
    </row>
    <row r="3" spans="1:17" x14ac:dyDescent="0.25">
      <c r="A3" s="7" t="s">
        <v>391</v>
      </c>
      <c r="B3" s="34">
        <v>20895278</v>
      </c>
      <c r="C3" s="34">
        <v>21035195</v>
      </c>
      <c r="D3" s="34">
        <v>25046985</v>
      </c>
      <c r="E3" s="7"/>
      <c r="F3" s="34">
        <v>4333234</v>
      </c>
      <c r="G3" s="34">
        <v>4256424</v>
      </c>
      <c r="H3" s="34">
        <v>5183875</v>
      </c>
      <c r="I3" s="7"/>
      <c r="J3" s="34">
        <f t="shared" ref="J3:L14" si="0">B3+F3</f>
        <v>25228512</v>
      </c>
      <c r="K3" s="34">
        <f t="shared" si="0"/>
        <v>25291619</v>
      </c>
      <c r="L3" s="34">
        <f t="shared" si="0"/>
        <v>30230860</v>
      </c>
      <c r="O3" s="188"/>
      <c r="P3" s="188"/>
      <c r="Q3" s="188"/>
    </row>
    <row r="4" spans="1:17" x14ac:dyDescent="0.25">
      <c r="A4" s="7" t="s">
        <v>406</v>
      </c>
      <c r="B4" s="34">
        <v>21969380</v>
      </c>
      <c r="C4" s="34">
        <v>22196274</v>
      </c>
      <c r="D4" s="34">
        <v>26348339</v>
      </c>
      <c r="E4" s="7"/>
      <c r="F4" s="34">
        <v>4538293</v>
      </c>
      <c r="G4" s="34">
        <v>4477215</v>
      </c>
      <c r="H4" s="34">
        <v>5437205</v>
      </c>
      <c r="I4" s="34"/>
      <c r="J4" s="34">
        <f t="shared" si="0"/>
        <v>26507673</v>
      </c>
      <c r="K4" s="34">
        <f t="shared" si="0"/>
        <v>26673489</v>
      </c>
      <c r="L4" s="34">
        <f t="shared" si="0"/>
        <v>31785544</v>
      </c>
      <c r="O4" s="188"/>
      <c r="P4" s="188"/>
    </row>
    <row r="5" spans="1:17" x14ac:dyDescent="0.25">
      <c r="A5" s="7" t="s">
        <v>407</v>
      </c>
      <c r="B5" s="34">
        <v>49516015</v>
      </c>
      <c r="C5" s="34">
        <v>53484714</v>
      </c>
      <c r="D5" s="34">
        <f>58238448</f>
        <v>58238448</v>
      </c>
      <c r="E5" s="34"/>
      <c r="F5" s="34">
        <v>10251816</v>
      </c>
      <c r="G5" s="34">
        <v>10944789</v>
      </c>
      <c r="H5" s="34">
        <v>11795438</v>
      </c>
      <c r="I5" s="34"/>
      <c r="J5" s="34">
        <f t="shared" si="0"/>
        <v>59767831</v>
      </c>
      <c r="K5" s="34">
        <f t="shared" si="0"/>
        <v>64429503</v>
      </c>
      <c r="L5" s="34">
        <f t="shared" si="0"/>
        <v>70033886</v>
      </c>
      <c r="O5" s="188"/>
    </row>
    <row r="6" spans="1:17" x14ac:dyDescent="0.25">
      <c r="A6" s="7" t="s">
        <v>408</v>
      </c>
      <c r="B6" s="34">
        <v>50925564</v>
      </c>
      <c r="C6" s="34">
        <v>55218728</v>
      </c>
      <c r="D6" s="34">
        <v>60397398</v>
      </c>
      <c r="E6" s="34"/>
      <c r="F6" s="34">
        <v>10525519</v>
      </c>
      <c r="G6" s="34">
        <v>11281613</v>
      </c>
      <c r="H6" s="34">
        <v>12221762</v>
      </c>
      <c r="I6" s="34"/>
      <c r="J6" s="34">
        <f t="shared" si="0"/>
        <v>61451083</v>
      </c>
      <c r="K6" s="34">
        <f t="shared" si="0"/>
        <v>66500341</v>
      </c>
      <c r="L6" s="34">
        <f t="shared" si="0"/>
        <v>72619160</v>
      </c>
      <c r="O6" s="188"/>
    </row>
    <row r="7" spans="1:17" x14ac:dyDescent="0.25">
      <c r="A7" s="7" t="s">
        <v>409</v>
      </c>
      <c r="B7" s="34">
        <v>78894813</v>
      </c>
      <c r="C7" s="34">
        <v>86991741</v>
      </c>
      <c r="D7" s="34">
        <v>97791092</v>
      </c>
      <c r="E7" s="34"/>
      <c r="F7" s="34">
        <v>16042280</v>
      </c>
      <c r="G7" s="34">
        <v>17844123</v>
      </c>
      <c r="H7" s="34">
        <v>19699908</v>
      </c>
      <c r="I7" s="34"/>
      <c r="J7" s="34">
        <f t="shared" si="0"/>
        <v>94937093</v>
      </c>
      <c r="K7" s="34">
        <f t="shared" si="0"/>
        <v>104835864</v>
      </c>
      <c r="L7" s="34">
        <f t="shared" si="0"/>
        <v>117491000</v>
      </c>
      <c r="O7" s="188"/>
      <c r="P7" s="188"/>
    </row>
    <row r="8" spans="1:17" x14ac:dyDescent="0.25">
      <c r="A8" s="7" t="s">
        <v>410</v>
      </c>
      <c r="B8" s="34">
        <v>80756707</v>
      </c>
      <c r="C8" s="34">
        <v>90692438</v>
      </c>
      <c r="D8" s="34">
        <v>102840296</v>
      </c>
      <c r="E8" s="34"/>
      <c r="F8" s="34">
        <v>16422853</v>
      </c>
      <c r="G8" s="34">
        <v>18598039</v>
      </c>
      <c r="H8" s="34">
        <v>20707889</v>
      </c>
      <c r="I8" s="34"/>
      <c r="J8" s="34">
        <f t="shared" si="0"/>
        <v>97179560</v>
      </c>
      <c r="K8" s="34">
        <f t="shared" si="0"/>
        <v>109290477</v>
      </c>
      <c r="L8" s="34">
        <f t="shared" si="0"/>
        <v>123548185</v>
      </c>
      <c r="N8" s="188"/>
      <c r="O8" s="188"/>
      <c r="P8" s="188"/>
      <c r="Q8" s="188"/>
    </row>
    <row r="9" spans="1:17" x14ac:dyDescent="0.25">
      <c r="A9" s="7" t="s">
        <v>411</v>
      </c>
      <c r="B9" s="34">
        <v>101810468</v>
      </c>
      <c r="C9" s="34">
        <v>112974018</v>
      </c>
      <c r="D9" s="34">
        <v>124903414</v>
      </c>
      <c r="E9" s="34"/>
      <c r="F9" s="34">
        <v>20681027</v>
      </c>
      <c r="G9" s="34">
        <v>23210943</v>
      </c>
      <c r="H9" s="34">
        <v>25114257</v>
      </c>
      <c r="I9" s="34"/>
      <c r="J9" s="34">
        <f t="shared" si="0"/>
        <v>122491495</v>
      </c>
      <c r="K9" s="34">
        <f t="shared" si="0"/>
        <v>136184961</v>
      </c>
      <c r="L9" s="34">
        <f t="shared" si="0"/>
        <v>150017671</v>
      </c>
      <c r="N9" s="188"/>
      <c r="O9" s="188"/>
      <c r="P9" s="188"/>
      <c r="Q9" s="188"/>
    </row>
    <row r="10" spans="1:17" x14ac:dyDescent="0.25">
      <c r="A10" s="7" t="s">
        <v>412</v>
      </c>
      <c r="B10" s="34">
        <v>103805940</v>
      </c>
      <c r="C10" s="34">
        <v>115926311</v>
      </c>
      <c r="D10" s="34">
        <v>129404724</v>
      </c>
      <c r="E10" s="34"/>
      <c r="F10" s="34">
        <v>21089756</v>
      </c>
      <c r="G10" s="34">
        <v>23805587</v>
      </c>
      <c r="H10" s="34">
        <v>26034503</v>
      </c>
      <c r="I10" s="34"/>
      <c r="J10" s="34">
        <f t="shared" si="0"/>
        <v>124895696</v>
      </c>
      <c r="K10" s="34">
        <f t="shared" si="0"/>
        <v>139731898</v>
      </c>
      <c r="L10" s="34">
        <f t="shared" si="0"/>
        <v>155439227</v>
      </c>
      <c r="O10" s="188"/>
      <c r="P10" s="188"/>
    </row>
    <row r="11" spans="1:17" x14ac:dyDescent="0.25">
      <c r="A11" s="7" t="s">
        <v>413</v>
      </c>
      <c r="B11" s="34">
        <v>132835039</v>
      </c>
      <c r="C11" s="34">
        <v>150576254</v>
      </c>
      <c r="D11" s="34">
        <v>165668406</v>
      </c>
      <c r="E11" s="34"/>
      <c r="F11" s="34">
        <v>26965786</v>
      </c>
      <c r="G11" s="34">
        <v>30954025</v>
      </c>
      <c r="H11" s="34">
        <v>33286461</v>
      </c>
      <c r="I11" s="34"/>
      <c r="J11" s="34">
        <f t="shared" si="0"/>
        <v>159800825</v>
      </c>
      <c r="K11" s="34">
        <f t="shared" si="0"/>
        <v>181530279</v>
      </c>
      <c r="L11" s="34">
        <f t="shared" si="0"/>
        <v>198954867</v>
      </c>
    </row>
    <row r="12" spans="1:17" ht="15.75" thickBot="1" x14ac:dyDescent="0.3">
      <c r="A12" s="7" t="s">
        <v>414</v>
      </c>
      <c r="B12" s="34">
        <v>134729423</v>
      </c>
      <c r="C12" s="34">
        <v>152418472</v>
      </c>
      <c r="D12" s="34">
        <v>167290401</v>
      </c>
      <c r="E12" s="34"/>
      <c r="F12" s="34">
        <v>27353442</v>
      </c>
      <c r="G12" s="34">
        <v>31323277</v>
      </c>
      <c r="H12" s="34">
        <v>33623340</v>
      </c>
      <c r="I12" s="34"/>
      <c r="J12" s="34">
        <f t="shared" si="0"/>
        <v>162082865</v>
      </c>
      <c r="K12" s="34">
        <f t="shared" si="0"/>
        <v>183741749</v>
      </c>
      <c r="L12" s="34">
        <f t="shared" si="0"/>
        <v>200913741</v>
      </c>
    </row>
    <row r="13" spans="1:17" x14ac:dyDescent="0.25">
      <c r="A13" s="7" t="s">
        <v>415</v>
      </c>
      <c r="B13" s="34">
        <v>167283488</v>
      </c>
      <c r="C13" s="34">
        <v>190287729</v>
      </c>
      <c r="D13" s="34">
        <v>216186638</v>
      </c>
      <c r="E13" s="36" t="s">
        <v>21</v>
      </c>
      <c r="F13" s="34">
        <v>33998418</v>
      </c>
      <c r="G13" s="34">
        <v>39300433</v>
      </c>
      <c r="H13" s="34">
        <v>43645701</v>
      </c>
      <c r="I13" s="36" t="s">
        <v>21</v>
      </c>
      <c r="J13" s="34">
        <f t="shared" si="0"/>
        <v>201281906</v>
      </c>
      <c r="K13" s="34">
        <f t="shared" si="0"/>
        <v>229588162</v>
      </c>
      <c r="L13" s="34">
        <f t="shared" si="0"/>
        <v>259832339</v>
      </c>
      <c r="M13" s="37"/>
      <c r="N13" s="157"/>
    </row>
    <row r="14" spans="1:17" x14ac:dyDescent="0.25">
      <c r="A14" s="38" t="s">
        <v>416</v>
      </c>
      <c r="B14" s="205">
        <v>168892423</v>
      </c>
      <c r="C14" s="34">
        <v>195955447</v>
      </c>
      <c r="D14" s="34">
        <v>220842958</v>
      </c>
      <c r="E14" s="39">
        <f>D14*1000/$N$15</f>
        <v>40706.353416511993</v>
      </c>
      <c r="F14" s="205">
        <v>34321141</v>
      </c>
      <c r="G14" s="205">
        <v>40450518</v>
      </c>
      <c r="H14" s="205">
        <v>44561358</v>
      </c>
      <c r="I14" s="39">
        <f>H14*1000/$N$15</f>
        <v>8213.6664166023074</v>
      </c>
      <c r="J14" s="205">
        <f t="shared" si="0"/>
        <v>203213564</v>
      </c>
      <c r="K14" s="205">
        <f t="shared" si="0"/>
        <v>236405965</v>
      </c>
      <c r="L14" s="205">
        <f>D14+H14</f>
        <v>265404316</v>
      </c>
      <c r="N14" s="158" t="s">
        <v>438</v>
      </c>
    </row>
    <row r="15" spans="1:17" x14ac:dyDescent="0.25">
      <c r="A15" s="48" t="s">
        <v>427</v>
      </c>
      <c r="B15" s="46"/>
      <c r="C15" s="155"/>
      <c r="D15" s="195">
        <v>188300000</v>
      </c>
      <c r="E15" s="49">
        <f>D15*1000/$N$15</f>
        <v>34707.950019077391</v>
      </c>
      <c r="F15" s="46"/>
      <c r="G15" s="46"/>
      <c r="H15" s="204">
        <v>38600000</v>
      </c>
      <c r="I15" s="49">
        <f>H15*1000/$N$15</f>
        <v>7114.8532699755033</v>
      </c>
      <c r="J15" s="46"/>
      <c r="K15" s="46"/>
      <c r="L15" s="50">
        <f>D15+H15</f>
        <v>226900000</v>
      </c>
      <c r="M15" s="40"/>
      <c r="N15" s="159">
        <f>5425270</f>
        <v>5425270</v>
      </c>
    </row>
    <row r="16" spans="1:17" x14ac:dyDescent="0.25">
      <c r="A16" s="48" t="s">
        <v>433</v>
      </c>
      <c r="B16" s="46"/>
      <c r="C16" s="46"/>
      <c r="D16" s="196">
        <f>D15+3459900</f>
        <v>191759900</v>
      </c>
      <c r="E16" s="49">
        <f>D16*1000/$N$15</f>
        <v>35345.687864382788</v>
      </c>
      <c r="F16" s="46"/>
      <c r="G16" s="46"/>
      <c r="H16" s="197">
        <f>H15+150000-8940</f>
        <v>38741060</v>
      </c>
      <c r="I16" s="49">
        <f>H16*1000/$N$15</f>
        <v>7140.8538192569222</v>
      </c>
      <c r="J16" s="46"/>
      <c r="K16" s="46"/>
      <c r="L16" s="50">
        <f>D16+H16</f>
        <v>230500960</v>
      </c>
      <c r="M16" s="40"/>
      <c r="N16" s="159"/>
    </row>
    <row r="17" spans="1:19" x14ac:dyDescent="0.25">
      <c r="A17" s="7" t="s">
        <v>430</v>
      </c>
      <c r="B17" s="7"/>
      <c r="C17" s="51"/>
      <c r="D17" s="46">
        <v>209200000</v>
      </c>
      <c r="E17" s="49">
        <f>D17*1000/$N$15</f>
        <v>38560.292851784332</v>
      </c>
      <c r="F17" s="7"/>
      <c r="G17" s="51"/>
      <c r="H17" s="46">
        <v>42300000</v>
      </c>
      <c r="I17" s="49">
        <f>H17*1000/$N$15</f>
        <v>7796.8469772011349</v>
      </c>
      <c r="J17" s="52"/>
      <c r="K17" s="51"/>
      <c r="L17" s="46">
        <f>D17+H17</f>
        <v>251500000</v>
      </c>
      <c r="M17" s="41"/>
      <c r="N17" s="169"/>
    </row>
    <row r="18" spans="1:19" ht="15.75" thickBot="1" x14ac:dyDescent="0.3">
      <c r="A18" s="48" t="s">
        <v>431</v>
      </c>
      <c r="B18" s="53"/>
      <c r="C18" s="51"/>
      <c r="D18" s="198">
        <v>211180000</v>
      </c>
      <c r="E18" s="199">
        <f>D18*1000/$N$15</f>
        <v>38925.251646461838</v>
      </c>
      <c r="F18" s="53"/>
      <c r="G18" s="51"/>
      <c r="H18" s="46">
        <v>42720000</v>
      </c>
      <c r="I18" s="199">
        <f>H18*1000/$N$15</f>
        <v>7874.2624791024227</v>
      </c>
      <c r="J18" s="52"/>
      <c r="K18" s="51"/>
      <c r="L18" s="46">
        <f>D18+H18</f>
        <v>253900000</v>
      </c>
      <c r="M18" s="41"/>
      <c r="N18" s="169"/>
    </row>
    <row r="19" spans="1:19" x14ac:dyDescent="0.25">
      <c r="A19" s="160"/>
      <c r="B19" s="40"/>
      <c r="C19" s="161"/>
      <c r="D19" s="162"/>
      <c r="E19" s="163"/>
      <c r="F19" s="40"/>
      <c r="G19" s="161"/>
      <c r="H19" s="162"/>
      <c r="I19" s="163"/>
      <c r="J19" s="40"/>
      <c r="K19" s="161"/>
      <c r="L19" s="164"/>
      <c r="M19" s="41"/>
      <c r="N19" s="40"/>
      <c r="O19" s="168"/>
      <c r="P19" s="168"/>
    </row>
    <row r="20" spans="1:19" x14ac:dyDescent="0.25">
      <c r="A20" s="182"/>
      <c r="B20" s="182"/>
      <c r="C20" s="182"/>
      <c r="D20" s="182"/>
      <c r="E20" s="163"/>
      <c r="F20" s="187"/>
      <c r="G20" s="161"/>
      <c r="H20" s="165"/>
      <c r="I20" s="163"/>
      <c r="J20" s="40"/>
      <c r="K20" s="161"/>
      <c r="L20" s="164"/>
      <c r="M20" s="166"/>
      <c r="N20" s="40"/>
      <c r="O20" s="168"/>
    </row>
    <row r="21" spans="1:19" x14ac:dyDescent="0.25">
      <c r="A21" s="183"/>
      <c r="B21" s="184"/>
      <c r="C21" s="185"/>
      <c r="D21" s="186"/>
      <c r="E21" s="163"/>
      <c r="F21" s="40"/>
      <c r="G21" s="161"/>
      <c r="H21" s="165"/>
      <c r="I21" s="163"/>
      <c r="J21" s="40"/>
      <c r="K21" s="161"/>
      <c r="L21" s="164"/>
      <c r="M21" s="41"/>
      <c r="N21" s="40"/>
    </row>
    <row r="22" spans="1:19" x14ac:dyDescent="0.25">
      <c r="A22" s="42" t="s">
        <v>417</v>
      </c>
      <c r="B22" s="254" t="s">
        <v>403</v>
      </c>
      <c r="C22" s="254"/>
      <c r="D22" s="254"/>
      <c r="E22" s="43"/>
      <c r="F22" s="254" t="s">
        <v>404</v>
      </c>
      <c r="G22" s="254"/>
      <c r="H22" s="254"/>
      <c r="I22" s="43"/>
      <c r="J22" s="254" t="s">
        <v>405</v>
      </c>
      <c r="K22" s="254"/>
      <c r="L22" s="254"/>
    </row>
    <row r="23" spans="1:19" x14ac:dyDescent="0.25">
      <c r="A23" s="44" t="s">
        <v>418</v>
      </c>
      <c r="B23" s="154">
        <f>B2</f>
        <v>2020</v>
      </c>
      <c r="C23" s="154">
        <f t="shared" ref="C23:L23" si="1">C2</f>
        <v>2021</v>
      </c>
      <c r="D23" s="154">
        <f>D2</f>
        <v>2022</v>
      </c>
      <c r="E23" s="154"/>
      <c r="F23" s="154">
        <f t="shared" si="1"/>
        <v>2020</v>
      </c>
      <c r="G23" s="154">
        <f t="shared" si="1"/>
        <v>2021</v>
      </c>
      <c r="H23" s="154">
        <f t="shared" si="1"/>
        <v>2022</v>
      </c>
      <c r="I23" s="154"/>
      <c r="J23" s="154">
        <f t="shared" si="1"/>
        <v>2020</v>
      </c>
      <c r="K23" s="154">
        <f t="shared" si="1"/>
        <v>2021</v>
      </c>
      <c r="L23" s="154">
        <f t="shared" si="1"/>
        <v>2022</v>
      </c>
      <c r="O23" s="200"/>
      <c r="Q23" s="52"/>
      <c r="R23" s="52"/>
      <c r="S23" s="52"/>
    </row>
    <row r="24" spans="1:19" x14ac:dyDescent="0.25">
      <c r="A24" s="7" t="s">
        <v>391</v>
      </c>
      <c r="B24" s="45">
        <v>4.9103484239644897E-2</v>
      </c>
      <c r="C24" s="45">
        <f>(C3-B3)/B3</f>
        <v>6.6961061728874824E-3</v>
      </c>
      <c r="D24" s="45">
        <f>(D3-C3)/C3</f>
        <v>0.19071798478692495</v>
      </c>
      <c r="E24" s="7"/>
      <c r="F24" s="45">
        <v>4.1320075431998185E-2</v>
      </c>
      <c r="G24" s="45">
        <f>(G3-F3)/F3</f>
        <v>-1.7725790945053971E-2</v>
      </c>
      <c r="H24" s="45">
        <f>(H3-G3)/G3</f>
        <v>0.21789441089515518</v>
      </c>
      <c r="I24" s="7"/>
      <c r="J24" s="45">
        <v>4.7748577618323636E-2</v>
      </c>
      <c r="K24" s="45">
        <f>(K3-J3)/J3</f>
        <v>2.501415858374842E-3</v>
      </c>
      <c r="L24" s="45">
        <f>(L3-K3)/K3</f>
        <v>0.19529161023657679</v>
      </c>
      <c r="N24" s="167"/>
      <c r="O24" s="200"/>
      <c r="Q24" s="201"/>
      <c r="R24" s="37"/>
      <c r="S24" s="168"/>
    </row>
    <row r="25" spans="1:19" x14ac:dyDescent="0.25">
      <c r="A25" s="7" t="s">
        <v>406</v>
      </c>
      <c r="B25" s="45">
        <v>4.5865236941296537E-2</v>
      </c>
      <c r="C25" s="45">
        <f t="shared" ref="C25:C35" si="2">(C4-B4)/B4</f>
        <v>1.0327737969847123E-2</v>
      </c>
      <c r="D25" s="45">
        <f t="shared" ref="D25:D30" si="3">(D4-C4)/C4</f>
        <v>0.18706135092763768</v>
      </c>
      <c r="E25" s="7"/>
      <c r="F25" s="45">
        <v>3.8524943327311094E-2</v>
      </c>
      <c r="G25" s="45">
        <f t="shared" ref="G25:G35" si="4">(G4-F4)/F4</f>
        <v>-1.3458364191117674E-2</v>
      </c>
      <c r="H25" s="45">
        <f t="shared" ref="H25:H30" si="5">(H4-G4)/G4</f>
        <v>0.21441677471374504</v>
      </c>
      <c r="I25" s="7"/>
      <c r="J25" s="45">
        <v>4.4592352899124013E-2</v>
      </c>
      <c r="K25" s="45">
        <f t="shared" ref="K25:K35" si="6">(K4-J4)/J4</f>
        <v>6.2553963148707925E-3</v>
      </c>
      <c r="L25" s="45">
        <f t="shared" ref="L25:L29" si="7">(L4-K4)/K4</f>
        <v>0.1916530304678177</v>
      </c>
      <c r="N25" s="167"/>
      <c r="O25" s="200"/>
      <c r="Q25" s="201"/>
      <c r="R25" s="37"/>
      <c r="S25" s="168"/>
    </row>
    <row r="26" spans="1:19" x14ac:dyDescent="0.25">
      <c r="A26" s="7" t="s">
        <v>407</v>
      </c>
      <c r="B26" s="45">
        <v>3.9248145295024808E-2</v>
      </c>
      <c r="C26" s="45">
        <f t="shared" si="2"/>
        <v>8.0149806077892169E-2</v>
      </c>
      <c r="D26" s="45">
        <f t="shared" si="3"/>
        <v>8.88802359492845E-2</v>
      </c>
      <c r="E26" s="7"/>
      <c r="F26" s="45">
        <v>3.3206145517100619E-2</v>
      </c>
      <c r="G26" s="45">
        <f t="shared" si="4"/>
        <v>6.759514606973048E-2</v>
      </c>
      <c r="H26" s="45">
        <f t="shared" si="5"/>
        <v>7.772182725496124E-2</v>
      </c>
      <c r="I26" s="7"/>
      <c r="J26" s="45">
        <v>3.8202237664901717E-2</v>
      </c>
      <c r="K26" s="45">
        <f t="shared" si="6"/>
        <v>7.7996338866638815E-2</v>
      </c>
      <c r="L26" s="45">
        <f t="shared" si="7"/>
        <v>8.6984731203032878E-2</v>
      </c>
      <c r="N26" s="167"/>
      <c r="O26" s="200"/>
      <c r="Q26" s="201"/>
      <c r="R26" s="201"/>
      <c r="S26" s="168"/>
    </row>
    <row r="27" spans="1:19" x14ac:dyDescent="0.25">
      <c r="A27" s="7" t="s">
        <v>408</v>
      </c>
      <c r="B27" s="45">
        <v>4.6107293275969206E-2</v>
      </c>
      <c r="C27" s="45">
        <f t="shared" si="2"/>
        <v>8.4302728586373638E-2</v>
      </c>
      <c r="D27" s="45">
        <f t="shared" si="3"/>
        <v>9.3784666680478412E-2</v>
      </c>
      <c r="E27" s="7"/>
      <c r="F27" s="45">
        <v>4.012973357675334E-2</v>
      </c>
      <c r="G27" s="45">
        <f t="shared" si="4"/>
        <v>7.1834367502448093E-2</v>
      </c>
      <c r="H27" s="45">
        <f t="shared" si="5"/>
        <v>8.3334625997186745E-2</v>
      </c>
      <c r="I27" s="7"/>
      <c r="J27" s="45">
        <v>4.507412779319607E-2</v>
      </c>
      <c r="K27" s="45">
        <f t="shared" si="6"/>
        <v>8.2167111684589844E-2</v>
      </c>
      <c r="L27" s="45">
        <f t="shared" si="7"/>
        <v>9.201184396934145E-2</v>
      </c>
      <c r="N27" s="167"/>
      <c r="Q27" s="201"/>
    </row>
    <row r="28" spans="1:19" x14ac:dyDescent="0.25">
      <c r="A28" s="7" t="s">
        <v>409</v>
      </c>
      <c r="B28" s="45">
        <v>3.9351978070671333E-2</v>
      </c>
      <c r="C28" s="45">
        <f t="shared" si="2"/>
        <v>0.10262940860256554</v>
      </c>
      <c r="D28" s="45">
        <f t="shared" si="3"/>
        <v>0.12414225621717354</v>
      </c>
      <c r="E28" s="7"/>
      <c r="F28" s="45">
        <v>3.339628059778383E-2</v>
      </c>
      <c r="G28" s="45">
        <f t="shared" si="4"/>
        <v>0.11231838616456015</v>
      </c>
      <c r="H28" s="45">
        <f t="shared" si="5"/>
        <v>0.10399978749305865</v>
      </c>
      <c r="I28" s="7"/>
      <c r="J28" s="45">
        <v>3.8322574485050213E-2</v>
      </c>
      <c r="K28" s="45">
        <f t="shared" si="6"/>
        <v>0.10426663264273323</v>
      </c>
      <c r="L28" s="45">
        <f t="shared" si="7"/>
        <v>0.12071380458122613</v>
      </c>
      <c r="N28" s="167"/>
      <c r="Q28" s="201"/>
    </row>
    <row r="29" spans="1:19" x14ac:dyDescent="0.25">
      <c r="A29" s="7" t="s">
        <v>410</v>
      </c>
      <c r="B29" s="45">
        <v>3.7824573782937063E-2</v>
      </c>
      <c r="C29" s="45">
        <f t="shared" si="2"/>
        <v>0.1230328893920848</v>
      </c>
      <c r="D29" s="45">
        <f t="shared" si="3"/>
        <v>0.13394565487367316</v>
      </c>
      <c r="E29" s="7"/>
      <c r="F29" s="45">
        <v>3.1675999172740228E-2</v>
      </c>
      <c r="G29" s="45">
        <f t="shared" si="4"/>
        <v>0.13244872861006549</v>
      </c>
      <c r="H29" s="45">
        <f t="shared" si="5"/>
        <v>0.11344475619176839</v>
      </c>
      <c r="I29" s="7"/>
      <c r="J29" s="45">
        <v>3.6761625119360992E-2</v>
      </c>
      <c r="K29" s="45">
        <f t="shared" si="6"/>
        <v>0.12462411848746795</v>
      </c>
      <c r="L29" s="45">
        <f t="shared" si="7"/>
        <v>0.13045700221438322</v>
      </c>
      <c r="N29" s="167"/>
    </row>
    <row r="30" spans="1:19" x14ac:dyDescent="0.25">
      <c r="A30" s="7" t="s">
        <v>411</v>
      </c>
      <c r="B30" s="45">
        <v>4.0255859949535996E-2</v>
      </c>
      <c r="C30" s="45">
        <f t="shared" si="2"/>
        <v>0.10965031611484194</v>
      </c>
      <c r="D30" s="45">
        <f t="shared" si="3"/>
        <v>0.10559415528621811</v>
      </c>
      <c r="E30" s="7"/>
      <c r="F30" s="45">
        <v>3.4325777095012035E-2</v>
      </c>
      <c r="G30" s="45">
        <f t="shared" si="4"/>
        <v>0.12233028852967505</v>
      </c>
      <c r="H30" s="45">
        <f t="shared" si="5"/>
        <v>8.2000718368055961E-2</v>
      </c>
      <c r="I30" s="7"/>
      <c r="J30" s="45">
        <v>3.9230438036182237E-2</v>
      </c>
      <c r="K30" s="45">
        <f t="shared" si="6"/>
        <v>0.11179115741872528</v>
      </c>
      <c r="L30" s="45">
        <f t="shared" ref="L30:L35" si="8">(L9-K9)/K9</f>
        <v>0.10157296296468447</v>
      </c>
      <c r="N30" s="167"/>
    </row>
    <row r="31" spans="1:19" x14ac:dyDescent="0.25">
      <c r="A31" s="7" t="s">
        <v>412</v>
      </c>
      <c r="B31" s="45">
        <v>3.2705689682058718E-2</v>
      </c>
      <c r="C31" s="45">
        <f t="shared" si="2"/>
        <v>0.11675989832566422</v>
      </c>
      <c r="D31" s="45">
        <f>(D10-C10)/C10</f>
        <v>0.11626707417611175</v>
      </c>
      <c r="E31" s="7"/>
      <c r="F31" s="45">
        <v>2.679858750973331E-2</v>
      </c>
      <c r="G31" s="45">
        <f t="shared" si="4"/>
        <v>0.12877488957197988</v>
      </c>
      <c r="H31" s="45">
        <f>(H10-G10)/G10</f>
        <v>9.3629953338264668E-2</v>
      </c>
      <c r="I31" s="7"/>
      <c r="J31" s="45">
        <v>3.1684219769647567E-2</v>
      </c>
      <c r="K31" s="45">
        <f t="shared" si="6"/>
        <v>0.11878873712349543</v>
      </c>
      <c r="L31" s="45">
        <f t="shared" si="8"/>
        <v>0.11241047480797835</v>
      </c>
      <c r="N31" s="167"/>
    </row>
    <row r="32" spans="1:19" x14ac:dyDescent="0.25">
      <c r="A32" s="7" t="s">
        <v>413</v>
      </c>
      <c r="B32" s="45">
        <v>3.8289238094520478E-2</v>
      </c>
      <c r="C32" s="45">
        <f t="shared" si="2"/>
        <v>0.13355824738380964</v>
      </c>
      <c r="D32" s="45">
        <f>(D11-C11)/C11</f>
        <v>0.10022929644670268</v>
      </c>
      <c r="E32" s="7"/>
      <c r="F32" s="45">
        <v>3.239649424523465E-2</v>
      </c>
      <c r="G32" s="45">
        <f t="shared" si="4"/>
        <v>0.1478999722092284</v>
      </c>
      <c r="H32" s="45">
        <f>(H11-G11)/G11</f>
        <v>7.5351622284985556E-2</v>
      </c>
      <c r="I32" s="7"/>
      <c r="J32" s="45">
        <v>3.7270239601218141E-2</v>
      </c>
      <c r="K32" s="45">
        <f t="shared" si="6"/>
        <v>0.13597835931072322</v>
      </c>
      <c r="L32" s="45">
        <f t="shared" si="8"/>
        <v>9.5987226461542535E-2</v>
      </c>
      <c r="N32" s="167"/>
    </row>
    <row r="33" spans="1:18" x14ac:dyDescent="0.25">
      <c r="A33" s="7" t="s">
        <v>414</v>
      </c>
      <c r="B33" s="45">
        <v>4.5742049579744731E-2</v>
      </c>
      <c r="C33" s="45">
        <f t="shared" si="2"/>
        <v>0.13129314002925702</v>
      </c>
      <c r="D33" s="45">
        <f>(D12-C12)/C12</f>
        <v>9.7573009392194932E-2</v>
      </c>
      <c r="E33" s="7"/>
      <c r="F33" s="45">
        <v>3.9742970451783502E-2</v>
      </c>
      <c r="G33" s="45">
        <f t="shared" si="4"/>
        <v>0.14513109538463204</v>
      </c>
      <c r="H33" s="45">
        <f>(H12-G12)/G12</f>
        <v>7.3429833028006611E-2</v>
      </c>
      <c r="I33" s="7"/>
      <c r="J33" s="45">
        <v>4.4704568292644256E-2</v>
      </c>
      <c r="K33" s="45">
        <f t="shared" si="6"/>
        <v>0.133628462206662</v>
      </c>
      <c r="L33" s="45">
        <f t="shared" si="8"/>
        <v>9.345721423387561E-2</v>
      </c>
      <c r="N33" s="167"/>
    </row>
    <row r="34" spans="1:18" x14ac:dyDescent="0.25">
      <c r="A34" s="7" t="s">
        <v>415</v>
      </c>
      <c r="B34" s="45">
        <v>3.8921751244789651E-2</v>
      </c>
      <c r="C34" s="45">
        <f t="shared" si="2"/>
        <v>0.13751650730764295</v>
      </c>
      <c r="D34" s="45">
        <f>(D13-C13)/C13</f>
        <v>0.13610393658121803</v>
      </c>
      <c r="E34" s="46"/>
      <c r="F34" s="47">
        <v>3.5032410505661492E-2</v>
      </c>
      <c r="G34" s="45">
        <f t="shared" si="4"/>
        <v>0.15594887385642472</v>
      </c>
      <c r="H34" s="45">
        <f>(H13-G13)/G13</f>
        <v>0.11056539758734973</v>
      </c>
      <c r="I34" s="46"/>
      <c r="J34" s="47">
        <v>3.8255834704755347E-2</v>
      </c>
      <c r="K34" s="45">
        <f t="shared" si="6"/>
        <v>0.14062990838331985</v>
      </c>
      <c r="L34" s="45">
        <f t="shared" si="8"/>
        <v>0.13173230159837249</v>
      </c>
      <c r="N34" s="167"/>
    </row>
    <row r="35" spans="1:18" x14ac:dyDescent="0.25">
      <c r="A35" s="46" t="s">
        <v>416</v>
      </c>
      <c r="B35" s="47">
        <v>3.800896552084413E-2</v>
      </c>
      <c r="C35" s="47">
        <f t="shared" si="2"/>
        <v>0.160238236383168</v>
      </c>
      <c r="D35" s="45">
        <f>(D14-C14)/C14</f>
        <v>0.12700596682061102</v>
      </c>
      <c r="E35" s="46"/>
      <c r="F35" s="47">
        <v>3.4093783432044202E-2</v>
      </c>
      <c r="G35" s="47">
        <f t="shared" si="4"/>
        <v>0.17858896357787174</v>
      </c>
      <c r="H35" s="45">
        <f>(H14-G14)/G14</f>
        <v>0.10162638708359681</v>
      </c>
      <c r="I35" s="46"/>
      <c r="J35" s="47">
        <v>3.73386432072043E-2</v>
      </c>
      <c r="K35" s="47">
        <f t="shared" si="6"/>
        <v>0.1633375270166513</v>
      </c>
      <c r="L35" s="45">
        <f t="shared" si="8"/>
        <v>0.12266336426832546</v>
      </c>
      <c r="N35" s="167"/>
    </row>
    <row r="36" spans="1:18" x14ac:dyDescent="0.25">
      <c r="A36" s="151" t="str">
        <f>A15</f>
        <v>Anslag NB2022</v>
      </c>
      <c r="B36" s="152"/>
      <c r="C36" s="152"/>
      <c r="D36" s="153">
        <f>(D15-C$14)/C$14</f>
        <v>-3.9067283493272834E-2</v>
      </c>
      <c r="E36" s="152"/>
      <c r="F36" s="152"/>
      <c r="G36" s="152"/>
      <c r="H36" s="153">
        <f>(H15-G$14)/G$14</f>
        <v>-4.5747695987477834E-2</v>
      </c>
      <c r="I36" s="152"/>
      <c r="J36" s="152"/>
      <c r="K36" s="152"/>
      <c r="L36" s="153">
        <f>(L15-K$14)/K$14</f>
        <v>-4.0210343254240645E-2</v>
      </c>
      <c r="O36" s="37"/>
      <c r="P36" s="168"/>
      <c r="Q36" s="168"/>
      <c r="R36" s="168"/>
    </row>
    <row r="37" spans="1:18" x14ac:dyDescent="0.25">
      <c r="A37" s="48" t="s">
        <v>433</v>
      </c>
      <c r="B37" s="189"/>
      <c r="C37" s="189"/>
      <c r="D37" s="47">
        <f>(D16-C14)/C14</f>
        <v>-2.141071893755523E-2</v>
      </c>
      <c r="E37" s="189"/>
      <c r="F37" s="189"/>
      <c r="G37" s="189"/>
      <c r="H37" s="47">
        <f>(H16-G14)/G14</f>
        <v>-4.226047241224451E-2</v>
      </c>
      <c r="I37" s="189"/>
      <c r="J37" s="189"/>
      <c r="K37" s="189"/>
      <c r="L37" s="47">
        <f>(L16-K$14)/K$14</f>
        <v>-2.4978240291018038E-2</v>
      </c>
      <c r="O37" s="37"/>
      <c r="P37" s="168"/>
      <c r="Q37" s="168"/>
      <c r="R37" s="168"/>
    </row>
    <row r="38" spans="1:18" x14ac:dyDescent="0.25">
      <c r="A38" s="7" t="str">
        <f>A17</f>
        <v>Anslag RNB2022</v>
      </c>
      <c r="D38" s="47">
        <f>(D17-C14)/C14</f>
        <v>6.7589613877893376E-2</v>
      </c>
      <c r="H38" s="47">
        <f>(H17-G14)/G14</f>
        <v>4.5722084448955633E-2</v>
      </c>
      <c r="L38" s="45">
        <f>(L17-K$14)/K$14</f>
        <v>6.3847944784303556E-2</v>
      </c>
      <c r="O38" s="37"/>
      <c r="P38" s="168"/>
      <c r="Q38" s="168"/>
      <c r="R38" s="168"/>
    </row>
    <row r="39" spans="1:18" x14ac:dyDescent="0.25">
      <c r="A39" s="7" t="str">
        <f>A18</f>
        <v>Anslag NB2023</v>
      </c>
      <c r="D39" s="47">
        <f>(D18-C14)/C14</f>
        <v>7.7693951523582813E-2</v>
      </c>
      <c r="H39" s="47">
        <f>(H18-G14)/G14</f>
        <v>5.6105140606604841E-2</v>
      </c>
      <c r="L39" s="45">
        <f>(L18-K$14)/K$14</f>
        <v>7.3999972885624946E-2</v>
      </c>
    </row>
    <row r="40" spans="1:18" x14ac:dyDescent="0.25">
      <c r="A40" s="160"/>
      <c r="D40" s="169"/>
      <c r="G40" s="170"/>
      <c r="H40" s="169"/>
      <c r="L40" s="169"/>
    </row>
    <row r="41" spans="1:18" x14ac:dyDescent="0.25">
      <c r="A41" s="165"/>
      <c r="B41" s="171"/>
      <c r="C41" s="171"/>
      <c r="D41" s="172"/>
      <c r="E41" s="171"/>
      <c r="F41" s="171"/>
      <c r="G41" s="171"/>
      <c r="H41" s="172"/>
      <c r="I41" s="171"/>
      <c r="J41" s="171"/>
      <c r="K41" s="171"/>
      <c r="L41" s="172"/>
    </row>
    <row r="42" spans="1:18" x14ac:dyDescent="0.25">
      <c r="A42" s="7" t="s">
        <v>419</v>
      </c>
      <c r="B42" s="253" t="s">
        <v>403</v>
      </c>
      <c r="C42" s="253"/>
      <c r="D42" s="253"/>
      <c r="E42" s="253"/>
      <c r="F42" s="253" t="s">
        <v>404</v>
      </c>
      <c r="G42" s="253"/>
      <c r="H42" s="253"/>
      <c r="I42" s="253"/>
      <c r="J42" s="253" t="s">
        <v>405</v>
      </c>
      <c r="K42" s="253"/>
      <c r="L42" s="253"/>
      <c r="M42" s="253"/>
    </row>
    <row r="43" spans="1:18" x14ac:dyDescent="0.25">
      <c r="A43" s="191"/>
      <c r="B43" s="154">
        <f>B23</f>
        <v>2020</v>
      </c>
      <c r="C43" s="154">
        <f>C23</f>
        <v>2021</v>
      </c>
      <c r="D43" s="154">
        <f>D23</f>
        <v>2022</v>
      </c>
      <c r="E43" s="173" t="s">
        <v>432</v>
      </c>
      <c r="F43" s="154">
        <f>F23</f>
        <v>2020</v>
      </c>
      <c r="G43" s="154">
        <f>G23</f>
        <v>2021</v>
      </c>
      <c r="H43" s="154">
        <f>H23</f>
        <v>2022</v>
      </c>
      <c r="I43" s="173" t="str">
        <f>E43</f>
        <v>endring 21-22</v>
      </c>
      <c r="J43" s="154">
        <f>J23</f>
        <v>2020</v>
      </c>
      <c r="K43" s="154">
        <f>K23</f>
        <v>2021</v>
      </c>
      <c r="L43" s="154">
        <f>L23</f>
        <v>2022</v>
      </c>
      <c r="M43" s="173" t="str">
        <f>I43</f>
        <v>endring 21-22</v>
      </c>
    </row>
    <row r="44" spans="1:18" x14ac:dyDescent="0.25">
      <c r="A44" s="174" t="str">
        <f>A3</f>
        <v>Januar</v>
      </c>
      <c r="B44" s="174">
        <f>B3</f>
        <v>20895278</v>
      </c>
      <c r="C44" s="174">
        <f>C3</f>
        <v>21035195</v>
      </c>
      <c r="D44" s="174">
        <f>D3</f>
        <v>25046985</v>
      </c>
      <c r="E44" s="175">
        <f t="shared" ref="E44:E50" si="9">(D44-C44)/C44</f>
        <v>0.19071798478692495</v>
      </c>
      <c r="F44" s="174">
        <f>F3</f>
        <v>4333234</v>
      </c>
      <c r="G44" s="174">
        <f>G3</f>
        <v>4256424</v>
      </c>
      <c r="H44" s="174">
        <f>H3</f>
        <v>5183875</v>
      </c>
      <c r="I44" s="175">
        <f>(H44-G44)/G44</f>
        <v>0.21789441089515518</v>
      </c>
      <c r="J44" s="174">
        <f t="shared" ref="J44:L56" si="10">B44+F44</f>
        <v>25228512</v>
      </c>
      <c r="K44" s="174">
        <f t="shared" si="10"/>
        <v>25291619</v>
      </c>
      <c r="L44" s="174">
        <f t="shared" si="10"/>
        <v>30230860</v>
      </c>
      <c r="M44" s="175">
        <f t="shared" ref="M44" si="11">(L44-K44)/K44</f>
        <v>0.19529161023657679</v>
      </c>
      <c r="O44" s="168"/>
    </row>
    <row r="45" spans="1:18" x14ac:dyDescent="0.25">
      <c r="A45" s="174" t="str">
        <f t="shared" ref="A45:A55" si="12">A4</f>
        <v>Februar</v>
      </c>
      <c r="B45" s="174">
        <f>B4-B3</f>
        <v>1074102</v>
      </c>
      <c r="C45" s="174">
        <f>C4-C3</f>
        <v>1161079</v>
      </c>
      <c r="D45" s="174">
        <f>D4-D3</f>
        <v>1301354</v>
      </c>
      <c r="E45" s="175">
        <f t="shared" si="9"/>
        <v>0.12081434596612289</v>
      </c>
      <c r="F45" s="174">
        <f>F4-F3</f>
        <v>205059</v>
      </c>
      <c r="G45" s="174">
        <f>G4-G3</f>
        <v>220791</v>
      </c>
      <c r="H45" s="174">
        <f>H4-H3</f>
        <v>253330</v>
      </c>
      <c r="I45" s="175">
        <f t="shared" ref="I45:I50" si="13">(H45-G45)/G45</f>
        <v>0.1473746665398499</v>
      </c>
      <c r="J45" s="174">
        <f t="shared" si="10"/>
        <v>1279161</v>
      </c>
      <c r="K45" s="174">
        <f t="shared" si="10"/>
        <v>1381870</v>
      </c>
      <c r="L45" s="174">
        <f>D45+H45</f>
        <v>1554684</v>
      </c>
      <c r="M45" s="175">
        <f t="shared" ref="M45:M50" si="14">(L45-K45)/K45</f>
        <v>0.12505807348013923</v>
      </c>
      <c r="O45" s="168"/>
    </row>
    <row r="46" spans="1:18" x14ac:dyDescent="0.25">
      <c r="A46" s="174" t="str">
        <f t="shared" si="12"/>
        <v>Mars</v>
      </c>
      <c r="B46" s="174">
        <f t="shared" ref="B46:C55" si="15">B5-B4</f>
        <v>27546635</v>
      </c>
      <c r="C46" s="174">
        <f t="shared" si="15"/>
        <v>31288440</v>
      </c>
      <c r="D46" s="174">
        <f t="shared" ref="D46:D55" si="16">D5-D4</f>
        <v>31890109</v>
      </c>
      <c r="E46" s="175">
        <f t="shared" si="9"/>
        <v>1.9229753864366522E-2</v>
      </c>
      <c r="F46" s="174">
        <f t="shared" ref="F46:G55" si="17">F5-F4</f>
        <v>5713523</v>
      </c>
      <c r="G46" s="174">
        <f t="shared" si="17"/>
        <v>6467574</v>
      </c>
      <c r="H46" s="174">
        <f>H5-H4</f>
        <v>6358233</v>
      </c>
      <c r="I46" s="175">
        <f t="shared" si="13"/>
        <v>-1.6906029988988144E-2</v>
      </c>
      <c r="J46" s="174">
        <f t="shared" si="10"/>
        <v>33260158</v>
      </c>
      <c r="K46" s="174">
        <f t="shared" si="10"/>
        <v>37756014</v>
      </c>
      <c r="L46" s="174">
        <f t="shared" si="10"/>
        <v>38248342</v>
      </c>
      <c r="M46" s="175">
        <f t="shared" si="14"/>
        <v>1.3039723949673289E-2</v>
      </c>
      <c r="O46" s="168"/>
    </row>
    <row r="47" spans="1:18" x14ac:dyDescent="0.25">
      <c r="A47" s="174" t="str">
        <f t="shared" si="12"/>
        <v>April</v>
      </c>
      <c r="B47" s="174">
        <f t="shared" si="15"/>
        <v>1409549</v>
      </c>
      <c r="C47" s="174">
        <f t="shared" si="15"/>
        <v>1734014</v>
      </c>
      <c r="D47" s="174">
        <f t="shared" si="16"/>
        <v>2158950</v>
      </c>
      <c r="E47" s="175">
        <f t="shared" si="9"/>
        <v>0.24505915177155432</v>
      </c>
      <c r="F47" s="174">
        <f t="shared" si="17"/>
        <v>273703</v>
      </c>
      <c r="G47" s="174">
        <f t="shared" si="17"/>
        <v>336824</v>
      </c>
      <c r="H47" s="174">
        <f>H6-H5</f>
        <v>426324</v>
      </c>
      <c r="I47" s="175">
        <f t="shared" si="13"/>
        <v>0.26571740731064297</v>
      </c>
      <c r="J47" s="174">
        <f t="shared" si="10"/>
        <v>1683252</v>
      </c>
      <c r="K47" s="174">
        <f t="shared" si="10"/>
        <v>2070838</v>
      </c>
      <c r="L47" s="174">
        <f t="shared" ref="L47" si="18">D47+H47</f>
        <v>2585274</v>
      </c>
      <c r="M47" s="175">
        <f t="shared" si="14"/>
        <v>0.24841923897475321</v>
      </c>
      <c r="O47" s="168"/>
    </row>
    <row r="48" spans="1:18" x14ac:dyDescent="0.25">
      <c r="A48" s="174" t="str">
        <f t="shared" si="12"/>
        <v>Mai</v>
      </c>
      <c r="B48" s="174">
        <f t="shared" si="15"/>
        <v>27969249</v>
      </c>
      <c r="C48" s="174">
        <f t="shared" si="15"/>
        <v>31773013</v>
      </c>
      <c r="D48" s="174">
        <f t="shared" si="16"/>
        <v>37393694</v>
      </c>
      <c r="E48" s="175">
        <f t="shared" si="9"/>
        <v>0.17690110157321245</v>
      </c>
      <c r="F48" s="174">
        <f t="shared" si="17"/>
        <v>5516761</v>
      </c>
      <c r="G48" s="174">
        <f t="shared" si="17"/>
        <v>6562510</v>
      </c>
      <c r="H48" s="174">
        <f>H7-H6</f>
        <v>7478146</v>
      </c>
      <c r="I48" s="175">
        <f t="shared" si="13"/>
        <v>0.13952527310434576</v>
      </c>
      <c r="J48" s="174">
        <f t="shared" si="10"/>
        <v>33486010</v>
      </c>
      <c r="K48" s="174">
        <f t="shared" si="10"/>
        <v>38335523</v>
      </c>
      <c r="L48" s="174">
        <f t="shared" ref="L48" si="19">D48+H48</f>
        <v>44871840</v>
      </c>
      <c r="M48" s="175">
        <f t="shared" si="14"/>
        <v>0.17050287797038793</v>
      </c>
      <c r="N48" s="175"/>
      <c r="O48" s="168"/>
      <c r="P48" s="176"/>
    </row>
    <row r="49" spans="1:16" x14ac:dyDescent="0.25">
      <c r="A49" s="174" t="str">
        <f t="shared" si="12"/>
        <v>Juni</v>
      </c>
      <c r="B49" s="174">
        <f t="shared" si="15"/>
        <v>1861894</v>
      </c>
      <c r="C49" s="174">
        <f t="shared" si="15"/>
        <v>3700697</v>
      </c>
      <c r="D49" s="174">
        <f t="shared" si="16"/>
        <v>5049204</v>
      </c>
      <c r="E49" s="175">
        <f t="shared" si="9"/>
        <v>0.36439270764399245</v>
      </c>
      <c r="F49" s="174">
        <f t="shared" si="17"/>
        <v>380573</v>
      </c>
      <c r="G49" s="174">
        <f t="shared" si="17"/>
        <v>753916</v>
      </c>
      <c r="H49" s="174">
        <f>H8-H7</f>
        <v>1007981</v>
      </c>
      <c r="I49" s="175">
        <f t="shared" si="13"/>
        <v>0.33699377649499412</v>
      </c>
      <c r="J49" s="174">
        <f t="shared" si="10"/>
        <v>2242467</v>
      </c>
      <c r="K49" s="174">
        <f t="shared" si="10"/>
        <v>4454613</v>
      </c>
      <c r="L49" s="174">
        <f>D49+H49</f>
        <v>6057185</v>
      </c>
      <c r="M49" s="175">
        <f t="shared" si="14"/>
        <v>0.3597556061547883</v>
      </c>
      <c r="O49" s="168"/>
    </row>
    <row r="50" spans="1:16" x14ac:dyDescent="0.25">
      <c r="A50" s="174" t="str">
        <f t="shared" si="12"/>
        <v>Juli</v>
      </c>
      <c r="B50" s="174">
        <f t="shared" si="15"/>
        <v>21053761</v>
      </c>
      <c r="C50" s="174">
        <f t="shared" si="15"/>
        <v>22281580</v>
      </c>
      <c r="D50" s="174">
        <f t="shared" si="16"/>
        <v>22063118</v>
      </c>
      <c r="E50" s="175">
        <f t="shared" si="9"/>
        <v>-9.8046009304546631E-3</v>
      </c>
      <c r="F50" s="174">
        <f t="shared" si="17"/>
        <v>4258174</v>
      </c>
      <c r="G50" s="174">
        <f t="shared" si="17"/>
        <v>4612904</v>
      </c>
      <c r="H50" s="174">
        <f>H9-H8</f>
        <v>4406368</v>
      </c>
      <c r="I50" s="175">
        <f t="shared" si="13"/>
        <v>-4.4773530947099703E-2</v>
      </c>
      <c r="J50" s="174">
        <f t="shared" si="10"/>
        <v>25311935</v>
      </c>
      <c r="K50" s="174">
        <f>C50+G50</f>
        <v>26894484</v>
      </c>
      <c r="L50" s="174">
        <f>D50+H50</f>
        <v>26469486</v>
      </c>
      <c r="M50" s="175">
        <f t="shared" si="14"/>
        <v>-1.5802422533929262E-2</v>
      </c>
      <c r="O50" s="168"/>
    </row>
    <row r="51" spans="1:16" x14ac:dyDescent="0.25">
      <c r="A51" s="174" t="str">
        <f t="shared" si="12"/>
        <v>August</v>
      </c>
      <c r="B51" s="174">
        <f t="shared" si="15"/>
        <v>1995472</v>
      </c>
      <c r="C51" s="174">
        <f>C10-C9</f>
        <v>2952293</v>
      </c>
      <c r="D51" s="174">
        <f t="shared" si="16"/>
        <v>4501310</v>
      </c>
      <c r="E51" s="175">
        <f>(D51-C51)/C51</f>
        <v>0.52468267885335229</v>
      </c>
      <c r="F51" s="174">
        <f t="shared" si="17"/>
        <v>408729</v>
      </c>
      <c r="G51" s="174">
        <f t="shared" si="17"/>
        <v>594644</v>
      </c>
      <c r="H51" s="174">
        <f t="shared" ref="H51:H55" si="20">H10-H9</f>
        <v>920246</v>
      </c>
      <c r="I51" s="175">
        <f>(H51-G51)/G51</f>
        <v>0.54755786655545169</v>
      </c>
      <c r="J51" s="174">
        <f t="shared" si="10"/>
        <v>2404201</v>
      </c>
      <c r="K51" s="174">
        <f t="shared" si="10"/>
        <v>3546937</v>
      </c>
      <c r="L51" s="174">
        <f>D51+H51</f>
        <v>5421556</v>
      </c>
      <c r="M51" s="175">
        <f>(L51-K51)/K51</f>
        <v>0.52851770414867816</v>
      </c>
      <c r="O51" s="168"/>
    </row>
    <row r="52" spans="1:16" x14ac:dyDescent="0.25">
      <c r="A52" s="174" t="str">
        <f t="shared" si="12"/>
        <v>September</v>
      </c>
      <c r="B52" s="174">
        <f t="shared" si="15"/>
        <v>29029099</v>
      </c>
      <c r="C52" s="174">
        <f t="shared" si="15"/>
        <v>34649943</v>
      </c>
      <c r="D52" s="174">
        <f t="shared" si="16"/>
        <v>36263682</v>
      </c>
      <c r="E52" s="175">
        <f>(D52-C52)/C52</f>
        <v>4.6572630725539722E-2</v>
      </c>
      <c r="F52" s="174">
        <f t="shared" si="17"/>
        <v>5876030</v>
      </c>
      <c r="G52" s="174">
        <f t="shared" si="17"/>
        <v>7148438</v>
      </c>
      <c r="H52" s="174">
        <f t="shared" si="20"/>
        <v>7251958</v>
      </c>
      <c r="I52" s="175">
        <f>(H52-G52)/G52</f>
        <v>1.4481485325885179E-2</v>
      </c>
      <c r="J52" s="174">
        <f t="shared" si="10"/>
        <v>34905129</v>
      </c>
      <c r="K52" s="174">
        <f t="shared" si="10"/>
        <v>41798381</v>
      </c>
      <c r="L52" s="174">
        <f>D52+H52</f>
        <v>43515640</v>
      </c>
      <c r="M52" s="175">
        <f>(L52-K52)/K52</f>
        <v>4.1084342477283986E-2</v>
      </c>
      <c r="O52" s="168"/>
    </row>
    <row r="53" spans="1:16" x14ac:dyDescent="0.25">
      <c r="A53" s="174" t="str">
        <f t="shared" si="12"/>
        <v>Oktober</v>
      </c>
      <c r="B53" s="174">
        <f t="shared" si="15"/>
        <v>1894384</v>
      </c>
      <c r="C53" s="174">
        <f t="shared" si="15"/>
        <v>1842218</v>
      </c>
      <c r="D53" s="174">
        <f t="shared" si="16"/>
        <v>1621995</v>
      </c>
      <c r="E53" s="175">
        <f>(D53-C53)/C53</f>
        <v>-0.11954231258189855</v>
      </c>
      <c r="F53" s="174">
        <f t="shared" si="17"/>
        <v>387656</v>
      </c>
      <c r="G53" s="174">
        <f t="shared" si="17"/>
        <v>369252</v>
      </c>
      <c r="H53" s="174">
        <f t="shared" si="20"/>
        <v>336879</v>
      </c>
      <c r="I53" s="175">
        <f>(H53-G53)/G53</f>
        <v>-8.7671833869552504E-2</v>
      </c>
      <c r="J53" s="174">
        <f t="shared" si="10"/>
        <v>2282040</v>
      </c>
      <c r="K53" s="174">
        <f t="shared" si="10"/>
        <v>2211470</v>
      </c>
      <c r="L53" s="174">
        <f t="shared" ref="L53" si="21">D53+H53</f>
        <v>1958874</v>
      </c>
      <c r="M53" s="175">
        <f>(L53-K53)/K53</f>
        <v>-0.1142208576195924</v>
      </c>
      <c r="O53" s="168"/>
      <c r="P53" s="37"/>
    </row>
    <row r="54" spans="1:16" x14ac:dyDescent="0.25">
      <c r="A54" s="174" t="str">
        <f t="shared" si="12"/>
        <v>November</v>
      </c>
      <c r="B54" s="174">
        <f t="shared" si="15"/>
        <v>32554065</v>
      </c>
      <c r="C54" s="174">
        <f t="shared" si="15"/>
        <v>37869257</v>
      </c>
      <c r="D54" s="174">
        <f t="shared" si="16"/>
        <v>48896237</v>
      </c>
      <c r="E54" s="175">
        <f>(D54-C54)/C54</f>
        <v>0.29118553870755903</v>
      </c>
      <c r="F54" s="174">
        <f t="shared" si="17"/>
        <v>6644976</v>
      </c>
      <c r="G54" s="174">
        <f t="shared" si="17"/>
        <v>7977156</v>
      </c>
      <c r="H54" s="174">
        <f t="shared" si="20"/>
        <v>10022361</v>
      </c>
      <c r="I54" s="175">
        <f>(H54-G54)/G54</f>
        <v>0.25638272587373245</v>
      </c>
      <c r="J54" s="174">
        <f t="shared" si="10"/>
        <v>39199041</v>
      </c>
      <c r="K54" s="174">
        <f t="shared" si="10"/>
        <v>45846413</v>
      </c>
      <c r="L54" s="174">
        <f t="shared" ref="L54" si="22">D54+H54</f>
        <v>58918598</v>
      </c>
      <c r="M54" s="175">
        <f>(L54-K54)/K54</f>
        <v>0.28512994026381083</v>
      </c>
      <c r="O54" s="168"/>
    </row>
    <row r="55" spans="1:16" x14ac:dyDescent="0.25">
      <c r="A55" s="174" t="str">
        <f t="shared" si="12"/>
        <v>Desember</v>
      </c>
      <c r="B55" s="174">
        <f t="shared" si="15"/>
        <v>1608935</v>
      </c>
      <c r="C55" s="174">
        <f t="shared" si="15"/>
        <v>5667718</v>
      </c>
      <c r="D55" s="174">
        <f t="shared" si="16"/>
        <v>4656320</v>
      </c>
      <c r="E55" s="175">
        <f>(D55-C55)/C55</f>
        <v>-0.17844889248194776</v>
      </c>
      <c r="F55" s="174">
        <f t="shared" si="17"/>
        <v>322723</v>
      </c>
      <c r="G55" s="174">
        <f t="shared" si="17"/>
        <v>1150085</v>
      </c>
      <c r="H55" s="174">
        <f t="shared" si="20"/>
        <v>915657</v>
      </c>
      <c r="I55" s="175">
        <f>(H55-G55)/G55</f>
        <v>-0.2038353686901403</v>
      </c>
      <c r="J55" s="174">
        <f t="shared" si="10"/>
        <v>1931658</v>
      </c>
      <c r="K55" s="174">
        <f t="shared" si="10"/>
        <v>6817803</v>
      </c>
      <c r="L55" s="174">
        <f t="shared" ref="L55" si="23">D55+H55</f>
        <v>5571977</v>
      </c>
      <c r="M55" s="175">
        <f>(L55-K55)/K55</f>
        <v>-0.18273129921765119</v>
      </c>
      <c r="O55" s="168"/>
    </row>
    <row r="56" spans="1:16" x14ac:dyDescent="0.25">
      <c r="A56" s="177" t="s">
        <v>420</v>
      </c>
      <c r="B56" s="177">
        <f>SUM(B44:B55)</f>
        <v>168892423</v>
      </c>
      <c r="C56" s="177">
        <f>SUM(C44:C55)</f>
        <v>195955447</v>
      </c>
      <c r="D56" s="177">
        <f>SUM(D44:D55)</f>
        <v>220842958</v>
      </c>
      <c r="E56" s="178"/>
      <c r="F56" s="177">
        <f>SUM(F44:F55)</f>
        <v>34321141</v>
      </c>
      <c r="G56" s="177">
        <f>SUM(G44:G55)</f>
        <v>40450518</v>
      </c>
      <c r="H56" s="177">
        <f>SUM(H44:H55)</f>
        <v>44561358</v>
      </c>
      <c r="I56" s="178"/>
      <c r="J56" s="177">
        <f t="shared" si="10"/>
        <v>203213564</v>
      </c>
      <c r="K56" s="177">
        <f>C56+G56</f>
        <v>236405965</v>
      </c>
      <c r="L56" s="177">
        <f>D56+H56</f>
        <v>265404316</v>
      </c>
      <c r="M56" s="178"/>
    </row>
    <row r="57" spans="1:16" x14ac:dyDescent="0.25">
      <c r="A57" s="43"/>
      <c r="B57" s="43"/>
      <c r="C57" s="152"/>
      <c r="D57" s="43"/>
      <c r="E57" s="179"/>
      <c r="F57" s="152"/>
      <c r="G57" s="152"/>
      <c r="H57" s="43"/>
      <c r="I57" s="179"/>
      <c r="J57" s="152"/>
      <c r="K57" s="152"/>
      <c r="L57" s="43"/>
      <c r="M57" s="179"/>
    </row>
    <row r="58" spans="1:16" x14ac:dyDescent="0.25">
      <c r="A58" s="37"/>
      <c r="D58" s="37"/>
      <c r="H58" s="37"/>
      <c r="L58" s="37"/>
    </row>
    <row r="59" spans="1:16" x14ac:dyDescent="0.25">
      <c r="A59" s="37"/>
      <c r="E59" s="180"/>
      <c r="F59" s="180"/>
      <c r="G59" s="180"/>
      <c r="H59" s="180"/>
      <c r="I59" s="180"/>
      <c r="J59" s="180"/>
      <c r="K59" s="180"/>
      <c r="L59" s="181"/>
    </row>
    <row r="60" spans="1:16" x14ac:dyDescent="0.25">
      <c r="A60" s="37"/>
      <c r="E60" s="168"/>
      <c r="H60" s="37"/>
      <c r="I60" s="168"/>
      <c r="L60" s="168"/>
    </row>
    <row r="61" spans="1:16" x14ac:dyDescent="0.25">
      <c r="A61" s="37"/>
      <c r="E61" s="168"/>
      <c r="I61" s="168"/>
      <c r="L61" s="168"/>
    </row>
    <row r="62" spans="1:16" x14ac:dyDescent="0.25">
      <c r="A62" s="37"/>
      <c r="E62" s="168"/>
      <c r="I62" s="168"/>
      <c r="L62" s="168"/>
    </row>
    <row r="63" spans="1:16" x14ac:dyDescent="0.25">
      <c r="A63" s="37"/>
      <c r="E63" s="168"/>
      <c r="I63" s="168"/>
      <c r="L63" s="168"/>
    </row>
  </sheetData>
  <sheetProtection sheet="1" objects="1" scenarios="1"/>
  <mergeCells count="9">
    <mergeCell ref="B42:E42"/>
    <mergeCell ref="F42:I42"/>
    <mergeCell ref="J42:M42"/>
    <mergeCell ref="B1:D1"/>
    <mergeCell ref="F1:H1"/>
    <mergeCell ref="J1:L1"/>
    <mergeCell ref="B22:D22"/>
    <mergeCell ref="F22:H22"/>
    <mergeCell ref="J22:L22"/>
  </mergeCells>
  <pageMargins left="0.7" right="0.7" top="0.75" bottom="0.75" header="0.3" footer="0.3"/>
  <pageSetup paperSize="9" orientation="portrait" r:id="rId1"/>
  <ignoredErrors>
    <ignoredError sqref="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Monsen;Martin.Fjordholm@ks.no;anita.ekle.kildahl@ks.no</dc:creator>
  <cp:lastModifiedBy>Martin Fjordholm</cp:lastModifiedBy>
  <dcterms:created xsi:type="dcterms:W3CDTF">2019-11-19T09:55:59Z</dcterms:created>
  <dcterms:modified xsi:type="dcterms:W3CDTF">2023-01-24T14:29:49Z</dcterms:modified>
</cp:coreProperties>
</file>