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4360DE76-0F6D-41EB-A8E5-F17B22349259}" xr6:coauthVersionLast="47" xr6:coauthVersionMax="47" xr10:uidLastSave="{00000000-0000-0000-0000-000000000000}"/>
  <bookViews>
    <workbookView xWindow="525" yWindow="-15645" windowWidth="21600" windowHeight="12735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64" i="1" l="1"/>
  <c r="T364" i="1"/>
  <c r="S364" i="1"/>
  <c r="P364" i="1"/>
  <c r="C364" i="1"/>
  <c r="X362" i="1"/>
  <c r="Q362" i="1"/>
  <c r="D362" i="1"/>
  <c r="R362" i="1" s="1"/>
  <c r="X361" i="1"/>
  <c r="Q361" i="1"/>
  <c r="D361" i="1"/>
  <c r="X360" i="1"/>
  <c r="Q360" i="1"/>
  <c r="D360" i="1"/>
  <c r="R360" i="1" s="1"/>
  <c r="X359" i="1"/>
  <c r="Q359" i="1"/>
  <c r="D359" i="1"/>
  <c r="X358" i="1"/>
  <c r="Q358" i="1"/>
  <c r="D358" i="1"/>
  <c r="R358" i="1" s="1"/>
  <c r="X357" i="1"/>
  <c r="Q357" i="1"/>
  <c r="D357" i="1"/>
  <c r="R357" i="1" s="1"/>
  <c r="X356" i="1"/>
  <c r="Q356" i="1"/>
  <c r="D356" i="1"/>
  <c r="X355" i="1"/>
  <c r="Q355" i="1"/>
  <c r="D355" i="1"/>
  <c r="X354" i="1"/>
  <c r="Q354" i="1"/>
  <c r="D354" i="1"/>
  <c r="R354" i="1" s="1"/>
  <c r="X353" i="1"/>
  <c r="Q353" i="1"/>
  <c r="D353" i="1"/>
  <c r="X352" i="1"/>
  <c r="Q352" i="1"/>
  <c r="D352" i="1"/>
  <c r="R352" i="1" s="1"/>
  <c r="X351" i="1"/>
  <c r="Q351" i="1"/>
  <c r="D351" i="1"/>
  <c r="X350" i="1"/>
  <c r="Q350" i="1"/>
  <c r="D350" i="1"/>
  <c r="R350" i="1" s="1"/>
  <c r="X349" i="1"/>
  <c r="Q349" i="1"/>
  <c r="D349" i="1"/>
  <c r="R349" i="1" s="1"/>
  <c r="X348" i="1"/>
  <c r="Q348" i="1"/>
  <c r="D348" i="1"/>
  <c r="R348" i="1" s="1"/>
  <c r="X347" i="1"/>
  <c r="Q347" i="1"/>
  <c r="D347" i="1"/>
  <c r="X346" i="1"/>
  <c r="Q346" i="1"/>
  <c r="D346" i="1"/>
  <c r="R346" i="1" s="1"/>
  <c r="X345" i="1"/>
  <c r="Q345" i="1"/>
  <c r="D345" i="1"/>
  <c r="X344" i="1"/>
  <c r="Q344" i="1"/>
  <c r="D344" i="1"/>
  <c r="R344" i="1" s="1"/>
  <c r="X343" i="1"/>
  <c r="Q343" i="1"/>
  <c r="D343" i="1"/>
  <c r="X342" i="1"/>
  <c r="Q342" i="1"/>
  <c r="D342" i="1"/>
  <c r="X341" i="1"/>
  <c r="Q341" i="1"/>
  <c r="D341" i="1"/>
  <c r="R341" i="1" s="1"/>
  <c r="X340" i="1"/>
  <c r="Q340" i="1"/>
  <c r="D340" i="1"/>
  <c r="X339" i="1"/>
  <c r="Q339" i="1"/>
  <c r="D339" i="1"/>
  <c r="X338" i="1"/>
  <c r="Q338" i="1"/>
  <c r="D338" i="1"/>
  <c r="R338" i="1" s="1"/>
  <c r="X337" i="1"/>
  <c r="Q337" i="1"/>
  <c r="D337" i="1"/>
  <c r="X336" i="1"/>
  <c r="Q336" i="1"/>
  <c r="D336" i="1"/>
  <c r="R336" i="1" s="1"/>
  <c r="X335" i="1"/>
  <c r="Q335" i="1"/>
  <c r="D335" i="1"/>
  <c r="X334" i="1"/>
  <c r="Q334" i="1"/>
  <c r="D334" i="1"/>
  <c r="R334" i="1" s="1"/>
  <c r="X333" i="1"/>
  <c r="Q333" i="1"/>
  <c r="D333" i="1"/>
  <c r="R333" i="1" s="1"/>
  <c r="X332" i="1"/>
  <c r="Q332" i="1"/>
  <c r="D332" i="1"/>
  <c r="R332" i="1" s="1"/>
  <c r="X331" i="1"/>
  <c r="Q331" i="1"/>
  <c r="D331" i="1"/>
  <c r="X330" i="1"/>
  <c r="Q330" i="1"/>
  <c r="D330" i="1"/>
  <c r="R330" i="1" s="1"/>
  <c r="X329" i="1"/>
  <c r="Q329" i="1"/>
  <c r="D329" i="1"/>
  <c r="X328" i="1"/>
  <c r="Q328" i="1"/>
  <c r="D328" i="1"/>
  <c r="X327" i="1"/>
  <c r="Q327" i="1"/>
  <c r="D327" i="1"/>
  <c r="X326" i="1"/>
  <c r="Q326" i="1"/>
  <c r="D326" i="1"/>
  <c r="R326" i="1" s="1"/>
  <c r="X325" i="1"/>
  <c r="Q325" i="1"/>
  <c r="D325" i="1"/>
  <c r="R325" i="1" s="1"/>
  <c r="X324" i="1"/>
  <c r="Q324" i="1"/>
  <c r="D324" i="1"/>
  <c r="R324" i="1" s="1"/>
  <c r="X323" i="1"/>
  <c r="Q323" i="1"/>
  <c r="D323" i="1"/>
  <c r="R323" i="1" s="1"/>
  <c r="X322" i="1"/>
  <c r="Q322" i="1"/>
  <c r="D322" i="1"/>
  <c r="X321" i="1"/>
  <c r="Q321" i="1"/>
  <c r="D321" i="1"/>
  <c r="R321" i="1" s="1"/>
  <c r="X320" i="1"/>
  <c r="Q320" i="1"/>
  <c r="D320" i="1"/>
  <c r="R320" i="1" s="1"/>
  <c r="X319" i="1"/>
  <c r="Q319" i="1"/>
  <c r="D319" i="1"/>
  <c r="R319" i="1" s="1"/>
  <c r="X318" i="1"/>
  <c r="Q318" i="1"/>
  <c r="D318" i="1"/>
  <c r="X317" i="1"/>
  <c r="Q317" i="1"/>
  <c r="D317" i="1"/>
  <c r="R317" i="1" s="1"/>
  <c r="X316" i="1"/>
  <c r="Q316" i="1"/>
  <c r="D316" i="1"/>
  <c r="R316" i="1" s="1"/>
  <c r="X315" i="1"/>
  <c r="Q315" i="1"/>
  <c r="D315" i="1"/>
  <c r="R315" i="1" s="1"/>
  <c r="X314" i="1"/>
  <c r="Q314" i="1"/>
  <c r="D314" i="1"/>
  <c r="X313" i="1"/>
  <c r="Q313" i="1"/>
  <c r="D313" i="1"/>
  <c r="R313" i="1" s="1"/>
  <c r="X312" i="1"/>
  <c r="Q312" i="1"/>
  <c r="D312" i="1"/>
  <c r="R312" i="1" s="1"/>
  <c r="X311" i="1"/>
  <c r="Q311" i="1"/>
  <c r="D311" i="1"/>
  <c r="R311" i="1" s="1"/>
  <c r="X310" i="1"/>
  <c r="Q310" i="1"/>
  <c r="D310" i="1"/>
  <c r="X309" i="1"/>
  <c r="Q309" i="1"/>
  <c r="D309" i="1"/>
  <c r="X308" i="1"/>
  <c r="Q308" i="1"/>
  <c r="D308" i="1"/>
  <c r="X307" i="1"/>
  <c r="Q307" i="1"/>
  <c r="D307" i="1"/>
  <c r="X306" i="1"/>
  <c r="Q306" i="1"/>
  <c r="D306" i="1"/>
  <c r="X305" i="1"/>
  <c r="Q305" i="1"/>
  <c r="D305" i="1"/>
  <c r="R305" i="1" s="1"/>
  <c r="X304" i="1"/>
  <c r="Q304" i="1"/>
  <c r="D304" i="1"/>
  <c r="X303" i="1"/>
  <c r="Q303" i="1"/>
  <c r="D303" i="1"/>
  <c r="R303" i="1" s="1"/>
  <c r="X302" i="1"/>
  <c r="Q302" i="1"/>
  <c r="D302" i="1"/>
  <c r="X301" i="1"/>
  <c r="Q301" i="1"/>
  <c r="D301" i="1"/>
  <c r="X300" i="1"/>
  <c r="Q300" i="1"/>
  <c r="D300" i="1"/>
  <c r="R300" i="1" s="1"/>
  <c r="X299" i="1"/>
  <c r="Q299" i="1"/>
  <c r="D299" i="1"/>
  <c r="X298" i="1"/>
  <c r="Q298" i="1"/>
  <c r="D298" i="1"/>
  <c r="X297" i="1"/>
  <c r="Q297" i="1"/>
  <c r="D297" i="1"/>
  <c r="X296" i="1"/>
  <c r="Q296" i="1"/>
  <c r="D296" i="1"/>
  <c r="R296" i="1" s="1"/>
  <c r="X295" i="1"/>
  <c r="Q295" i="1"/>
  <c r="D295" i="1"/>
  <c r="R295" i="1" s="1"/>
  <c r="X294" i="1"/>
  <c r="Q294" i="1"/>
  <c r="D294" i="1"/>
  <c r="R294" i="1" s="1"/>
  <c r="X293" i="1"/>
  <c r="Q293" i="1"/>
  <c r="D293" i="1"/>
  <c r="X292" i="1"/>
  <c r="Q292" i="1"/>
  <c r="D292" i="1"/>
  <c r="X291" i="1"/>
  <c r="Q291" i="1"/>
  <c r="D291" i="1"/>
  <c r="R291" i="1" s="1"/>
  <c r="X290" i="1"/>
  <c r="Q290" i="1"/>
  <c r="D290" i="1"/>
  <c r="X289" i="1"/>
  <c r="Q289" i="1"/>
  <c r="D289" i="1"/>
  <c r="X288" i="1"/>
  <c r="Q288" i="1"/>
  <c r="D288" i="1"/>
  <c r="R288" i="1" s="1"/>
  <c r="X287" i="1"/>
  <c r="Q287" i="1"/>
  <c r="D287" i="1"/>
  <c r="R287" i="1" s="1"/>
  <c r="X286" i="1"/>
  <c r="Q286" i="1"/>
  <c r="D286" i="1"/>
  <c r="R286" i="1" s="1"/>
  <c r="X285" i="1"/>
  <c r="Q285" i="1"/>
  <c r="D285" i="1"/>
  <c r="X284" i="1"/>
  <c r="Q284" i="1"/>
  <c r="D284" i="1"/>
  <c r="R284" i="1" s="1"/>
  <c r="X283" i="1"/>
  <c r="Q283" i="1"/>
  <c r="D283" i="1"/>
  <c r="X282" i="1"/>
  <c r="Q282" i="1"/>
  <c r="D282" i="1"/>
  <c r="X281" i="1"/>
  <c r="Q281" i="1"/>
  <c r="D281" i="1"/>
  <c r="X280" i="1"/>
  <c r="Q280" i="1"/>
  <c r="D280" i="1"/>
  <c r="X279" i="1"/>
  <c r="Q279" i="1"/>
  <c r="D279" i="1"/>
  <c r="X278" i="1"/>
  <c r="Q278" i="1"/>
  <c r="D278" i="1"/>
  <c r="X277" i="1"/>
  <c r="Q277" i="1"/>
  <c r="D277" i="1"/>
  <c r="R277" i="1" s="1"/>
  <c r="X276" i="1"/>
  <c r="Q276" i="1"/>
  <c r="D276" i="1"/>
  <c r="R276" i="1" s="1"/>
  <c r="X275" i="1"/>
  <c r="Q275" i="1"/>
  <c r="D275" i="1"/>
  <c r="X274" i="1"/>
  <c r="Q274" i="1"/>
  <c r="D274" i="1"/>
  <c r="X273" i="1"/>
  <c r="Q273" i="1"/>
  <c r="D273" i="1"/>
  <c r="R273" i="1" s="1"/>
  <c r="X272" i="1"/>
  <c r="Q272" i="1"/>
  <c r="D272" i="1"/>
  <c r="X271" i="1"/>
  <c r="Q271" i="1"/>
  <c r="D271" i="1"/>
  <c r="X270" i="1"/>
  <c r="Q270" i="1"/>
  <c r="D270" i="1"/>
  <c r="R270" i="1" s="1"/>
  <c r="X269" i="1"/>
  <c r="Q269" i="1"/>
  <c r="D269" i="1"/>
  <c r="R269" i="1" s="1"/>
  <c r="X268" i="1"/>
  <c r="Q268" i="1"/>
  <c r="D268" i="1"/>
  <c r="X267" i="1"/>
  <c r="Q267" i="1"/>
  <c r="D267" i="1"/>
  <c r="X266" i="1"/>
  <c r="Q266" i="1"/>
  <c r="D266" i="1"/>
  <c r="X265" i="1"/>
  <c r="Q265" i="1"/>
  <c r="D265" i="1"/>
  <c r="R265" i="1" s="1"/>
  <c r="X264" i="1"/>
  <c r="Q264" i="1"/>
  <c r="D264" i="1"/>
  <c r="X263" i="1"/>
  <c r="Q263" i="1"/>
  <c r="D263" i="1"/>
  <c r="X262" i="1"/>
  <c r="Q262" i="1"/>
  <c r="D262" i="1"/>
  <c r="R262" i="1" s="1"/>
  <c r="X261" i="1"/>
  <c r="Q261" i="1"/>
  <c r="D261" i="1"/>
  <c r="X260" i="1"/>
  <c r="Q260" i="1"/>
  <c r="D260" i="1"/>
  <c r="X259" i="1"/>
  <c r="Q259" i="1"/>
  <c r="D259" i="1"/>
  <c r="X258" i="1"/>
  <c r="Q258" i="1"/>
  <c r="D258" i="1"/>
  <c r="R258" i="1" s="1"/>
  <c r="X257" i="1"/>
  <c r="Q257" i="1"/>
  <c r="D257" i="1"/>
  <c r="R257" i="1" s="1"/>
  <c r="X256" i="1"/>
  <c r="Q256" i="1"/>
  <c r="D256" i="1"/>
  <c r="X255" i="1"/>
  <c r="Q255" i="1"/>
  <c r="D255" i="1"/>
  <c r="X254" i="1"/>
  <c r="Q254" i="1"/>
  <c r="D254" i="1"/>
  <c r="R254" i="1" s="1"/>
  <c r="X253" i="1"/>
  <c r="Q253" i="1"/>
  <c r="D253" i="1"/>
  <c r="R253" i="1" s="1"/>
  <c r="X252" i="1"/>
  <c r="Q252" i="1"/>
  <c r="D252" i="1"/>
  <c r="R252" i="1" s="1"/>
  <c r="X251" i="1"/>
  <c r="Q251" i="1"/>
  <c r="D251" i="1"/>
  <c r="X250" i="1"/>
  <c r="Q250" i="1"/>
  <c r="D250" i="1"/>
  <c r="R250" i="1" s="1"/>
  <c r="X249" i="1"/>
  <c r="Q249" i="1"/>
  <c r="D249" i="1"/>
  <c r="R249" i="1" s="1"/>
  <c r="X248" i="1"/>
  <c r="Q248" i="1"/>
  <c r="D248" i="1"/>
  <c r="X247" i="1"/>
  <c r="Q247" i="1"/>
  <c r="D247" i="1"/>
  <c r="X246" i="1"/>
  <c r="Q246" i="1"/>
  <c r="D246" i="1"/>
  <c r="R246" i="1" s="1"/>
  <c r="X245" i="1"/>
  <c r="Q245" i="1"/>
  <c r="D245" i="1"/>
  <c r="R245" i="1" s="1"/>
  <c r="X244" i="1"/>
  <c r="Q244" i="1"/>
  <c r="D244" i="1"/>
  <c r="R244" i="1" s="1"/>
  <c r="X243" i="1"/>
  <c r="Q243" i="1"/>
  <c r="D243" i="1"/>
  <c r="X242" i="1"/>
  <c r="Q242" i="1"/>
  <c r="D242" i="1"/>
  <c r="R242" i="1" s="1"/>
  <c r="X241" i="1"/>
  <c r="Q241" i="1"/>
  <c r="D241" i="1"/>
  <c r="X240" i="1"/>
  <c r="Q240" i="1"/>
  <c r="D240" i="1"/>
  <c r="R240" i="1" s="1"/>
  <c r="X239" i="1"/>
  <c r="Q239" i="1"/>
  <c r="D239" i="1"/>
  <c r="R239" i="1" s="1"/>
  <c r="X238" i="1"/>
  <c r="Q238" i="1"/>
  <c r="D238" i="1"/>
  <c r="X237" i="1"/>
  <c r="Q237" i="1"/>
  <c r="D237" i="1"/>
  <c r="X236" i="1"/>
  <c r="Q236" i="1"/>
  <c r="D236" i="1"/>
  <c r="R236" i="1" s="1"/>
  <c r="X235" i="1"/>
  <c r="Q235" i="1"/>
  <c r="D235" i="1"/>
  <c r="X234" i="1"/>
  <c r="Q234" i="1"/>
  <c r="D234" i="1"/>
  <c r="R234" i="1" s="1"/>
  <c r="X233" i="1"/>
  <c r="Q233" i="1"/>
  <c r="D233" i="1"/>
  <c r="X232" i="1"/>
  <c r="Q232" i="1"/>
  <c r="D232" i="1"/>
  <c r="X231" i="1"/>
  <c r="Q231" i="1"/>
  <c r="D231" i="1"/>
  <c r="R231" i="1" s="1"/>
  <c r="X230" i="1"/>
  <c r="Q230" i="1"/>
  <c r="D230" i="1"/>
  <c r="X229" i="1"/>
  <c r="Q229" i="1"/>
  <c r="D229" i="1"/>
  <c r="X228" i="1"/>
  <c r="Q228" i="1"/>
  <c r="D228" i="1"/>
  <c r="R228" i="1" s="1"/>
  <c r="X227" i="1"/>
  <c r="Q227" i="1"/>
  <c r="D227" i="1"/>
  <c r="R227" i="1" s="1"/>
  <c r="X226" i="1"/>
  <c r="Q226" i="1"/>
  <c r="D226" i="1"/>
  <c r="R226" i="1" s="1"/>
  <c r="X225" i="1"/>
  <c r="Q225" i="1"/>
  <c r="D225" i="1"/>
  <c r="X224" i="1"/>
  <c r="Q224" i="1"/>
  <c r="D224" i="1"/>
  <c r="X223" i="1"/>
  <c r="Q223" i="1"/>
  <c r="D223" i="1"/>
  <c r="R223" i="1" s="1"/>
  <c r="X222" i="1"/>
  <c r="Q222" i="1"/>
  <c r="D222" i="1"/>
  <c r="X221" i="1"/>
  <c r="Q221" i="1"/>
  <c r="D221" i="1"/>
  <c r="X220" i="1"/>
  <c r="Q220" i="1"/>
  <c r="D220" i="1"/>
  <c r="R220" i="1" s="1"/>
  <c r="X219" i="1"/>
  <c r="Q219" i="1"/>
  <c r="D219" i="1"/>
  <c r="X218" i="1"/>
  <c r="Q218" i="1"/>
  <c r="D218" i="1"/>
  <c r="X217" i="1"/>
  <c r="Q217" i="1"/>
  <c r="D217" i="1"/>
  <c r="X216" i="1"/>
  <c r="Q216" i="1"/>
  <c r="D216" i="1"/>
  <c r="X215" i="1"/>
  <c r="Q215" i="1"/>
  <c r="D215" i="1"/>
  <c r="X214" i="1"/>
  <c r="Q214" i="1"/>
  <c r="D214" i="1"/>
  <c r="X213" i="1"/>
  <c r="Q213" i="1"/>
  <c r="D213" i="1"/>
  <c r="X212" i="1"/>
  <c r="Q212" i="1"/>
  <c r="D212" i="1"/>
  <c r="R212" i="1" s="1"/>
  <c r="X211" i="1"/>
  <c r="Q211" i="1"/>
  <c r="D211" i="1"/>
  <c r="R211" i="1" s="1"/>
  <c r="X210" i="1"/>
  <c r="Q210" i="1"/>
  <c r="D210" i="1"/>
  <c r="X209" i="1"/>
  <c r="Q209" i="1"/>
  <c r="D209" i="1"/>
  <c r="X208" i="1"/>
  <c r="Q208" i="1"/>
  <c r="D208" i="1"/>
  <c r="X207" i="1"/>
  <c r="Q207" i="1"/>
  <c r="D207" i="1"/>
  <c r="R207" i="1" s="1"/>
  <c r="X206" i="1"/>
  <c r="Q206" i="1"/>
  <c r="D206" i="1"/>
  <c r="X205" i="1"/>
  <c r="Q205" i="1"/>
  <c r="D205" i="1"/>
  <c r="R205" i="1" s="1"/>
  <c r="X204" i="1"/>
  <c r="Q204" i="1"/>
  <c r="D204" i="1"/>
  <c r="X203" i="1"/>
  <c r="Q203" i="1"/>
  <c r="D203" i="1"/>
  <c r="X202" i="1"/>
  <c r="Q202" i="1"/>
  <c r="D202" i="1"/>
  <c r="X201" i="1"/>
  <c r="Q201" i="1"/>
  <c r="D201" i="1"/>
  <c r="X200" i="1"/>
  <c r="Q200" i="1"/>
  <c r="D200" i="1"/>
  <c r="X199" i="1"/>
  <c r="Q199" i="1"/>
  <c r="D199" i="1"/>
  <c r="R199" i="1" s="1"/>
  <c r="X198" i="1"/>
  <c r="Q198" i="1"/>
  <c r="D198" i="1"/>
  <c r="R198" i="1" s="1"/>
  <c r="X197" i="1"/>
  <c r="Q197" i="1"/>
  <c r="D197" i="1"/>
  <c r="X196" i="1"/>
  <c r="Q196" i="1"/>
  <c r="D196" i="1"/>
  <c r="R196" i="1" s="1"/>
  <c r="X195" i="1"/>
  <c r="Q195" i="1"/>
  <c r="D195" i="1"/>
  <c r="X194" i="1"/>
  <c r="Q194" i="1"/>
  <c r="D194" i="1"/>
  <c r="X193" i="1"/>
  <c r="Q193" i="1"/>
  <c r="D193" i="1"/>
  <c r="R193" i="1" s="1"/>
  <c r="X192" i="1"/>
  <c r="Q192" i="1"/>
  <c r="D192" i="1"/>
  <c r="R192" i="1" s="1"/>
  <c r="X191" i="1"/>
  <c r="Q191" i="1"/>
  <c r="D191" i="1"/>
  <c r="X190" i="1"/>
  <c r="Q190" i="1"/>
  <c r="D190" i="1"/>
  <c r="X189" i="1"/>
  <c r="Q189" i="1"/>
  <c r="D189" i="1"/>
  <c r="X188" i="1"/>
  <c r="Q188" i="1"/>
  <c r="D188" i="1"/>
  <c r="R188" i="1" s="1"/>
  <c r="X187" i="1"/>
  <c r="Q187" i="1"/>
  <c r="D187" i="1"/>
  <c r="X186" i="1"/>
  <c r="Q186" i="1"/>
  <c r="D186" i="1"/>
  <c r="X185" i="1"/>
  <c r="Q185" i="1"/>
  <c r="D185" i="1"/>
  <c r="R185" i="1" s="1"/>
  <c r="X184" i="1"/>
  <c r="Q184" i="1"/>
  <c r="D184" i="1"/>
  <c r="R184" i="1" s="1"/>
  <c r="X183" i="1"/>
  <c r="Q183" i="1"/>
  <c r="D183" i="1"/>
  <c r="X182" i="1"/>
  <c r="Q182" i="1"/>
  <c r="D182" i="1"/>
  <c r="X181" i="1"/>
  <c r="Q181" i="1"/>
  <c r="D181" i="1"/>
  <c r="X180" i="1"/>
  <c r="Q180" i="1"/>
  <c r="D180" i="1"/>
  <c r="R180" i="1" s="1"/>
  <c r="X179" i="1"/>
  <c r="Q179" i="1"/>
  <c r="D179" i="1"/>
  <c r="X178" i="1"/>
  <c r="Q178" i="1"/>
  <c r="D178" i="1"/>
  <c r="X177" i="1"/>
  <c r="Q177" i="1"/>
  <c r="D177" i="1"/>
  <c r="R177" i="1" s="1"/>
  <c r="X176" i="1"/>
  <c r="Q176" i="1"/>
  <c r="D176" i="1"/>
  <c r="X175" i="1"/>
  <c r="Q175" i="1"/>
  <c r="D175" i="1"/>
  <c r="X174" i="1"/>
  <c r="Q174" i="1"/>
  <c r="D174" i="1"/>
  <c r="R174" i="1" s="1"/>
  <c r="X173" i="1"/>
  <c r="Q173" i="1"/>
  <c r="D173" i="1"/>
  <c r="R173" i="1" s="1"/>
  <c r="X172" i="1"/>
  <c r="Q172" i="1"/>
  <c r="D172" i="1"/>
  <c r="X171" i="1"/>
  <c r="Q171" i="1"/>
  <c r="D171" i="1"/>
  <c r="X170" i="1"/>
  <c r="Q170" i="1"/>
  <c r="D170" i="1"/>
  <c r="X169" i="1"/>
  <c r="Q169" i="1"/>
  <c r="D169" i="1"/>
  <c r="R169" i="1" s="1"/>
  <c r="X168" i="1"/>
  <c r="Q168" i="1"/>
  <c r="D168" i="1"/>
  <c r="R168" i="1" s="1"/>
  <c r="X167" i="1"/>
  <c r="Q167" i="1"/>
  <c r="D167" i="1"/>
  <c r="X166" i="1"/>
  <c r="Q166" i="1"/>
  <c r="D166" i="1"/>
  <c r="R166" i="1" s="1"/>
  <c r="X165" i="1"/>
  <c r="Q165" i="1"/>
  <c r="D165" i="1"/>
  <c r="X164" i="1"/>
  <c r="Q164" i="1"/>
  <c r="D164" i="1"/>
  <c r="R164" i="1" s="1"/>
  <c r="X163" i="1"/>
  <c r="Q163" i="1"/>
  <c r="D163" i="1"/>
  <c r="X162" i="1"/>
  <c r="Q162" i="1"/>
  <c r="D162" i="1"/>
  <c r="X161" i="1"/>
  <c r="Q161" i="1"/>
  <c r="D161" i="1"/>
  <c r="R161" i="1" s="1"/>
  <c r="X160" i="1"/>
  <c r="Q160" i="1"/>
  <c r="D160" i="1"/>
  <c r="R160" i="1" s="1"/>
  <c r="X159" i="1"/>
  <c r="Q159" i="1"/>
  <c r="D159" i="1"/>
  <c r="X158" i="1"/>
  <c r="Q158" i="1"/>
  <c r="D158" i="1"/>
  <c r="R158" i="1" s="1"/>
  <c r="X157" i="1"/>
  <c r="Q157" i="1"/>
  <c r="D157" i="1"/>
  <c r="X156" i="1"/>
  <c r="Q156" i="1"/>
  <c r="D156" i="1"/>
  <c r="R156" i="1" s="1"/>
  <c r="X155" i="1"/>
  <c r="Q155" i="1"/>
  <c r="D155" i="1"/>
  <c r="X154" i="1"/>
  <c r="Q154" i="1"/>
  <c r="D154" i="1"/>
  <c r="R154" i="1" s="1"/>
  <c r="X153" i="1"/>
  <c r="Q153" i="1"/>
  <c r="D153" i="1"/>
  <c r="X152" i="1"/>
  <c r="Q152" i="1"/>
  <c r="D152" i="1"/>
  <c r="X151" i="1"/>
  <c r="Q151" i="1"/>
  <c r="D151" i="1"/>
  <c r="X150" i="1"/>
  <c r="Q150" i="1"/>
  <c r="D150" i="1"/>
  <c r="R150" i="1" s="1"/>
  <c r="X149" i="1"/>
  <c r="Q149" i="1"/>
  <c r="D149" i="1"/>
  <c r="X148" i="1"/>
  <c r="Q148" i="1"/>
  <c r="D148" i="1"/>
  <c r="R148" i="1" s="1"/>
  <c r="X147" i="1"/>
  <c r="Q147" i="1"/>
  <c r="D147" i="1"/>
  <c r="X146" i="1"/>
  <c r="Q146" i="1"/>
  <c r="D146" i="1"/>
  <c r="X145" i="1"/>
  <c r="Q145" i="1"/>
  <c r="D145" i="1"/>
  <c r="X144" i="1"/>
  <c r="Q144" i="1"/>
  <c r="D144" i="1"/>
  <c r="X143" i="1"/>
  <c r="Q143" i="1"/>
  <c r="D143" i="1"/>
  <c r="X142" i="1"/>
  <c r="Q142" i="1"/>
  <c r="D142" i="1"/>
  <c r="X141" i="1"/>
  <c r="Q141" i="1"/>
  <c r="D141" i="1"/>
  <c r="X140" i="1"/>
  <c r="Q140" i="1"/>
  <c r="D140" i="1"/>
  <c r="X139" i="1"/>
  <c r="Q139" i="1"/>
  <c r="D139" i="1"/>
  <c r="X138" i="1"/>
  <c r="Q138" i="1"/>
  <c r="D138" i="1"/>
  <c r="R138" i="1" s="1"/>
  <c r="X137" i="1"/>
  <c r="Q137" i="1"/>
  <c r="D137" i="1"/>
  <c r="X136" i="1"/>
  <c r="Q136" i="1"/>
  <c r="D136" i="1"/>
  <c r="R136" i="1" s="1"/>
  <c r="X135" i="1"/>
  <c r="Q135" i="1"/>
  <c r="D135" i="1"/>
  <c r="R135" i="1" s="1"/>
  <c r="X134" i="1"/>
  <c r="Q134" i="1"/>
  <c r="D134" i="1"/>
  <c r="R134" i="1" s="1"/>
  <c r="X133" i="1"/>
  <c r="Q133" i="1"/>
  <c r="D133" i="1"/>
  <c r="X132" i="1"/>
  <c r="Q132" i="1"/>
  <c r="D132" i="1"/>
  <c r="X131" i="1"/>
  <c r="Q131" i="1"/>
  <c r="D131" i="1"/>
  <c r="R131" i="1" s="1"/>
  <c r="X130" i="1"/>
  <c r="Q130" i="1"/>
  <c r="D130" i="1"/>
  <c r="X129" i="1"/>
  <c r="Q129" i="1"/>
  <c r="D129" i="1"/>
  <c r="X128" i="1"/>
  <c r="Q128" i="1"/>
  <c r="D128" i="1"/>
  <c r="R128" i="1" s="1"/>
  <c r="X127" i="1"/>
  <c r="Q127" i="1"/>
  <c r="D127" i="1"/>
  <c r="X126" i="1"/>
  <c r="Q126" i="1"/>
  <c r="D126" i="1"/>
  <c r="R126" i="1" s="1"/>
  <c r="X125" i="1"/>
  <c r="Q125" i="1"/>
  <c r="D125" i="1"/>
  <c r="X124" i="1"/>
  <c r="Q124" i="1"/>
  <c r="D124" i="1"/>
  <c r="R124" i="1" s="1"/>
  <c r="X123" i="1"/>
  <c r="Q123" i="1"/>
  <c r="D123" i="1"/>
  <c r="X122" i="1"/>
  <c r="Q122" i="1"/>
  <c r="D122" i="1"/>
  <c r="X121" i="1"/>
  <c r="Q121" i="1"/>
  <c r="D121" i="1"/>
  <c r="X120" i="1"/>
  <c r="Q120" i="1"/>
  <c r="D120" i="1"/>
  <c r="R120" i="1" s="1"/>
  <c r="X119" i="1"/>
  <c r="Q119" i="1"/>
  <c r="D119" i="1"/>
  <c r="R119" i="1" s="1"/>
  <c r="X118" i="1"/>
  <c r="Q118" i="1"/>
  <c r="D118" i="1"/>
  <c r="R118" i="1" s="1"/>
  <c r="X117" i="1"/>
  <c r="Q117" i="1"/>
  <c r="D117" i="1"/>
  <c r="X116" i="1"/>
  <c r="Q116" i="1"/>
  <c r="D116" i="1"/>
  <c r="R116" i="1" s="1"/>
  <c r="X115" i="1"/>
  <c r="Q115" i="1"/>
  <c r="D115" i="1"/>
  <c r="X114" i="1"/>
  <c r="Q114" i="1"/>
  <c r="D114" i="1"/>
  <c r="X113" i="1"/>
  <c r="Q113" i="1"/>
  <c r="D113" i="1"/>
  <c r="X112" i="1"/>
  <c r="Q112" i="1"/>
  <c r="D112" i="1"/>
  <c r="R112" i="1" s="1"/>
  <c r="X111" i="1"/>
  <c r="Q111" i="1"/>
  <c r="D111" i="1"/>
  <c r="X110" i="1"/>
  <c r="Q110" i="1"/>
  <c r="D110" i="1"/>
  <c r="R110" i="1" s="1"/>
  <c r="X109" i="1"/>
  <c r="Q109" i="1"/>
  <c r="D109" i="1"/>
  <c r="X108" i="1"/>
  <c r="Q108" i="1"/>
  <c r="D108" i="1"/>
  <c r="X107" i="1"/>
  <c r="Q107" i="1"/>
  <c r="D107" i="1"/>
  <c r="X106" i="1"/>
  <c r="Q106" i="1"/>
  <c r="D106" i="1"/>
  <c r="X105" i="1"/>
  <c r="Q105" i="1"/>
  <c r="D105" i="1"/>
  <c r="X104" i="1"/>
  <c r="Q104" i="1"/>
  <c r="D104" i="1"/>
  <c r="R104" i="1" s="1"/>
  <c r="X103" i="1"/>
  <c r="Q103" i="1"/>
  <c r="D103" i="1"/>
  <c r="X102" i="1"/>
  <c r="Q102" i="1"/>
  <c r="D102" i="1"/>
  <c r="X101" i="1"/>
  <c r="Q101" i="1"/>
  <c r="D101" i="1"/>
  <c r="X100" i="1"/>
  <c r="Q100" i="1"/>
  <c r="D100" i="1"/>
  <c r="R100" i="1" s="1"/>
  <c r="X99" i="1"/>
  <c r="Q99" i="1"/>
  <c r="D99" i="1"/>
  <c r="R99" i="1" s="1"/>
  <c r="X98" i="1"/>
  <c r="Q98" i="1"/>
  <c r="D98" i="1"/>
  <c r="X97" i="1"/>
  <c r="Q97" i="1"/>
  <c r="D97" i="1"/>
  <c r="X96" i="1"/>
  <c r="Q96" i="1"/>
  <c r="D96" i="1"/>
  <c r="X95" i="1"/>
  <c r="Q95" i="1"/>
  <c r="D95" i="1"/>
  <c r="X94" i="1"/>
  <c r="Q94" i="1"/>
  <c r="D94" i="1"/>
  <c r="X93" i="1"/>
  <c r="Q93" i="1"/>
  <c r="D93" i="1"/>
  <c r="X92" i="1"/>
  <c r="Q92" i="1"/>
  <c r="D92" i="1"/>
  <c r="R92" i="1" s="1"/>
  <c r="X91" i="1"/>
  <c r="Q91" i="1"/>
  <c r="D91" i="1"/>
  <c r="X90" i="1"/>
  <c r="Q90" i="1"/>
  <c r="D90" i="1"/>
  <c r="X89" i="1"/>
  <c r="Q89" i="1"/>
  <c r="D89" i="1"/>
  <c r="X88" i="1"/>
  <c r="Q88" i="1"/>
  <c r="D88" i="1"/>
  <c r="X87" i="1"/>
  <c r="Q87" i="1"/>
  <c r="D87" i="1"/>
  <c r="X86" i="1"/>
  <c r="Q86" i="1"/>
  <c r="D86" i="1"/>
  <c r="X85" i="1"/>
  <c r="Q85" i="1"/>
  <c r="D85" i="1"/>
  <c r="X84" i="1"/>
  <c r="Q84" i="1"/>
  <c r="D84" i="1"/>
  <c r="R84" i="1" s="1"/>
  <c r="X83" i="1"/>
  <c r="Q83" i="1"/>
  <c r="D83" i="1"/>
  <c r="X82" i="1"/>
  <c r="Q82" i="1"/>
  <c r="D82" i="1"/>
  <c r="R82" i="1" s="1"/>
  <c r="X81" i="1"/>
  <c r="Q81" i="1"/>
  <c r="D81" i="1"/>
  <c r="X80" i="1"/>
  <c r="Q80" i="1"/>
  <c r="D80" i="1"/>
  <c r="R80" i="1" s="1"/>
  <c r="X79" i="1"/>
  <c r="Q79" i="1"/>
  <c r="D79" i="1"/>
  <c r="X78" i="1"/>
  <c r="Q78" i="1"/>
  <c r="D78" i="1"/>
  <c r="R78" i="1" s="1"/>
  <c r="X77" i="1"/>
  <c r="Q77" i="1"/>
  <c r="D77" i="1"/>
  <c r="X76" i="1"/>
  <c r="Q76" i="1"/>
  <c r="D76" i="1"/>
  <c r="X75" i="1"/>
  <c r="Q75" i="1"/>
  <c r="D75" i="1"/>
  <c r="R75" i="1" s="1"/>
  <c r="X74" i="1"/>
  <c r="Q74" i="1"/>
  <c r="D74" i="1"/>
  <c r="X73" i="1"/>
  <c r="Q73" i="1"/>
  <c r="D73" i="1"/>
  <c r="X72" i="1"/>
  <c r="Q72" i="1"/>
  <c r="D72" i="1"/>
  <c r="R72" i="1" s="1"/>
  <c r="X71" i="1"/>
  <c r="Q71" i="1"/>
  <c r="D71" i="1"/>
  <c r="X70" i="1"/>
  <c r="Q70" i="1"/>
  <c r="D70" i="1"/>
  <c r="R70" i="1" s="1"/>
  <c r="X69" i="1"/>
  <c r="Q69" i="1"/>
  <c r="D69" i="1"/>
  <c r="X68" i="1"/>
  <c r="Q68" i="1"/>
  <c r="D68" i="1"/>
  <c r="X67" i="1"/>
  <c r="Q67" i="1"/>
  <c r="D67" i="1"/>
  <c r="R67" i="1" s="1"/>
  <c r="X66" i="1"/>
  <c r="Q66" i="1"/>
  <c r="D66" i="1"/>
  <c r="X65" i="1"/>
  <c r="Q65" i="1"/>
  <c r="D65" i="1"/>
  <c r="X64" i="1"/>
  <c r="Q64" i="1"/>
  <c r="D64" i="1"/>
  <c r="R64" i="1" s="1"/>
  <c r="X63" i="1"/>
  <c r="Q63" i="1"/>
  <c r="D63" i="1"/>
  <c r="X62" i="1"/>
  <c r="Q62" i="1"/>
  <c r="D62" i="1"/>
  <c r="R62" i="1" s="1"/>
  <c r="X61" i="1"/>
  <c r="Q61" i="1"/>
  <c r="D61" i="1"/>
  <c r="X60" i="1"/>
  <c r="Q60" i="1"/>
  <c r="D60" i="1"/>
  <c r="X59" i="1"/>
  <c r="Q59" i="1"/>
  <c r="D59" i="1"/>
  <c r="R59" i="1" s="1"/>
  <c r="X58" i="1"/>
  <c r="Q58" i="1"/>
  <c r="D58" i="1"/>
  <c r="X57" i="1"/>
  <c r="Q57" i="1"/>
  <c r="D57" i="1"/>
  <c r="X56" i="1"/>
  <c r="Q56" i="1"/>
  <c r="D56" i="1"/>
  <c r="R56" i="1" s="1"/>
  <c r="X55" i="1"/>
  <c r="Q55" i="1"/>
  <c r="D55" i="1"/>
  <c r="X54" i="1"/>
  <c r="Q54" i="1"/>
  <c r="D54" i="1"/>
  <c r="X53" i="1"/>
  <c r="Q53" i="1"/>
  <c r="D53" i="1"/>
  <c r="X52" i="1"/>
  <c r="Q52" i="1"/>
  <c r="D52" i="1"/>
  <c r="R52" i="1" s="1"/>
  <c r="X51" i="1"/>
  <c r="Q51" i="1"/>
  <c r="D51" i="1"/>
  <c r="X50" i="1"/>
  <c r="Q50" i="1"/>
  <c r="D50" i="1"/>
  <c r="X49" i="1"/>
  <c r="Q49" i="1"/>
  <c r="D49" i="1"/>
  <c r="X48" i="1"/>
  <c r="Q48" i="1"/>
  <c r="D48" i="1"/>
  <c r="R48" i="1" s="1"/>
  <c r="X47" i="1"/>
  <c r="Q47" i="1"/>
  <c r="D47" i="1"/>
  <c r="R47" i="1" s="1"/>
  <c r="X46" i="1"/>
  <c r="Q46" i="1"/>
  <c r="D46" i="1"/>
  <c r="X45" i="1"/>
  <c r="Q45" i="1"/>
  <c r="D45" i="1"/>
  <c r="X44" i="1"/>
  <c r="Q44" i="1"/>
  <c r="D44" i="1"/>
  <c r="R44" i="1" s="1"/>
  <c r="X43" i="1"/>
  <c r="Q43" i="1"/>
  <c r="D43" i="1"/>
  <c r="R43" i="1" s="1"/>
  <c r="X42" i="1"/>
  <c r="Q42" i="1"/>
  <c r="D42" i="1"/>
  <c r="X41" i="1"/>
  <c r="Q41" i="1"/>
  <c r="D41" i="1"/>
  <c r="X40" i="1"/>
  <c r="Q40" i="1"/>
  <c r="D40" i="1"/>
  <c r="R40" i="1" s="1"/>
  <c r="X39" i="1"/>
  <c r="Q39" i="1"/>
  <c r="D39" i="1"/>
  <c r="X38" i="1"/>
  <c r="Q38" i="1"/>
  <c r="D38" i="1"/>
  <c r="X37" i="1"/>
  <c r="Q37" i="1"/>
  <c r="D37" i="1"/>
  <c r="X36" i="1"/>
  <c r="Q36" i="1"/>
  <c r="D36" i="1"/>
  <c r="R36" i="1" s="1"/>
  <c r="X35" i="1"/>
  <c r="Q35" i="1"/>
  <c r="D35" i="1"/>
  <c r="R35" i="1" s="1"/>
  <c r="X34" i="1"/>
  <c r="Q34" i="1"/>
  <c r="D34" i="1"/>
  <c r="X33" i="1"/>
  <c r="Q33" i="1"/>
  <c r="D33" i="1"/>
  <c r="X32" i="1"/>
  <c r="Q32" i="1"/>
  <c r="D32" i="1"/>
  <c r="R32" i="1" s="1"/>
  <c r="X31" i="1"/>
  <c r="Q31" i="1"/>
  <c r="D31" i="1"/>
  <c r="R31" i="1" s="1"/>
  <c r="X30" i="1"/>
  <c r="Q30" i="1"/>
  <c r="D30" i="1"/>
  <c r="X29" i="1"/>
  <c r="Q29" i="1"/>
  <c r="D29" i="1"/>
  <c r="X28" i="1"/>
  <c r="Q28" i="1"/>
  <c r="D28" i="1"/>
  <c r="R28" i="1" s="1"/>
  <c r="X27" i="1"/>
  <c r="Q27" i="1"/>
  <c r="D27" i="1"/>
  <c r="R27" i="1" s="1"/>
  <c r="X26" i="1"/>
  <c r="Q26" i="1"/>
  <c r="D26" i="1"/>
  <c r="X25" i="1"/>
  <c r="Q25" i="1"/>
  <c r="D25" i="1"/>
  <c r="X24" i="1"/>
  <c r="Q24" i="1"/>
  <c r="D24" i="1"/>
  <c r="X23" i="1"/>
  <c r="Q23" i="1"/>
  <c r="D23" i="1"/>
  <c r="X22" i="1"/>
  <c r="Q22" i="1"/>
  <c r="D22" i="1"/>
  <c r="R22" i="1" s="1"/>
  <c r="X21" i="1"/>
  <c r="Q21" i="1"/>
  <c r="D21" i="1"/>
  <c r="X20" i="1"/>
  <c r="Q20" i="1"/>
  <c r="D20" i="1"/>
  <c r="R20" i="1" s="1"/>
  <c r="X19" i="1"/>
  <c r="Q19" i="1"/>
  <c r="D19" i="1"/>
  <c r="R19" i="1" s="1"/>
  <c r="X18" i="1"/>
  <c r="Q18" i="1"/>
  <c r="D18" i="1"/>
  <c r="X17" i="1"/>
  <c r="Q17" i="1"/>
  <c r="D17" i="1"/>
  <c r="X16" i="1"/>
  <c r="Q16" i="1"/>
  <c r="D16" i="1"/>
  <c r="X15" i="1"/>
  <c r="Q15" i="1"/>
  <c r="D15" i="1"/>
  <c r="R15" i="1" s="1"/>
  <c r="X14" i="1"/>
  <c r="Q14" i="1"/>
  <c r="D14" i="1"/>
  <c r="X13" i="1"/>
  <c r="Q13" i="1"/>
  <c r="D13" i="1"/>
  <c r="X12" i="1"/>
  <c r="Q12" i="1"/>
  <c r="D12" i="1"/>
  <c r="R12" i="1" s="1"/>
  <c r="X11" i="1"/>
  <c r="Q11" i="1"/>
  <c r="D11" i="1"/>
  <c r="R11" i="1" s="1"/>
  <c r="X10" i="1"/>
  <c r="Q10" i="1"/>
  <c r="D10" i="1"/>
  <c r="X9" i="1"/>
  <c r="Q9" i="1"/>
  <c r="D9" i="1"/>
  <c r="X8" i="1"/>
  <c r="Q8" i="1"/>
  <c r="D8" i="1"/>
  <c r="X7" i="1"/>
  <c r="Q7" i="1"/>
  <c r="D7" i="1"/>
  <c r="T2" i="1"/>
  <c r="U2" i="1" s="1"/>
  <c r="M2" i="1"/>
  <c r="P2" i="1" s="1"/>
  <c r="L2" i="1"/>
  <c r="B21" i="3"/>
  <c r="H53" i="4"/>
  <c r="D53" i="4"/>
  <c r="H33" i="4"/>
  <c r="D33" i="4"/>
  <c r="H39" i="4"/>
  <c r="H38" i="4"/>
  <c r="D39" i="4"/>
  <c r="D38" i="4"/>
  <c r="D36" i="4"/>
  <c r="H52" i="4"/>
  <c r="D52" i="4"/>
  <c r="H32" i="4"/>
  <c r="D32" i="4"/>
  <c r="D24" i="4"/>
  <c r="D364" i="1" l="1"/>
  <c r="E214" i="1" s="1"/>
  <c r="R214" i="1"/>
  <c r="R111" i="1"/>
  <c r="R71" i="1"/>
  <c r="R127" i="1"/>
  <c r="R279" i="1"/>
  <c r="R232" i="1"/>
  <c r="X364" i="1"/>
  <c r="R103" i="1"/>
  <c r="R285" i="1"/>
  <c r="R30" i="1"/>
  <c r="R77" i="1"/>
  <c r="R93" i="1"/>
  <c r="R95" i="1"/>
  <c r="R145" i="1"/>
  <c r="R165" i="1"/>
  <c r="R182" i="1"/>
  <c r="R200" i="1"/>
  <c r="R123" i="1"/>
  <c r="R159" i="1"/>
  <c r="R172" i="1"/>
  <c r="R275" i="1"/>
  <c r="R117" i="1"/>
  <c r="R342" i="1"/>
  <c r="R29" i="1"/>
  <c r="R132" i="1"/>
  <c r="R309" i="1"/>
  <c r="R69" i="1"/>
  <c r="R224" i="1"/>
  <c r="R259" i="1"/>
  <c r="R7" i="1"/>
  <c r="R21" i="1"/>
  <c r="R151" i="1"/>
  <c r="R267" i="1"/>
  <c r="R39" i="1"/>
  <c r="R79" i="1"/>
  <c r="R101" i="1"/>
  <c r="R14" i="1"/>
  <c r="R38" i="1"/>
  <c r="R91" i="1"/>
  <c r="R107" i="1"/>
  <c r="R190" i="1"/>
  <c r="R210" i="1"/>
  <c r="R53" i="1"/>
  <c r="R23" i="1"/>
  <c r="R51" i="1"/>
  <c r="R37" i="1"/>
  <c r="R45" i="1"/>
  <c r="R60" i="1"/>
  <c r="R76" i="1"/>
  <c r="R87" i="1"/>
  <c r="R197" i="1"/>
  <c r="R46" i="1"/>
  <c r="R54" i="1"/>
  <c r="R13" i="1"/>
  <c r="R55" i="1"/>
  <c r="R61" i="1"/>
  <c r="R63" i="1"/>
  <c r="R108" i="1"/>
  <c r="R142" i="1"/>
  <c r="R191" i="1"/>
  <c r="R68" i="1"/>
  <c r="R83" i="1"/>
  <c r="R215" i="1"/>
  <c r="R189" i="1"/>
  <c r="R125" i="1"/>
  <c r="R143" i="1"/>
  <c r="R153" i="1"/>
  <c r="R183" i="1"/>
  <c r="R261" i="1"/>
  <c r="R266" i="1"/>
  <c r="R292" i="1"/>
  <c r="R327" i="1"/>
  <c r="R85" i="1"/>
  <c r="R140" i="1"/>
  <c r="R208" i="1"/>
  <c r="R243" i="1"/>
  <c r="R260" i="1"/>
  <c r="R274" i="1"/>
  <c r="R304" i="1"/>
  <c r="R308" i="1"/>
  <c r="R109" i="1"/>
  <c r="R167" i="1"/>
  <c r="R216" i="1"/>
  <c r="R251" i="1"/>
  <c r="R202" i="1"/>
  <c r="R268" i="1"/>
  <c r="R340" i="1"/>
  <c r="R218" i="1"/>
  <c r="R102" i="1"/>
  <c r="R115" i="1"/>
  <c r="R133" i="1"/>
  <c r="R310" i="1"/>
  <c r="R318" i="1"/>
  <c r="R328" i="1"/>
  <c r="R356" i="1"/>
  <c r="R73" i="1"/>
  <c r="R33" i="1"/>
  <c r="R58" i="1"/>
  <c r="R10" i="1"/>
  <c r="R18" i="1"/>
  <c r="R9" i="1"/>
  <c r="R17" i="1"/>
  <c r="R26" i="1"/>
  <c r="R57" i="1"/>
  <c r="R149" i="1"/>
  <c r="R96" i="1"/>
  <c r="R122" i="1"/>
  <c r="R25" i="1"/>
  <c r="R42" i="1"/>
  <c r="R86" i="1"/>
  <c r="R50" i="1"/>
  <c r="R8" i="1"/>
  <c r="R16" i="1"/>
  <c r="R49" i="1"/>
  <c r="R74" i="1"/>
  <c r="R209" i="1"/>
  <c r="R90" i="1"/>
  <c r="R65" i="1"/>
  <c r="R230" i="1"/>
  <c r="R94" i="1"/>
  <c r="R24" i="1"/>
  <c r="R34" i="1"/>
  <c r="R66" i="1"/>
  <c r="R41" i="1"/>
  <c r="R114" i="1"/>
  <c r="R137" i="1"/>
  <c r="R181" i="1"/>
  <c r="R106" i="1"/>
  <c r="R129" i="1"/>
  <c r="R88" i="1"/>
  <c r="R113" i="1"/>
  <c r="R121" i="1"/>
  <c r="R157" i="1"/>
  <c r="R81" i="1"/>
  <c r="R98" i="1"/>
  <c r="R89" i="1"/>
  <c r="R97" i="1"/>
  <c r="R105" i="1"/>
  <c r="R130" i="1"/>
  <c r="R175" i="1"/>
  <c r="R171" i="1"/>
  <c r="R139" i="1"/>
  <c r="R146" i="1"/>
  <c r="R152" i="1"/>
  <c r="R307" i="1"/>
  <c r="R163" i="1"/>
  <c r="R141" i="1"/>
  <c r="R147" i="1"/>
  <c r="R170" i="1"/>
  <c r="R144" i="1"/>
  <c r="R155" i="1"/>
  <c r="R162" i="1"/>
  <c r="R213" i="1"/>
  <c r="R219" i="1"/>
  <c r="R235" i="1"/>
  <c r="R264" i="1"/>
  <c r="R178" i="1"/>
  <c r="R186" i="1"/>
  <c r="R187" i="1"/>
  <c r="R206" i="1"/>
  <c r="R229" i="1"/>
  <c r="R241" i="1"/>
  <c r="R179" i="1"/>
  <c r="R225" i="1"/>
  <c r="R255" i="1"/>
  <c r="R176" i="1"/>
  <c r="R194" i="1"/>
  <c r="R195" i="1"/>
  <c r="R263" i="1"/>
  <c r="R221" i="1"/>
  <c r="R222" i="1"/>
  <c r="R203" i="1"/>
  <c r="R233" i="1"/>
  <c r="R290" i="1"/>
  <c r="R204" i="1"/>
  <c r="R280" i="1"/>
  <c r="R237" i="1"/>
  <c r="R238" i="1"/>
  <c r="R201" i="1"/>
  <c r="R217" i="1"/>
  <c r="R248" i="1"/>
  <c r="R256" i="1"/>
  <c r="R271" i="1"/>
  <c r="R299" i="1"/>
  <c r="R247" i="1"/>
  <c r="R278" i="1"/>
  <c r="R297" i="1"/>
  <c r="R272" i="1"/>
  <c r="R289" i="1"/>
  <c r="R298" i="1"/>
  <c r="R343" i="1"/>
  <c r="R306" i="1"/>
  <c r="R281" i="1"/>
  <c r="R282" i="1"/>
  <c r="R283" i="1"/>
  <c r="R361" i="1"/>
  <c r="R302" i="1"/>
  <c r="R314" i="1"/>
  <c r="R322" i="1"/>
  <c r="R337" i="1"/>
  <c r="R293" i="1"/>
  <c r="R301" i="1"/>
  <c r="R351" i="1"/>
  <c r="R331" i="1"/>
  <c r="R335" i="1"/>
  <c r="R329" i="1"/>
  <c r="R345" i="1"/>
  <c r="R359" i="1"/>
  <c r="R353" i="1"/>
  <c r="R339" i="1"/>
  <c r="R347" i="1"/>
  <c r="R355" i="1"/>
  <c r="Q364" i="1"/>
  <c r="L52" i="4"/>
  <c r="D51" i="4"/>
  <c r="C51" i="4"/>
  <c r="H31" i="4"/>
  <c r="D31" i="4"/>
  <c r="Q19" i="3"/>
  <c r="E253" i="1" l="1"/>
  <c r="E244" i="1"/>
  <c r="E170" i="1"/>
  <c r="E302" i="1"/>
  <c r="E16" i="1"/>
  <c r="E132" i="1"/>
  <c r="E70" i="1"/>
  <c r="E114" i="1"/>
  <c r="E281" i="1"/>
  <c r="E58" i="1"/>
  <c r="E267" i="1"/>
  <c r="E254" i="1"/>
  <c r="E110" i="1"/>
  <c r="E199" i="1"/>
  <c r="F343" i="1"/>
  <c r="G343" i="1" s="1"/>
  <c r="E216" i="1"/>
  <c r="E222" i="1"/>
  <c r="E125" i="1"/>
  <c r="E10" i="1"/>
  <c r="E107" i="1"/>
  <c r="E211" i="1"/>
  <c r="E221" i="1"/>
  <c r="E188" i="1"/>
  <c r="E146" i="1"/>
  <c r="E101" i="1"/>
  <c r="E167" i="1"/>
  <c r="R364" i="1"/>
  <c r="E322" i="1"/>
  <c r="E343" i="1"/>
  <c r="E204" i="1"/>
  <c r="E105" i="1"/>
  <c r="E72" i="1"/>
  <c r="F22" i="1"/>
  <c r="G22" i="1" s="1"/>
  <c r="E45" i="1"/>
  <c r="E76" i="1"/>
  <c r="E185" i="1"/>
  <c r="E150" i="1"/>
  <c r="E342" i="1"/>
  <c r="E325" i="1"/>
  <c r="E259" i="1"/>
  <c r="E85" i="1"/>
  <c r="E333" i="1"/>
  <c r="E305" i="1"/>
  <c r="E268" i="1"/>
  <c r="E197" i="1"/>
  <c r="E203" i="1"/>
  <c r="E187" i="1"/>
  <c r="E162" i="1"/>
  <c r="H147" i="1"/>
  <c r="I147" i="1" s="1"/>
  <c r="E136" i="1"/>
  <c r="E54" i="1"/>
  <c r="E48" i="1"/>
  <c r="E41" i="1"/>
  <c r="E86" i="1"/>
  <c r="E362" i="1"/>
  <c r="F87" i="1"/>
  <c r="G87" i="1" s="1"/>
  <c r="E346" i="1"/>
  <c r="E239" i="1"/>
  <c r="E189" i="1"/>
  <c r="E55" i="1"/>
  <c r="E77" i="1"/>
  <c r="E119" i="1"/>
  <c r="E236" i="1"/>
  <c r="E243" i="1"/>
  <c r="E200" i="1"/>
  <c r="E29" i="1"/>
  <c r="E151" i="1"/>
  <c r="E359" i="1"/>
  <c r="E247" i="1"/>
  <c r="F169" i="1"/>
  <c r="G169" i="1" s="1"/>
  <c r="E62" i="1"/>
  <c r="E23" i="1"/>
  <c r="E84" i="1"/>
  <c r="E159" i="1"/>
  <c r="E323" i="1"/>
  <c r="H359" i="1"/>
  <c r="E331" i="1"/>
  <c r="E361" i="1"/>
  <c r="E315" i="1"/>
  <c r="E349" i="1"/>
  <c r="F314" i="1"/>
  <c r="G314" i="1" s="1"/>
  <c r="E319" i="1"/>
  <c r="E252" i="1"/>
  <c r="F228" i="1"/>
  <c r="G228" i="1" s="1"/>
  <c r="E217" i="1"/>
  <c r="E227" i="1"/>
  <c r="E160" i="1"/>
  <c r="E128" i="1"/>
  <c r="E98" i="1"/>
  <c r="E38" i="1"/>
  <c r="H43" i="1"/>
  <c r="I43" i="1" s="1"/>
  <c r="E80" i="1"/>
  <c r="E149" i="1"/>
  <c r="E332" i="1"/>
  <c r="E266" i="1"/>
  <c r="E344" i="1"/>
  <c r="E232" i="1"/>
  <c r="E191" i="1"/>
  <c r="E15" i="1"/>
  <c r="E60" i="1"/>
  <c r="E317" i="1"/>
  <c r="E31" i="1"/>
  <c r="E35" i="1"/>
  <c r="E117" i="1"/>
  <c r="F60" i="1"/>
  <c r="G60" i="1" s="1"/>
  <c r="E155" i="1"/>
  <c r="E309" i="1"/>
  <c r="E274" i="1"/>
  <c r="E127" i="1"/>
  <c r="E353" i="1"/>
  <c r="E276" i="1"/>
  <c r="E238" i="1"/>
  <c r="E194" i="1"/>
  <c r="E184" i="1"/>
  <c r="E113" i="1"/>
  <c r="E124" i="1"/>
  <c r="H191" i="1"/>
  <c r="I191" i="1" s="1"/>
  <c r="E231" i="1"/>
  <c r="E208" i="1"/>
  <c r="E313" i="1"/>
  <c r="E357" i="1"/>
  <c r="E312" i="1"/>
  <c r="E294" i="1"/>
  <c r="E289" i="1"/>
  <c r="E176" i="1"/>
  <c r="E178" i="1"/>
  <c r="E171" i="1"/>
  <c r="E120" i="1"/>
  <c r="E14" i="1"/>
  <c r="E88" i="1"/>
  <c r="E40" i="1"/>
  <c r="E74" i="1"/>
  <c r="E49" i="1"/>
  <c r="E240" i="1"/>
  <c r="E287" i="1"/>
  <c r="E228" i="1"/>
  <c r="F142" i="1"/>
  <c r="G142" i="1" s="1"/>
  <c r="E215" i="1"/>
  <c r="E360" i="1"/>
  <c r="E193" i="1"/>
  <c r="E177" i="1"/>
  <c r="E364" i="1"/>
  <c r="E11" i="1"/>
  <c r="E347" i="1"/>
  <c r="E139" i="1"/>
  <c r="E293" i="1"/>
  <c r="E130" i="1"/>
  <c r="E39" i="1"/>
  <c r="E326" i="1"/>
  <c r="E345" i="1"/>
  <c r="E229" i="1"/>
  <c r="E129" i="1"/>
  <c r="F49" i="1"/>
  <c r="G49" i="1" s="1"/>
  <c r="E205" i="1"/>
  <c r="E249" i="1"/>
  <c r="E44" i="1"/>
  <c r="E108" i="1"/>
  <c r="E7" i="1"/>
  <c r="E182" i="1"/>
  <c r="E173" i="1"/>
  <c r="E330" i="1"/>
  <c r="E242" i="1"/>
  <c r="E123" i="1"/>
  <c r="E165" i="1"/>
  <c r="E106" i="1"/>
  <c r="E340" i="1"/>
  <c r="E270" i="1"/>
  <c r="E154" i="1"/>
  <c r="E126" i="1"/>
  <c r="E152" i="1"/>
  <c r="H129" i="1"/>
  <c r="I129" i="1" s="1"/>
  <c r="H65" i="1"/>
  <c r="E73" i="1"/>
  <c r="E164" i="1"/>
  <c r="E224" i="1"/>
  <c r="E277" i="1"/>
  <c r="E166" i="1"/>
  <c r="E273" i="1"/>
  <c r="E36" i="1"/>
  <c r="E190" i="1"/>
  <c r="E13" i="1"/>
  <c r="E135" i="1"/>
  <c r="E245" i="1"/>
  <c r="E299" i="1"/>
  <c r="E328" i="1"/>
  <c r="E133" i="1"/>
  <c r="E66" i="1"/>
  <c r="E292" i="1"/>
  <c r="H360" i="1"/>
  <c r="I360" i="1" s="1"/>
  <c r="E296" i="1"/>
  <c r="E201" i="1"/>
  <c r="E134" i="1"/>
  <c r="E112" i="1"/>
  <c r="E32" i="1"/>
  <c r="E65" i="1"/>
  <c r="E283" i="1"/>
  <c r="E282" i="1"/>
  <c r="E339" i="1"/>
  <c r="E308" i="1"/>
  <c r="E334" i="1"/>
  <c r="E288" i="1"/>
  <c r="F335" i="1"/>
  <c r="G335" i="1" s="1"/>
  <c r="E356" i="1"/>
  <c r="E335" i="1"/>
  <c r="E351" i="1"/>
  <c r="E286" i="1"/>
  <c r="E262" i="1"/>
  <c r="E233" i="1"/>
  <c r="E192" i="1"/>
  <c r="E206" i="1"/>
  <c r="E147" i="1"/>
  <c r="E118" i="1"/>
  <c r="E78" i="1"/>
  <c r="E121" i="1"/>
  <c r="E24" i="1"/>
  <c r="E42" i="1"/>
  <c r="E122" i="1"/>
  <c r="E68" i="1"/>
  <c r="E63" i="1"/>
  <c r="E51" i="1"/>
  <c r="E358" i="1"/>
  <c r="E180" i="1"/>
  <c r="E131" i="1"/>
  <c r="E338" i="1"/>
  <c r="E226" i="1"/>
  <c r="E212" i="1"/>
  <c r="E156" i="1"/>
  <c r="E275" i="1"/>
  <c r="E264" i="1"/>
  <c r="E109" i="1"/>
  <c r="E279" i="1"/>
  <c r="E172" i="1"/>
  <c r="E321" i="1"/>
  <c r="E350" i="1"/>
  <c r="E348" i="1"/>
  <c r="E320" i="1"/>
  <c r="E324" i="1"/>
  <c r="E337" i="1"/>
  <c r="E260" i="1"/>
  <c r="E246" i="1"/>
  <c r="E297" i="1"/>
  <c r="E271" i="1"/>
  <c r="E280" i="1"/>
  <c r="E263" i="1"/>
  <c r="E255" i="1"/>
  <c r="E168" i="1"/>
  <c r="H206" i="1"/>
  <c r="I206" i="1" s="1"/>
  <c r="E235" i="1"/>
  <c r="E163" i="1"/>
  <c r="E102" i="1"/>
  <c r="E104" i="1"/>
  <c r="E46" i="1"/>
  <c r="E181" i="1"/>
  <c r="E94" i="1"/>
  <c r="E25" i="1"/>
  <c r="E57" i="1"/>
  <c r="E234" i="1"/>
  <c r="H84" i="1"/>
  <c r="I84" i="1" s="1"/>
  <c r="E115" i="1"/>
  <c r="E303" i="1"/>
  <c r="E218" i="1"/>
  <c r="E250" i="1"/>
  <c r="H39" i="1"/>
  <c r="I39" i="1" s="1"/>
  <c r="E37" i="1"/>
  <c r="E28" i="1"/>
  <c r="E47" i="1"/>
  <c r="E91" i="1"/>
  <c r="E284" i="1"/>
  <c r="E355" i="1"/>
  <c r="E59" i="1"/>
  <c r="E99" i="1"/>
  <c r="E116" i="1"/>
  <c r="E43" i="1"/>
  <c r="E174" i="1"/>
  <c r="E196" i="1"/>
  <c r="E251" i="1"/>
  <c r="E272" i="1"/>
  <c r="E301" i="1"/>
  <c r="E93" i="1"/>
  <c r="E90" i="1"/>
  <c r="E143" i="1"/>
  <c r="E145" i="1"/>
  <c r="E89" i="1"/>
  <c r="H342" i="1"/>
  <c r="E316" i="1"/>
  <c r="F279" i="1"/>
  <c r="G279" i="1" s="1"/>
  <c r="E278" i="1"/>
  <c r="H203" i="1"/>
  <c r="I203" i="1" s="1"/>
  <c r="F214" i="1"/>
  <c r="G214" i="1" s="1"/>
  <c r="E241" i="1"/>
  <c r="E186" i="1"/>
  <c r="E219" i="1"/>
  <c r="E144" i="1"/>
  <c r="E141" i="1"/>
  <c r="E30" i="1"/>
  <c r="E64" i="1"/>
  <c r="E157" i="1"/>
  <c r="E209" i="1"/>
  <c r="E33" i="1"/>
  <c r="E265" i="1"/>
  <c r="E100" i="1"/>
  <c r="E158" i="1"/>
  <c r="E258" i="1"/>
  <c r="E75" i="1"/>
  <c r="E202" i="1"/>
  <c r="E12" i="1"/>
  <c r="E142" i="1"/>
  <c r="E52" i="1"/>
  <c r="E87" i="1"/>
  <c r="E210" i="1"/>
  <c r="E223" i="1"/>
  <c r="E300" i="1"/>
  <c r="E295" i="1"/>
  <c r="E354" i="1"/>
  <c r="E148" i="1"/>
  <c r="E103" i="1"/>
  <c r="E336" i="1"/>
  <c r="E195" i="1"/>
  <c r="E256" i="1"/>
  <c r="E285" i="1"/>
  <c r="E61" i="1"/>
  <c r="E50" i="1"/>
  <c r="E95" i="1"/>
  <c r="E81" i="1"/>
  <c r="H364" i="1"/>
  <c r="E341" i="1"/>
  <c r="F364" i="1"/>
  <c r="E329" i="1"/>
  <c r="E304" i="1"/>
  <c r="E314" i="1"/>
  <c r="E311" i="1"/>
  <c r="E306" i="1"/>
  <c r="E298" i="1"/>
  <c r="E237" i="1"/>
  <c r="E290" i="1"/>
  <c r="E198" i="1"/>
  <c r="E225" i="1"/>
  <c r="E213" i="1"/>
  <c r="E138" i="1"/>
  <c r="E307" i="1"/>
  <c r="E175" i="1"/>
  <c r="E82" i="1"/>
  <c r="E22" i="1"/>
  <c r="E56" i="1"/>
  <c r="E137" i="1"/>
  <c r="E230" i="1"/>
  <c r="E8" i="1"/>
  <c r="E96" i="1"/>
  <c r="E18" i="1"/>
  <c r="E257" i="1"/>
  <c r="E92" i="1"/>
  <c r="E153" i="1"/>
  <c r="E67" i="1"/>
  <c r="E169" i="1"/>
  <c r="E291" i="1"/>
  <c r="E83" i="1"/>
  <c r="E19" i="1"/>
  <c r="E26" i="1"/>
  <c r="E20" i="1"/>
  <c r="E207" i="1"/>
  <c r="E220" i="1"/>
  <c r="E269" i="1"/>
  <c r="E352" i="1"/>
  <c r="E69" i="1"/>
  <c r="E161" i="1"/>
  <c r="E27" i="1"/>
  <c r="E179" i="1"/>
  <c r="E248" i="1"/>
  <c r="E261" i="1"/>
  <c r="E53" i="1"/>
  <c r="E34" i="1"/>
  <c r="E71" i="1"/>
  <c r="E17" i="1"/>
  <c r="F270" i="1"/>
  <c r="G270" i="1" s="1"/>
  <c r="E9" i="1"/>
  <c r="F257" i="1"/>
  <c r="G257" i="1" s="1"/>
  <c r="E310" i="1"/>
  <c r="E21" i="1"/>
  <c r="E327" i="1"/>
  <c r="E111" i="1"/>
  <c r="E140" i="1"/>
  <c r="E318" i="1"/>
  <c r="E183" i="1"/>
  <c r="E79" i="1"/>
  <c r="E97" i="1"/>
  <c r="H273" i="1"/>
  <c r="I273" i="1" s="1"/>
  <c r="F144" i="1"/>
  <c r="G144" i="1" s="1"/>
  <c r="F175" i="1"/>
  <c r="G175" i="1" s="1"/>
  <c r="F289" i="1"/>
  <c r="G289" i="1" s="1"/>
  <c r="F212" i="1"/>
  <c r="G212" i="1" s="1"/>
  <c r="H346" i="1"/>
  <c r="I346" i="1" s="1"/>
  <c r="H175" i="1"/>
  <c r="I175" i="1" s="1"/>
  <c r="F166" i="1"/>
  <c r="G166" i="1" s="1"/>
  <c r="H251" i="1"/>
  <c r="I251" i="1" s="1"/>
  <c r="F360" i="1"/>
  <c r="G360" i="1" s="1"/>
  <c r="H351" i="1"/>
  <c r="I351" i="1" s="1"/>
  <c r="H343" i="1"/>
  <c r="I343" i="1" s="1"/>
  <c r="F113" i="1"/>
  <c r="G113" i="1" s="1"/>
  <c r="F42" i="1"/>
  <c r="G42" i="1" s="1"/>
  <c r="H86" i="1"/>
  <c r="I86" i="1" s="1"/>
  <c r="F151" i="1"/>
  <c r="G151" i="1" s="1"/>
  <c r="F12" i="1"/>
  <c r="G12" i="1" s="1"/>
  <c r="F352" i="1"/>
  <c r="G352" i="1" s="1"/>
  <c r="H270" i="1"/>
  <c r="I270" i="1" s="1"/>
  <c r="H336" i="1"/>
  <c r="I336" i="1" s="1"/>
  <c r="F340" i="1"/>
  <c r="G340" i="1" s="1"/>
  <c r="F316" i="1"/>
  <c r="G316" i="1" s="1"/>
  <c r="H319" i="1"/>
  <c r="I319" i="1" s="1"/>
  <c r="H42" i="1"/>
  <c r="I42" i="1" s="1"/>
  <c r="H167" i="1"/>
  <c r="I167" i="1" s="1"/>
  <c r="F333" i="1"/>
  <c r="G333" i="1" s="1"/>
  <c r="H16" i="1"/>
  <c r="I16" i="1" s="1"/>
  <c r="H333" i="1"/>
  <c r="I333" i="1" s="1"/>
  <c r="H76" i="1"/>
  <c r="I76" i="1" s="1"/>
  <c r="H322" i="1"/>
  <c r="I322" i="1" s="1"/>
  <c r="H256" i="1"/>
  <c r="I256" i="1" s="1"/>
  <c r="F187" i="1"/>
  <c r="G187" i="1" s="1"/>
  <c r="F137" i="1"/>
  <c r="G137" i="1" s="1"/>
  <c r="H339" i="1"/>
  <c r="I339" i="1" s="1"/>
  <c r="H274" i="1"/>
  <c r="I274" i="1" s="1"/>
  <c r="F156" i="1"/>
  <c r="G156" i="1" s="1"/>
  <c r="F341" i="1"/>
  <c r="G341" i="1" s="1"/>
  <c r="F356" i="1"/>
  <c r="G356" i="1" s="1"/>
  <c r="F345" i="1"/>
  <c r="G345" i="1" s="1"/>
  <c r="H314" i="1"/>
  <c r="I314" i="1" s="1"/>
  <c r="F272" i="1"/>
  <c r="G272" i="1" s="1"/>
  <c r="H278" i="1"/>
  <c r="I278" i="1" s="1"/>
  <c r="H198" i="1"/>
  <c r="I198" i="1" s="1"/>
  <c r="H214" i="1"/>
  <c r="I214" i="1" s="1"/>
  <c r="F239" i="1"/>
  <c r="G239" i="1" s="1"/>
  <c r="H241" i="1"/>
  <c r="I241" i="1" s="1"/>
  <c r="H169" i="1"/>
  <c r="I169" i="1" s="1"/>
  <c r="F81" i="1"/>
  <c r="G81" i="1" s="1"/>
  <c r="H137" i="1"/>
  <c r="I137" i="1" s="1"/>
  <c r="H49" i="1"/>
  <c r="I49" i="1" s="1"/>
  <c r="H234" i="1"/>
  <c r="I234" i="1" s="1"/>
  <c r="H288" i="1"/>
  <c r="I288" i="1" s="1"/>
  <c r="H268" i="1"/>
  <c r="I268" i="1" s="1"/>
  <c r="H355" i="1"/>
  <c r="I355" i="1" s="1"/>
  <c r="H164" i="1"/>
  <c r="I164" i="1" s="1"/>
  <c r="F265" i="1"/>
  <c r="G265" i="1" s="1"/>
  <c r="F259" i="1"/>
  <c r="G259" i="1" s="1"/>
  <c r="F67" i="1"/>
  <c r="G67" i="1" s="1"/>
  <c r="F173" i="1"/>
  <c r="G173" i="1" s="1"/>
  <c r="H330" i="1"/>
  <c r="I330" i="1" s="1"/>
  <c r="H358" i="1"/>
  <c r="I358" i="1" s="1"/>
  <c r="F337" i="1"/>
  <c r="G337" i="1" s="1"/>
  <c r="H265" i="1"/>
  <c r="I265" i="1" s="1"/>
  <c r="H225" i="1"/>
  <c r="I225" i="1" s="1"/>
  <c r="H239" i="1"/>
  <c r="I239" i="1" s="1"/>
  <c r="F229" i="1"/>
  <c r="G229" i="1" s="1"/>
  <c r="H235" i="1"/>
  <c r="I235" i="1" s="1"/>
  <c r="F162" i="1"/>
  <c r="G162" i="1" s="1"/>
  <c r="H81" i="1"/>
  <c r="I81" i="1" s="1"/>
  <c r="H75" i="1"/>
  <c r="I75" i="1" s="1"/>
  <c r="H66" i="1"/>
  <c r="I66" i="1" s="1"/>
  <c r="F17" i="1"/>
  <c r="G17" i="1" s="1"/>
  <c r="H33" i="1"/>
  <c r="I33" i="1" s="1"/>
  <c r="H231" i="1"/>
  <c r="I231" i="1" s="1"/>
  <c r="H101" i="1"/>
  <c r="I101" i="1" s="1"/>
  <c r="F262" i="1"/>
  <c r="G262" i="1" s="1"/>
  <c r="H277" i="1"/>
  <c r="I277" i="1" s="1"/>
  <c r="H166" i="1"/>
  <c r="I166" i="1" s="1"/>
  <c r="H328" i="1"/>
  <c r="I328" i="1" s="1"/>
  <c r="F202" i="1"/>
  <c r="G202" i="1" s="1"/>
  <c r="F52" i="1"/>
  <c r="G52" i="1" s="1"/>
  <c r="F323" i="1"/>
  <c r="G323" i="1" s="1"/>
  <c r="F148" i="1"/>
  <c r="G148" i="1" s="1"/>
  <c r="H267" i="1"/>
  <c r="I267" i="1" s="1"/>
  <c r="H37" i="1"/>
  <c r="I37" i="1" s="1"/>
  <c r="H338" i="1"/>
  <c r="I338" i="1" s="1"/>
  <c r="F312" i="1"/>
  <c r="G312" i="1" s="1"/>
  <c r="F311" i="1"/>
  <c r="G311" i="1" s="1"/>
  <c r="F351" i="1"/>
  <c r="G351" i="1" s="1"/>
  <c r="H344" i="1"/>
  <c r="I344" i="1" s="1"/>
  <c r="F329" i="1"/>
  <c r="G329" i="1" s="1"/>
  <c r="H345" i="1"/>
  <c r="I345" i="1" s="1"/>
  <c r="F310" i="1"/>
  <c r="G310" i="1" s="1"/>
  <c r="F299" i="1"/>
  <c r="G299" i="1" s="1"/>
  <c r="H362" i="1"/>
  <c r="I362" i="1" s="1"/>
  <c r="H353" i="1"/>
  <c r="I353" i="1" s="1"/>
  <c r="F320" i="1"/>
  <c r="G320" i="1" s="1"/>
  <c r="F319" i="1"/>
  <c r="G319" i="1" s="1"/>
  <c r="F359" i="1"/>
  <c r="G359" i="1" s="1"/>
  <c r="F330" i="1"/>
  <c r="G330" i="1" s="1"/>
  <c r="F305" i="1"/>
  <c r="G305" i="1" s="1"/>
  <c r="F281" i="1"/>
  <c r="G281" i="1" s="1"/>
  <c r="H236" i="1"/>
  <c r="I236" i="1" s="1"/>
  <c r="F277" i="1"/>
  <c r="G277" i="1" s="1"/>
  <c r="H299" i="1"/>
  <c r="I299" i="1" s="1"/>
  <c r="H222" i="1"/>
  <c r="I222" i="1" s="1"/>
  <c r="F223" i="1"/>
  <c r="G223" i="1" s="1"/>
  <c r="H143" i="1"/>
  <c r="I143" i="1" s="1"/>
  <c r="F120" i="1"/>
  <c r="G120" i="1" s="1"/>
  <c r="F82" i="1"/>
  <c r="G82" i="1" s="1"/>
  <c r="H80" i="1"/>
  <c r="I80" i="1" s="1"/>
  <c r="F50" i="1"/>
  <c r="G50" i="1" s="1"/>
  <c r="F254" i="1"/>
  <c r="G254" i="1" s="1"/>
  <c r="F287" i="1"/>
  <c r="G287" i="1" s="1"/>
  <c r="F309" i="1"/>
  <c r="G309" i="1" s="1"/>
  <c r="F193" i="1"/>
  <c r="G193" i="1" s="1"/>
  <c r="F69" i="1"/>
  <c r="G69" i="1" s="1"/>
  <c r="H326" i="1"/>
  <c r="I326" i="1" s="1"/>
  <c r="H151" i="1"/>
  <c r="I151" i="1" s="1"/>
  <c r="F275" i="1"/>
  <c r="G275" i="1" s="1"/>
  <c r="H92" i="1"/>
  <c r="I92" i="1" s="1"/>
  <c r="F205" i="1"/>
  <c r="G205" i="1" s="1"/>
  <c r="F35" i="1"/>
  <c r="G35" i="1" s="1"/>
  <c r="H13" i="1"/>
  <c r="I13" i="1" s="1"/>
  <c r="H45" i="1"/>
  <c r="I45" i="1" s="1"/>
  <c r="F44" i="1"/>
  <c r="G44" i="1" s="1"/>
  <c r="F47" i="1"/>
  <c r="G47" i="1" s="1"/>
  <c r="F63" i="1"/>
  <c r="G63" i="1" s="1"/>
  <c r="H68" i="1"/>
  <c r="I68" i="1" s="1"/>
  <c r="H189" i="1"/>
  <c r="I189" i="1" s="1"/>
  <c r="F85" i="1"/>
  <c r="G85" i="1" s="1"/>
  <c r="H253" i="1"/>
  <c r="I253" i="1" s="1"/>
  <c r="F150" i="1"/>
  <c r="G150" i="1" s="1"/>
  <c r="F317" i="1"/>
  <c r="G317" i="1" s="1"/>
  <c r="F249" i="1"/>
  <c r="G249" i="1" s="1"/>
  <c r="F146" i="1"/>
  <c r="G146" i="1" s="1"/>
  <c r="F293" i="1"/>
  <c r="G293" i="1" s="1"/>
  <c r="F124" i="1"/>
  <c r="G124" i="1" s="1"/>
  <c r="F199" i="1"/>
  <c r="G199" i="1" s="1"/>
  <c r="F321" i="1"/>
  <c r="G321" i="1" s="1"/>
  <c r="F250" i="1"/>
  <c r="G250" i="1" s="1"/>
  <c r="F355" i="1"/>
  <c r="G355" i="1" s="1"/>
  <c r="F191" i="1"/>
  <c r="G191" i="1" s="1"/>
  <c r="H349" i="1"/>
  <c r="I349" i="1" s="1"/>
  <c r="F251" i="1"/>
  <c r="G251" i="1" s="1"/>
  <c r="F296" i="1"/>
  <c r="G296" i="1" s="1"/>
  <c r="H127" i="1"/>
  <c r="I127" i="1" s="1"/>
  <c r="F218" i="1"/>
  <c r="G218" i="1" s="1"/>
  <c r="H115" i="1"/>
  <c r="I115" i="1" s="1"/>
  <c r="F111" i="1"/>
  <c r="G111" i="1" s="1"/>
  <c r="H185" i="1"/>
  <c r="I185" i="1" s="1"/>
  <c r="F295" i="1"/>
  <c r="G295" i="1" s="1"/>
  <c r="H124" i="1"/>
  <c r="I124" i="1" s="1"/>
  <c r="H332" i="1"/>
  <c r="I332" i="1" s="1"/>
  <c r="H176" i="1"/>
  <c r="I176" i="1" s="1"/>
  <c r="F70" i="1"/>
  <c r="G70" i="1" s="1"/>
  <c r="F103" i="1"/>
  <c r="G103" i="1" s="1"/>
  <c r="F303" i="1"/>
  <c r="G303" i="1" s="1"/>
  <c r="F33" i="1"/>
  <c r="G33" i="1" s="1"/>
  <c r="H149" i="1"/>
  <c r="I149" i="1" s="1"/>
  <c r="F7" i="1"/>
  <c r="G7" i="1" s="1"/>
  <c r="F65" i="1"/>
  <c r="G65" i="1" s="1"/>
  <c r="F94" i="1"/>
  <c r="G94" i="1" s="1"/>
  <c r="H24" i="1"/>
  <c r="I24" i="1" s="1"/>
  <c r="F66" i="1"/>
  <c r="G66" i="1" s="1"/>
  <c r="H11" i="1"/>
  <c r="I11" i="1" s="1"/>
  <c r="F129" i="1"/>
  <c r="G129" i="1" s="1"/>
  <c r="F79" i="1"/>
  <c r="G79" i="1" s="1"/>
  <c r="H32" i="1"/>
  <c r="I32" i="1" s="1"/>
  <c r="H89" i="1"/>
  <c r="I89" i="1" s="1"/>
  <c r="H105" i="1"/>
  <c r="I105" i="1" s="1"/>
  <c r="H146" i="1"/>
  <c r="I146" i="1" s="1"/>
  <c r="F128" i="1"/>
  <c r="G128" i="1" s="1"/>
  <c r="F147" i="1"/>
  <c r="G147" i="1" s="1"/>
  <c r="H112" i="1"/>
  <c r="I112" i="1" s="1"/>
  <c r="H154" i="1"/>
  <c r="I154" i="1" s="1"/>
  <c r="H174" i="1"/>
  <c r="I174" i="1" s="1"/>
  <c r="H255" i="1"/>
  <c r="I255" i="1" s="1"/>
  <c r="H194" i="1"/>
  <c r="I194" i="1" s="1"/>
  <c r="F222" i="1"/>
  <c r="G222" i="1" s="1"/>
  <c r="H233" i="1"/>
  <c r="I233" i="1" s="1"/>
  <c r="H196" i="1"/>
  <c r="I196" i="1" s="1"/>
  <c r="F256" i="1"/>
  <c r="G256" i="1" s="1"/>
  <c r="F247" i="1"/>
  <c r="G247" i="1" s="1"/>
  <c r="F261" i="1"/>
  <c r="G261" i="1" s="1"/>
  <c r="H291" i="1"/>
  <c r="I291" i="1" s="1"/>
  <c r="H21" i="1"/>
  <c r="I21" i="1" s="1"/>
  <c r="H31" i="1"/>
  <c r="I31" i="1" s="1"/>
  <c r="F61" i="1"/>
  <c r="G61" i="1" s="1"/>
  <c r="H190" i="1"/>
  <c r="I190" i="1" s="1"/>
  <c r="F55" i="1"/>
  <c r="G55" i="1" s="1"/>
  <c r="F292" i="1"/>
  <c r="G292" i="1" s="1"/>
  <c r="F53" i="1"/>
  <c r="G53" i="1" s="1"/>
  <c r="F231" i="1"/>
  <c r="G231" i="1" s="1"/>
  <c r="H148" i="1"/>
  <c r="I148" i="1" s="1"/>
  <c r="H310" i="1"/>
  <c r="I310" i="1" s="1"/>
  <c r="F224" i="1"/>
  <c r="G224" i="1" s="1"/>
  <c r="F138" i="1"/>
  <c r="G138" i="1" s="1"/>
  <c r="F267" i="1"/>
  <c r="G267" i="1" s="1"/>
  <c r="H116" i="1"/>
  <c r="I116" i="1" s="1"/>
  <c r="F133" i="1"/>
  <c r="G133" i="1" s="1"/>
  <c r="F313" i="1"/>
  <c r="G313" i="1" s="1"/>
  <c r="F215" i="1"/>
  <c r="G215" i="1" s="1"/>
  <c r="F353" i="1"/>
  <c r="G353" i="1" s="1"/>
  <c r="H177" i="1"/>
  <c r="I177" i="1" s="1"/>
  <c r="H347" i="1"/>
  <c r="I347" i="1" s="1"/>
  <c r="F246" i="1"/>
  <c r="G246" i="1" s="1"/>
  <c r="F300" i="1"/>
  <c r="G300" i="1" s="1"/>
  <c r="F134" i="1"/>
  <c r="G134" i="1" s="1"/>
  <c r="H201" i="1"/>
  <c r="I201" i="1" s="1"/>
  <c r="H260" i="1"/>
  <c r="I260" i="1" s="1"/>
  <c r="H261" i="1"/>
  <c r="I261" i="1" s="1"/>
  <c r="H207" i="1"/>
  <c r="I207" i="1" s="1"/>
  <c r="H245" i="1"/>
  <c r="I245" i="1" s="1"/>
  <c r="H285" i="1"/>
  <c r="I285" i="1" s="1"/>
  <c r="F197" i="1"/>
  <c r="G197" i="1" s="1"/>
  <c r="F253" i="1"/>
  <c r="G253" i="1" s="1"/>
  <c r="H303" i="1"/>
  <c r="I303" i="1" s="1"/>
  <c r="H133" i="1"/>
  <c r="I133" i="1" s="1"/>
  <c r="H184" i="1"/>
  <c r="I184" i="1" s="1"/>
  <c r="H79" i="1"/>
  <c r="I79" i="1" s="1"/>
  <c r="H110" i="1"/>
  <c r="I110" i="1" s="1"/>
  <c r="F177" i="1"/>
  <c r="G177" i="1" s="1"/>
  <c r="H246" i="1"/>
  <c r="I246" i="1" s="1"/>
  <c r="H9" i="1"/>
  <c r="I9" i="1" s="1"/>
  <c r="H26" i="1"/>
  <c r="I26" i="1" s="1"/>
  <c r="H96" i="1"/>
  <c r="I96" i="1" s="1"/>
  <c r="F10" i="1"/>
  <c r="G10" i="1" s="1"/>
  <c r="F71" i="1"/>
  <c r="G71" i="1" s="1"/>
  <c r="H8" i="1"/>
  <c r="I8" i="1" s="1"/>
  <c r="H209" i="1"/>
  <c r="I209" i="1" s="1"/>
  <c r="F24" i="1"/>
  <c r="G24" i="1" s="1"/>
  <c r="H114" i="1"/>
  <c r="I114" i="1" s="1"/>
  <c r="H19" i="1"/>
  <c r="I19" i="1" s="1"/>
  <c r="H51" i="1"/>
  <c r="I51" i="1" s="1"/>
  <c r="H88" i="1"/>
  <c r="I88" i="1" s="1"/>
  <c r="H121" i="1"/>
  <c r="I121" i="1" s="1"/>
  <c r="H40" i="1"/>
  <c r="I40" i="1" s="1"/>
  <c r="F89" i="1"/>
  <c r="G89" i="1" s="1"/>
  <c r="F105" i="1"/>
  <c r="G105" i="1" s="1"/>
  <c r="H130" i="1"/>
  <c r="I130" i="1" s="1"/>
  <c r="F136" i="1"/>
  <c r="G136" i="1" s="1"/>
  <c r="H120" i="1"/>
  <c r="I120" i="1" s="1"/>
  <c r="F174" i="1"/>
  <c r="G174" i="1" s="1"/>
  <c r="H213" i="1"/>
  <c r="I213" i="1" s="1"/>
  <c r="F235" i="1"/>
  <c r="G235" i="1" s="1"/>
  <c r="F206" i="1"/>
  <c r="G206" i="1" s="1"/>
  <c r="F241" i="1"/>
  <c r="G241" i="1" s="1"/>
  <c r="F160" i="1"/>
  <c r="G160" i="1" s="1"/>
  <c r="F255" i="1"/>
  <c r="G255" i="1" s="1"/>
  <c r="H263" i="1"/>
  <c r="I263" i="1" s="1"/>
  <c r="F290" i="1"/>
  <c r="G290" i="1" s="1"/>
  <c r="H211" i="1"/>
  <c r="I211" i="1" s="1"/>
  <c r="F201" i="1"/>
  <c r="G201" i="1" s="1"/>
  <c r="H91" i="1"/>
  <c r="I91" i="1" s="1"/>
  <c r="H53" i="1"/>
  <c r="I53" i="1" s="1"/>
  <c r="H20" i="1"/>
  <c r="I20" i="1" s="1"/>
  <c r="H63" i="1"/>
  <c r="I63" i="1" s="1"/>
  <c r="H142" i="1"/>
  <c r="I142" i="1" s="1"/>
  <c r="H83" i="1"/>
  <c r="I83" i="1" s="1"/>
  <c r="H125" i="1"/>
  <c r="I125" i="1" s="1"/>
  <c r="F283" i="1"/>
  <c r="G283" i="1" s="1"/>
  <c r="F339" i="1"/>
  <c r="G339" i="1" s="1"/>
  <c r="F198" i="1"/>
  <c r="G198" i="1" s="1"/>
  <c r="F131" i="1"/>
  <c r="G131" i="1" s="1"/>
  <c r="H300" i="1"/>
  <c r="I300" i="1" s="1"/>
  <c r="F196" i="1"/>
  <c r="G196" i="1" s="1"/>
  <c r="F115" i="1"/>
  <c r="G115" i="1" s="1"/>
  <c r="F232" i="1"/>
  <c r="G232" i="1" s="1"/>
  <c r="F107" i="1"/>
  <c r="G107" i="1" s="1"/>
  <c r="F116" i="1"/>
  <c r="G116" i="1" s="1"/>
  <c r="F301" i="1"/>
  <c r="G301" i="1" s="1"/>
  <c r="H200" i="1"/>
  <c r="I200" i="1" s="1"/>
  <c r="F331" i="1"/>
  <c r="G331" i="1" s="1"/>
  <c r="F125" i="1"/>
  <c r="G125" i="1" s="1"/>
  <c r="H309" i="1"/>
  <c r="I309" i="1" s="1"/>
  <c r="H243" i="1"/>
  <c r="I243" i="1" s="1"/>
  <c r="H304" i="1"/>
  <c r="I304" i="1" s="1"/>
  <c r="H135" i="1"/>
  <c r="I135" i="1" s="1"/>
  <c r="H205" i="1"/>
  <c r="I205" i="1" s="1"/>
  <c r="H308" i="1"/>
  <c r="I308" i="1" s="1"/>
  <c r="F268" i="1"/>
  <c r="G268" i="1" s="1"/>
  <c r="H250" i="1"/>
  <c r="I250" i="1" s="1"/>
  <c r="H301" i="1"/>
  <c r="I301" i="1" s="1"/>
  <c r="H348" i="1"/>
  <c r="I348" i="1" s="1"/>
  <c r="F119" i="1"/>
  <c r="G119" i="1" s="1"/>
  <c r="H199" i="1"/>
  <c r="I199" i="1" s="1"/>
  <c r="F304" i="1"/>
  <c r="G304" i="1" s="1"/>
  <c r="H141" i="1"/>
  <c r="I141" i="1" s="1"/>
  <c r="H356" i="1"/>
  <c r="I356" i="1" s="1"/>
  <c r="H202" i="1"/>
  <c r="I202" i="1" s="1"/>
  <c r="F302" i="1"/>
  <c r="G302" i="1" s="1"/>
  <c r="H82" i="1"/>
  <c r="I82" i="1" s="1"/>
  <c r="H183" i="1"/>
  <c r="I183" i="1" s="1"/>
  <c r="H252" i="1"/>
  <c r="I252" i="1" s="1"/>
  <c r="H316" i="1"/>
  <c r="I316" i="1" s="1"/>
  <c r="H73" i="1"/>
  <c r="I73" i="1" s="1"/>
  <c r="H58" i="1"/>
  <c r="I58" i="1" s="1"/>
  <c r="F9" i="1"/>
  <c r="G9" i="1" s="1"/>
  <c r="F39" i="1"/>
  <c r="G39" i="1" s="1"/>
  <c r="F149" i="1"/>
  <c r="G149" i="1" s="1"/>
  <c r="F96" i="1"/>
  <c r="G96" i="1" s="1"/>
  <c r="F8" i="1"/>
  <c r="G8" i="1" s="1"/>
  <c r="H74" i="1"/>
  <c r="I74" i="1" s="1"/>
  <c r="H230" i="1"/>
  <c r="I230" i="1" s="1"/>
  <c r="F114" i="1"/>
  <c r="G114" i="1" s="1"/>
  <c r="H157" i="1"/>
  <c r="I157" i="1" s="1"/>
  <c r="H27" i="1"/>
  <c r="I27" i="1" s="1"/>
  <c r="F32" i="1"/>
  <c r="G32" i="1" s="1"/>
  <c r="F121" i="1"/>
  <c r="G121" i="1" s="1"/>
  <c r="H48" i="1"/>
  <c r="I48" i="1" s="1"/>
  <c r="F130" i="1"/>
  <c r="G130" i="1" s="1"/>
  <c r="H171" i="1"/>
  <c r="I171" i="1" s="1"/>
  <c r="H307" i="1"/>
  <c r="I307" i="1" s="1"/>
  <c r="F141" i="1"/>
  <c r="G141" i="1" s="1"/>
  <c r="H128" i="1"/>
  <c r="I128" i="1" s="1"/>
  <c r="H161" i="1"/>
  <c r="I161" i="1" s="1"/>
  <c r="H155" i="1"/>
  <c r="I155" i="1" s="1"/>
  <c r="H219" i="1"/>
  <c r="I219" i="1" s="1"/>
  <c r="H186" i="1"/>
  <c r="I186" i="1" s="1"/>
  <c r="F178" i="1"/>
  <c r="G178" i="1" s="1"/>
  <c r="F168" i="1"/>
  <c r="G168" i="1" s="1"/>
  <c r="F263" i="1"/>
  <c r="G263" i="1" s="1"/>
  <c r="H227" i="1"/>
  <c r="I227" i="1" s="1"/>
  <c r="F221" i="1"/>
  <c r="G221" i="1" s="1"/>
  <c r="H290" i="1"/>
  <c r="I290" i="1" s="1"/>
  <c r="H280" i="1"/>
  <c r="I280" i="1" s="1"/>
  <c r="F220" i="1"/>
  <c r="G220" i="1" s="1"/>
  <c r="F297" i="1"/>
  <c r="G297" i="1" s="1"/>
  <c r="H272" i="1"/>
  <c r="I272" i="1" s="1"/>
  <c r="H296" i="1"/>
  <c r="I296" i="1" s="1"/>
  <c r="F21" i="1"/>
  <c r="G21" i="1" s="1"/>
  <c r="F210" i="1"/>
  <c r="G210" i="1" s="1"/>
  <c r="H12" i="1"/>
  <c r="I12" i="1" s="1"/>
  <c r="H61" i="1"/>
  <c r="I61" i="1" s="1"/>
  <c r="H197" i="1"/>
  <c r="I197" i="1" s="1"/>
  <c r="F30" i="1"/>
  <c r="G30" i="1" s="1"/>
  <c r="H38" i="1"/>
  <c r="I38" i="1" s="1"/>
  <c r="F274" i="1"/>
  <c r="G274" i="1" s="1"/>
  <c r="H317" i="1"/>
  <c r="I317" i="1" s="1"/>
  <c r="H193" i="1"/>
  <c r="I193" i="1" s="1"/>
  <c r="F123" i="1"/>
  <c r="G123" i="1" s="1"/>
  <c r="F288" i="1"/>
  <c r="G288" i="1" s="1"/>
  <c r="H188" i="1"/>
  <c r="I188" i="1" s="1"/>
  <c r="H102" i="1"/>
  <c r="I102" i="1" s="1"/>
  <c r="F194" i="1"/>
  <c r="G194" i="1" s="1"/>
  <c r="F98" i="1"/>
  <c r="G98" i="1" s="1"/>
  <c r="F84" i="1"/>
  <c r="G84" i="1" s="1"/>
  <c r="H294" i="1"/>
  <c r="I294" i="1" s="1"/>
  <c r="F190" i="1"/>
  <c r="G190" i="1" s="1"/>
  <c r="H295" i="1"/>
  <c r="I295" i="1" s="1"/>
  <c r="F117" i="1"/>
  <c r="G117" i="1" s="1"/>
  <c r="F308" i="1"/>
  <c r="G308" i="1" s="1"/>
  <c r="F240" i="1"/>
  <c r="G240" i="1" s="1"/>
  <c r="H325" i="1"/>
  <c r="I325" i="1" s="1"/>
  <c r="H140" i="1"/>
  <c r="I140" i="1" s="1"/>
  <c r="H208" i="1"/>
  <c r="I208" i="1" s="1"/>
  <c r="H313" i="1"/>
  <c r="I313" i="1" s="1"/>
  <c r="H292" i="1"/>
  <c r="I292" i="1" s="1"/>
  <c r="H254" i="1"/>
  <c r="I254" i="1" s="1"/>
  <c r="F62" i="1"/>
  <c r="G62" i="1" s="1"/>
  <c r="H123" i="1"/>
  <c r="I123" i="1" s="1"/>
  <c r="H215" i="1"/>
  <c r="I215" i="1" s="1"/>
  <c r="H259" i="1"/>
  <c r="I259" i="1" s="1"/>
  <c r="H315" i="1"/>
  <c r="I315" i="1" s="1"/>
  <c r="F110" i="1"/>
  <c r="G110" i="1" s="1"/>
  <c r="H312" i="1"/>
  <c r="I312" i="1" s="1"/>
  <c r="F118" i="1"/>
  <c r="G118" i="1" s="1"/>
  <c r="F185" i="1"/>
  <c r="G185" i="1" s="1"/>
  <c r="F58" i="1"/>
  <c r="G58" i="1" s="1"/>
  <c r="H25" i="1"/>
  <c r="I25" i="1" s="1"/>
  <c r="F158" i="1"/>
  <c r="G158" i="1" s="1"/>
  <c r="F74" i="1"/>
  <c r="G74" i="1" s="1"/>
  <c r="F90" i="1"/>
  <c r="G90" i="1" s="1"/>
  <c r="F230" i="1"/>
  <c r="G230" i="1" s="1"/>
  <c r="H94" i="1"/>
  <c r="I94" i="1" s="1"/>
  <c r="F157" i="1"/>
  <c r="G157" i="1" s="1"/>
  <c r="H59" i="1"/>
  <c r="I59" i="1" s="1"/>
  <c r="H106" i="1"/>
  <c r="I106" i="1" s="1"/>
  <c r="F40" i="1"/>
  <c r="G40" i="1" s="1"/>
  <c r="F88" i="1"/>
  <c r="G88" i="1" s="1"/>
  <c r="H56" i="1"/>
  <c r="I56" i="1" s="1"/>
  <c r="F127" i="1"/>
  <c r="G127" i="1" s="1"/>
  <c r="F171" i="1"/>
  <c r="G171" i="1" s="1"/>
  <c r="F152" i="1"/>
  <c r="G152" i="1" s="1"/>
  <c r="F307" i="1"/>
  <c r="G307" i="1" s="1"/>
  <c r="H136" i="1"/>
  <c r="I136" i="1" s="1"/>
  <c r="F161" i="1"/>
  <c r="G161" i="1" s="1"/>
  <c r="F155" i="1"/>
  <c r="G155" i="1" s="1"/>
  <c r="H165" i="1"/>
  <c r="I165" i="1" s="1"/>
  <c r="F225" i="1"/>
  <c r="G225" i="1" s="1"/>
  <c r="F176" i="1"/>
  <c r="G176" i="1" s="1"/>
  <c r="H195" i="1"/>
  <c r="I195" i="1" s="1"/>
  <c r="F280" i="1"/>
  <c r="G280" i="1" s="1"/>
  <c r="F38" i="1"/>
  <c r="G38" i="1" s="1"/>
  <c r="H28" i="1"/>
  <c r="I28" i="1" s="1"/>
  <c r="F20" i="1"/>
  <c r="G20" i="1" s="1"/>
  <c r="F76" i="1"/>
  <c r="G76" i="1" s="1"/>
  <c r="H23" i="1"/>
  <c r="I23" i="1" s="1"/>
  <c r="F243" i="1"/>
  <c r="G243" i="1" s="1"/>
  <c r="H293" i="1"/>
  <c r="I293" i="1" s="1"/>
  <c r="F182" i="1"/>
  <c r="G182" i="1" s="1"/>
  <c r="H119" i="1"/>
  <c r="I119" i="1" s="1"/>
  <c r="F284" i="1"/>
  <c r="G284" i="1" s="1"/>
  <c r="F183" i="1"/>
  <c r="G183" i="1" s="1"/>
  <c r="F101" i="1"/>
  <c r="G101" i="1" s="1"/>
  <c r="F188" i="1"/>
  <c r="G188" i="1" s="1"/>
  <c r="F83" i="1"/>
  <c r="G83" i="1" s="1"/>
  <c r="F59" i="1"/>
  <c r="G59" i="1" s="1"/>
  <c r="F285" i="1"/>
  <c r="G285" i="1" s="1"/>
  <c r="F189" i="1"/>
  <c r="G189" i="1" s="1"/>
  <c r="F242" i="1"/>
  <c r="G242" i="1" s="1"/>
  <c r="F99" i="1"/>
  <c r="G99" i="1" s="1"/>
  <c r="H286" i="1"/>
  <c r="I286" i="1" s="1"/>
  <c r="H258" i="1"/>
  <c r="I258" i="1" s="1"/>
  <c r="H71" i="1"/>
  <c r="I71" i="1" s="1"/>
  <c r="H216" i="1"/>
  <c r="I216" i="1" s="1"/>
  <c r="H269" i="1"/>
  <c r="I269" i="1" s="1"/>
  <c r="H340" i="1"/>
  <c r="I340" i="1" s="1"/>
  <c r="F145" i="1"/>
  <c r="G145" i="1" s="1"/>
  <c r="H131" i="1"/>
  <c r="I131" i="1" s="1"/>
  <c r="H318" i="1"/>
  <c r="I318" i="1" s="1"/>
  <c r="F234" i="1"/>
  <c r="G234" i="1" s="1"/>
  <c r="H320" i="1"/>
  <c r="I320" i="1" s="1"/>
  <c r="H99" i="1"/>
  <c r="I99" i="1" s="1"/>
  <c r="F126" i="1"/>
  <c r="G126" i="1" s="1"/>
  <c r="H324" i="1"/>
  <c r="I324" i="1" s="1"/>
  <c r="F73" i="1"/>
  <c r="G73" i="1" s="1"/>
  <c r="H57" i="1"/>
  <c r="I57" i="1" s="1"/>
  <c r="F25" i="1"/>
  <c r="G25" i="1" s="1"/>
  <c r="H158" i="1"/>
  <c r="I158" i="1" s="1"/>
  <c r="F15" i="1"/>
  <c r="G15" i="1" s="1"/>
  <c r="F78" i="1"/>
  <c r="G78" i="1" s="1"/>
  <c r="H90" i="1"/>
  <c r="I90" i="1" s="1"/>
  <c r="F18" i="1"/>
  <c r="G18" i="1" s="1"/>
  <c r="H34" i="1"/>
  <c r="I34" i="1" s="1"/>
  <c r="H41" i="1"/>
  <c r="I41" i="1" s="1"/>
  <c r="H181" i="1"/>
  <c r="I181" i="1" s="1"/>
  <c r="H35" i="1"/>
  <c r="I35" i="1" s="1"/>
  <c r="F106" i="1"/>
  <c r="G106" i="1" s="1"/>
  <c r="F48" i="1"/>
  <c r="G48" i="1" s="1"/>
  <c r="H64" i="1"/>
  <c r="I64" i="1" s="1"/>
  <c r="H97" i="1"/>
  <c r="I97" i="1" s="1"/>
  <c r="H163" i="1"/>
  <c r="I163" i="1" s="1"/>
  <c r="H170" i="1"/>
  <c r="I170" i="1" s="1"/>
  <c r="H139" i="1"/>
  <c r="I139" i="1" s="1"/>
  <c r="H138" i="1"/>
  <c r="I138" i="1" s="1"/>
  <c r="H180" i="1"/>
  <c r="I180" i="1" s="1"/>
  <c r="H264" i="1"/>
  <c r="I264" i="1" s="1"/>
  <c r="F186" i="1"/>
  <c r="G186" i="1" s="1"/>
  <c r="H179" i="1"/>
  <c r="I179" i="1" s="1"/>
  <c r="F195" i="1"/>
  <c r="G195" i="1" s="1"/>
  <c r="F227" i="1"/>
  <c r="G227" i="1" s="1"/>
  <c r="F217" i="1"/>
  <c r="G217" i="1" s="1"/>
  <c r="H248" i="1"/>
  <c r="I248" i="1" s="1"/>
  <c r="F271" i="1"/>
  <c r="G271" i="1" s="1"/>
  <c r="F236" i="1"/>
  <c r="G236" i="1" s="1"/>
  <c r="F278" i="1"/>
  <c r="G278" i="1" s="1"/>
  <c r="H212" i="1"/>
  <c r="I212" i="1" s="1"/>
  <c r="F298" i="1"/>
  <c r="G298" i="1" s="1"/>
  <c r="H249" i="1"/>
  <c r="I249" i="1" s="1"/>
  <c r="H306" i="1"/>
  <c r="I306" i="1" s="1"/>
  <c r="H311" i="1"/>
  <c r="I311" i="1" s="1"/>
  <c r="F294" i="1"/>
  <c r="G294" i="1" s="1"/>
  <c r="F361" i="1"/>
  <c r="G361" i="1" s="1"/>
  <c r="F322" i="1"/>
  <c r="G322" i="1" s="1"/>
  <c r="H350" i="1"/>
  <c r="I350" i="1" s="1"/>
  <c r="F349" i="1"/>
  <c r="G349" i="1" s="1"/>
  <c r="F350" i="1"/>
  <c r="G350" i="1" s="1"/>
  <c r="F326" i="1"/>
  <c r="G326" i="1" s="1"/>
  <c r="H93" i="1"/>
  <c r="I93" i="1" s="1"/>
  <c r="F31" i="1"/>
  <c r="G31" i="1" s="1"/>
  <c r="H107" i="1"/>
  <c r="I107" i="1" s="1"/>
  <c r="H210" i="1"/>
  <c r="I210" i="1" s="1"/>
  <c r="H87" i="1"/>
  <c r="I87" i="1" s="1"/>
  <c r="H46" i="1"/>
  <c r="I46" i="1" s="1"/>
  <c r="F28" i="1"/>
  <c r="G28" i="1" s="1"/>
  <c r="F216" i="1"/>
  <c r="G216" i="1" s="1"/>
  <c r="H279" i="1"/>
  <c r="I279" i="1" s="1"/>
  <c r="F180" i="1"/>
  <c r="G180" i="1" s="1"/>
  <c r="F93" i="1"/>
  <c r="G93" i="1" s="1"/>
  <c r="H276" i="1"/>
  <c r="I276" i="1" s="1"/>
  <c r="F165" i="1"/>
  <c r="G165" i="1" s="1"/>
  <c r="F75" i="1"/>
  <c r="G75" i="1" s="1"/>
  <c r="F154" i="1"/>
  <c r="G154" i="1" s="1"/>
  <c r="F51" i="1"/>
  <c r="G51" i="1" s="1"/>
  <c r="H357" i="1"/>
  <c r="I357" i="1" s="1"/>
  <c r="F273" i="1"/>
  <c r="G273" i="1" s="1"/>
  <c r="F159" i="1"/>
  <c r="G159" i="1" s="1"/>
  <c r="F219" i="1"/>
  <c r="G219" i="1" s="1"/>
  <c r="F77" i="1"/>
  <c r="G77" i="1" s="1"/>
  <c r="H275" i="1"/>
  <c r="I275" i="1" s="1"/>
  <c r="F260" i="1"/>
  <c r="G260" i="1" s="1"/>
  <c r="H85" i="1"/>
  <c r="I85" i="1" s="1"/>
  <c r="H226" i="1"/>
  <c r="I226" i="1" s="1"/>
  <c r="F153" i="1"/>
  <c r="G153" i="1" s="1"/>
  <c r="H341" i="1"/>
  <c r="I341" i="1" s="1"/>
  <c r="H159" i="1"/>
  <c r="I159" i="1" s="1"/>
  <c r="H262" i="1"/>
  <c r="I262" i="1" s="1"/>
  <c r="H152" i="1"/>
  <c r="I152" i="1" s="1"/>
  <c r="H218" i="1"/>
  <c r="I218" i="1" s="1"/>
  <c r="F276" i="1"/>
  <c r="G276" i="1" s="1"/>
  <c r="H323" i="1"/>
  <c r="I323" i="1" s="1"/>
  <c r="F252" i="1"/>
  <c r="G252" i="1" s="1"/>
  <c r="F226" i="1"/>
  <c r="G226" i="1" s="1"/>
  <c r="F269" i="1"/>
  <c r="G269" i="1" s="1"/>
  <c r="H327" i="1"/>
  <c r="I327" i="1" s="1"/>
  <c r="H10" i="1"/>
  <c r="I10" i="1" s="1"/>
  <c r="H17" i="1"/>
  <c r="I17" i="1" s="1"/>
  <c r="F86" i="1"/>
  <c r="G86" i="1" s="1"/>
  <c r="H122" i="1"/>
  <c r="I122" i="1" s="1"/>
  <c r="F14" i="1"/>
  <c r="G14" i="1" s="1"/>
  <c r="F34" i="1"/>
  <c r="G34" i="1" s="1"/>
  <c r="H67" i="1"/>
  <c r="I67" i="1" s="1"/>
  <c r="F56" i="1"/>
  <c r="G56" i="1" s="1"/>
  <c r="H113" i="1"/>
  <c r="I113" i="1" s="1"/>
  <c r="H98" i="1"/>
  <c r="I98" i="1" s="1"/>
  <c r="H72" i="1"/>
  <c r="I72" i="1" s="1"/>
  <c r="F97" i="1"/>
  <c r="G97" i="1" s="1"/>
  <c r="H95" i="1"/>
  <c r="I95" i="1" s="1"/>
  <c r="F139" i="1"/>
  <c r="G139" i="1" s="1"/>
  <c r="F104" i="1"/>
  <c r="G104" i="1" s="1"/>
  <c r="F163" i="1"/>
  <c r="G163" i="1" s="1"/>
  <c r="F170" i="1"/>
  <c r="G170" i="1" s="1"/>
  <c r="H162" i="1"/>
  <c r="I162" i="1" s="1"/>
  <c r="F184" i="1"/>
  <c r="G184" i="1" s="1"/>
  <c r="H223" i="1"/>
  <c r="I223" i="1" s="1"/>
  <c r="F264" i="1"/>
  <c r="G264" i="1" s="1"/>
  <c r="H187" i="1"/>
  <c r="I187" i="1" s="1"/>
  <c r="H229" i="1"/>
  <c r="I229" i="1" s="1"/>
  <c r="F179" i="1"/>
  <c r="G179" i="1" s="1"/>
  <c r="F233" i="1"/>
  <c r="G233" i="1" s="1"/>
  <c r="H238" i="1"/>
  <c r="I238" i="1" s="1"/>
  <c r="F248" i="1"/>
  <c r="G248" i="1" s="1"/>
  <c r="H244" i="1"/>
  <c r="I244" i="1" s="1"/>
  <c r="H220" i="1"/>
  <c r="I220" i="1" s="1"/>
  <c r="H289" i="1"/>
  <c r="I289" i="1" s="1"/>
  <c r="H298" i="1"/>
  <c r="I298" i="1" s="1"/>
  <c r="F306" i="1"/>
  <c r="G306" i="1" s="1"/>
  <c r="H337" i="1"/>
  <c r="I337" i="1" s="1"/>
  <c r="F324" i="1"/>
  <c r="G324" i="1" s="1"/>
  <c r="F362" i="1"/>
  <c r="G362" i="1" s="1"/>
  <c r="F348" i="1"/>
  <c r="G348" i="1" s="1"/>
  <c r="H352" i="1"/>
  <c r="I352" i="1" s="1"/>
  <c r="H361" i="1"/>
  <c r="I361" i="1" s="1"/>
  <c r="F286" i="1"/>
  <c r="G286" i="1" s="1"/>
  <c r="H257" i="1"/>
  <c r="I257" i="1" s="1"/>
  <c r="H228" i="1"/>
  <c r="I228" i="1" s="1"/>
  <c r="F244" i="1"/>
  <c r="G244" i="1" s="1"/>
  <c r="F238" i="1"/>
  <c r="G238" i="1" s="1"/>
  <c r="H104" i="1"/>
  <c r="I104" i="1" s="1"/>
  <c r="F112" i="1"/>
  <c r="G112" i="1" s="1"/>
  <c r="F72" i="1"/>
  <c r="G72" i="1" s="1"/>
  <c r="F181" i="1"/>
  <c r="G181" i="1" s="1"/>
  <c r="H50" i="1"/>
  <c r="I50" i="1" s="1"/>
  <c r="F122" i="1"/>
  <c r="G122" i="1" s="1"/>
  <c r="F80" i="1"/>
  <c r="G80" i="1" s="1"/>
  <c r="H302" i="1"/>
  <c r="I302" i="1" s="1"/>
  <c r="H283" i="1"/>
  <c r="I283" i="1" s="1"/>
  <c r="H242" i="1"/>
  <c r="I242" i="1" s="1"/>
  <c r="H111" i="1"/>
  <c r="I111" i="1" s="1"/>
  <c r="F200" i="1"/>
  <c r="G200" i="1" s="1"/>
  <c r="F315" i="1"/>
  <c r="G315" i="1" s="1"/>
  <c r="F258" i="1"/>
  <c r="G258" i="1" s="1"/>
  <c r="F143" i="1"/>
  <c r="G143" i="1" s="1"/>
  <c r="F68" i="1"/>
  <c r="G68" i="1" s="1"/>
  <c r="H44" i="1"/>
  <c r="I44" i="1" s="1"/>
  <c r="F342" i="1"/>
  <c r="G342" i="1" s="1"/>
  <c r="F328" i="1"/>
  <c r="G328" i="1" s="1"/>
  <c r="F357" i="1"/>
  <c r="G357" i="1" s="1"/>
  <c r="F338" i="1"/>
  <c r="G338" i="1" s="1"/>
  <c r="H321" i="1"/>
  <c r="I321" i="1" s="1"/>
  <c r="H281" i="1"/>
  <c r="I281" i="1" s="1"/>
  <c r="H354" i="1"/>
  <c r="I354" i="1" s="1"/>
  <c r="F336" i="1"/>
  <c r="G336" i="1" s="1"/>
  <c r="F327" i="1"/>
  <c r="G327" i="1" s="1"/>
  <c r="F332" i="1"/>
  <c r="G332" i="1" s="1"/>
  <c r="F346" i="1"/>
  <c r="G346" i="1" s="1"/>
  <c r="H305" i="1"/>
  <c r="I305" i="1" s="1"/>
  <c r="H329" i="1"/>
  <c r="I329" i="1" s="1"/>
  <c r="F282" i="1"/>
  <c r="G282" i="1" s="1"/>
  <c r="F291" i="1"/>
  <c r="G291" i="1" s="1"/>
  <c r="H247" i="1"/>
  <c r="I247" i="1" s="1"/>
  <c r="H271" i="1"/>
  <c r="I271" i="1" s="1"/>
  <c r="F204" i="1"/>
  <c r="G204" i="1" s="1"/>
  <c r="H145" i="1"/>
  <c r="I145" i="1" s="1"/>
  <c r="F95" i="1"/>
  <c r="G95" i="1" s="1"/>
  <c r="F135" i="1"/>
  <c r="G135" i="1" s="1"/>
  <c r="F64" i="1"/>
  <c r="G64" i="1" s="1"/>
  <c r="F209" i="1"/>
  <c r="G209" i="1" s="1"/>
  <c r="F57" i="1"/>
  <c r="G57" i="1" s="1"/>
  <c r="H287" i="1"/>
  <c r="I287" i="1" s="1"/>
  <c r="H160" i="1"/>
  <c r="I160" i="1" s="1"/>
  <c r="H55" i="1"/>
  <c r="I55" i="1" s="1"/>
  <c r="F102" i="1"/>
  <c r="G102" i="1" s="1"/>
  <c r="F245" i="1"/>
  <c r="G245" i="1" s="1"/>
  <c r="H100" i="1"/>
  <c r="I100" i="1" s="1"/>
  <c r="F207" i="1"/>
  <c r="G207" i="1" s="1"/>
  <c r="F318" i="1"/>
  <c r="G318" i="1" s="1"/>
  <c r="F266" i="1"/>
  <c r="G266" i="1" s="1"/>
  <c r="F172" i="1"/>
  <c r="G172" i="1" s="1"/>
  <c r="H54" i="1"/>
  <c r="I54" i="1" s="1"/>
  <c r="H36" i="1"/>
  <c r="I36" i="1" s="1"/>
  <c r="F344" i="1"/>
  <c r="G344" i="1" s="1"/>
  <c r="F334" i="1"/>
  <c r="G334" i="1" s="1"/>
  <c r="F358" i="1"/>
  <c r="G358" i="1" s="1"/>
  <c r="H334" i="1"/>
  <c r="I334" i="1" s="1"/>
  <c r="F354" i="1"/>
  <c r="G354" i="1" s="1"/>
  <c r="H297" i="1"/>
  <c r="I297" i="1" s="1"/>
  <c r="F237" i="1"/>
  <c r="G237" i="1" s="1"/>
  <c r="H204" i="1"/>
  <c r="I204" i="1" s="1"/>
  <c r="F192" i="1"/>
  <c r="G192" i="1" s="1"/>
  <c r="H178" i="1"/>
  <c r="I178" i="1" s="1"/>
  <c r="F41" i="1"/>
  <c r="G41" i="1" s="1"/>
  <c r="F16" i="1"/>
  <c r="G16" i="1" s="1"/>
  <c r="H18" i="1"/>
  <c r="I18" i="1" s="1"/>
  <c r="H156" i="1"/>
  <c r="I156" i="1" s="1"/>
  <c r="H168" i="1"/>
  <c r="I168" i="1" s="1"/>
  <c r="H240" i="1"/>
  <c r="I240" i="1" s="1"/>
  <c r="H284" i="1"/>
  <c r="I284" i="1" s="1"/>
  <c r="H134" i="1"/>
  <c r="I134" i="1" s="1"/>
  <c r="F132" i="1"/>
  <c r="G132" i="1" s="1"/>
  <c r="F325" i="1"/>
  <c r="G325" i="1" s="1"/>
  <c r="H108" i="1"/>
  <c r="I108" i="1" s="1"/>
  <c r="F36" i="1"/>
  <c r="G36" i="1" s="1"/>
  <c r="F37" i="1"/>
  <c r="G37" i="1" s="1"/>
  <c r="F140" i="1"/>
  <c r="G140" i="1" s="1"/>
  <c r="F19" i="1"/>
  <c r="G19" i="1" s="1"/>
  <c r="H47" i="1"/>
  <c r="I47" i="1" s="1"/>
  <c r="H150" i="1"/>
  <c r="I150" i="1" s="1"/>
  <c r="H221" i="1"/>
  <c r="I221" i="1" s="1"/>
  <c r="F29" i="1"/>
  <c r="G29" i="1" s="1"/>
  <c r="F91" i="1"/>
  <c r="G91" i="1" s="1"/>
  <c r="H237" i="1"/>
  <c r="I237" i="1" s="1"/>
  <c r="H103" i="1"/>
  <c r="I103" i="1" s="1"/>
  <c r="H14" i="1"/>
  <c r="I14" i="1" s="1"/>
  <c r="H217" i="1"/>
  <c r="I217" i="1" s="1"/>
  <c r="H70" i="1"/>
  <c r="I70" i="1" s="1"/>
  <c r="F108" i="1"/>
  <c r="G108" i="1" s="1"/>
  <c r="H77" i="1"/>
  <c r="I77" i="1" s="1"/>
  <c r="H335" i="1"/>
  <c r="I335" i="1" s="1"/>
  <c r="H22" i="1"/>
  <c r="I22" i="1" s="1"/>
  <c r="H118" i="1"/>
  <c r="I118" i="1" s="1"/>
  <c r="H60" i="1"/>
  <c r="I60" i="1" s="1"/>
  <c r="F54" i="1"/>
  <c r="G54" i="1" s="1"/>
  <c r="H173" i="1"/>
  <c r="I173" i="1" s="1"/>
  <c r="H126" i="1"/>
  <c r="I126" i="1" s="1"/>
  <c r="H7" i="1"/>
  <c r="I7" i="1" s="1"/>
  <c r="H62" i="1"/>
  <c r="I62" i="1" s="1"/>
  <c r="H30" i="1"/>
  <c r="I30" i="1" s="1"/>
  <c r="H172" i="1"/>
  <c r="I172" i="1" s="1"/>
  <c r="F11" i="1"/>
  <c r="G11" i="1" s="1"/>
  <c r="H29" i="1"/>
  <c r="I29" i="1" s="1"/>
  <c r="H192" i="1"/>
  <c r="I192" i="1" s="1"/>
  <c r="F26" i="1"/>
  <c r="G26" i="1" s="1"/>
  <c r="F23" i="1"/>
  <c r="G23" i="1" s="1"/>
  <c r="H153" i="1"/>
  <c r="I153" i="1" s="1"/>
  <c r="H266" i="1"/>
  <c r="I266" i="1" s="1"/>
  <c r="H78" i="1"/>
  <c r="I78" i="1" s="1"/>
  <c r="H331" i="1"/>
  <c r="I331" i="1" s="1"/>
  <c r="H232" i="1"/>
  <c r="I232" i="1" s="1"/>
  <c r="F208" i="1"/>
  <c r="G208" i="1" s="1"/>
  <c r="F164" i="1"/>
  <c r="G164" i="1" s="1"/>
  <c r="F100" i="1"/>
  <c r="G100" i="1" s="1"/>
  <c r="F347" i="1"/>
  <c r="G347" i="1" s="1"/>
  <c r="H52" i="1"/>
  <c r="I52" i="1" s="1"/>
  <c r="H15" i="1"/>
  <c r="I15" i="1" s="1"/>
  <c r="H282" i="1"/>
  <c r="I282" i="1" s="1"/>
  <c r="H224" i="1"/>
  <c r="I224" i="1" s="1"/>
  <c r="F27" i="1"/>
  <c r="G27" i="1" s="1"/>
  <c r="F13" i="1"/>
  <c r="G13" i="1" s="1"/>
  <c r="H144" i="1"/>
  <c r="I144" i="1" s="1"/>
  <c r="H117" i="1"/>
  <c r="I117" i="1" s="1"/>
  <c r="H182" i="1"/>
  <c r="I182" i="1" s="1"/>
  <c r="F109" i="1"/>
  <c r="G109" i="1" s="1"/>
  <c r="H132" i="1"/>
  <c r="I132" i="1" s="1"/>
  <c r="F167" i="1"/>
  <c r="G167" i="1" s="1"/>
  <c r="F211" i="1"/>
  <c r="G211" i="1" s="1"/>
  <c r="F213" i="1"/>
  <c r="G213" i="1" s="1"/>
  <c r="F203" i="1"/>
  <c r="G203" i="1" s="1"/>
  <c r="F92" i="1"/>
  <c r="G92" i="1" s="1"/>
  <c r="H109" i="1"/>
  <c r="I109" i="1" s="1"/>
  <c r="F45" i="1"/>
  <c r="G45" i="1" s="1"/>
  <c r="F43" i="1"/>
  <c r="G43" i="1" s="1"/>
  <c r="F46" i="1"/>
  <c r="G46" i="1" s="1"/>
  <c r="H69" i="1"/>
  <c r="I69" i="1" s="1"/>
  <c r="I342" i="1"/>
  <c r="I359" i="1"/>
  <c r="I65" i="1"/>
  <c r="E51" i="4"/>
  <c r="H50" i="4"/>
  <c r="D50" i="4"/>
  <c r="H30" i="4"/>
  <c r="D30" i="4"/>
  <c r="K19" i="3"/>
  <c r="D11" i="3"/>
  <c r="O11" i="3" s="1"/>
  <c r="D14" i="3"/>
  <c r="O14" i="3" s="1"/>
  <c r="N15" i="3"/>
  <c r="D7" i="3"/>
  <c r="N9" i="3"/>
  <c r="N16" i="3"/>
  <c r="N17" i="3"/>
  <c r="N12" i="3"/>
  <c r="H49" i="4"/>
  <c r="D49" i="4"/>
  <c r="H29" i="4"/>
  <c r="D29" i="4"/>
  <c r="K3" i="3"/>
  <c r="H48" i="4"/>
  <c r="D48" i="4"/>
  <c r="H28" i="4"/>
  <c r="D28" i="4"/>
  <c r="D27" i="4"/>
  <c r="H27" i="4"/>
  <c r="H47" i="4"/>
  <c r="L15" i="4"/>
  <c r="D5" i="4"/>
  <c r="D47" i="4" s="1"/>
  <c r="H46" i="4"/>
  <c r="H26" i="4"/>
  <c r="H25" i="4"/>
  <c r="H24" i="4"/>
  <c r="D25" i="4"/>
  <c r="D8" i="3"/>
  <c r="O8" i="3" s="1"/>
  <c r="F2" i="3"/>
  <c r="C24" i="4"/>
  <c r="H45" i="4"/>
  <c r="G45" i="4"/>
  <c r="F45" i="4"/>
  <c r="D45" i="4"/>
  <c r="C45" i="4"/>
  <c r="B45" i="4"/>
  <c r="D44" i="4"/>
  <c r="C44" i="4"/>
  <c r="B44" i="4"/>
  <c r="D9" i="3"/>
  <c r="O9" i="3" s="1"/>
  <c r="N15" i="4"/>
  <c r="E17" i="4" s="1"/>
  <c r="H16" i="4"/>
  <c r="H37" i="4" s="1"/>
  <c r="D16" i="4"/>
  <c r="D37" i="4" s="1"/>
  <c r="L17" i="4"/>
  <c r="D23" i="4"/>
  <c r="D43" i="4" s="1"/>
  <c r="H55" i="4"/>
  <c r="D55" i="4"/>
  <c r="L53" i="4"/>
  <c r="H51" i="4"/>
  <c r="G47" i="4"/>
  <c r="C47" i="4"/>
  <c r="L6" i="4"/>
  <c r="K6" i="4"/>
  <c r="G46" i="4"/>
  <c r="C46" i="4"/>
  <c r="K5" i="4"/>
  <c r="A39" i="4"/>
  <c r="A38" i="4"/>
  <c r="A36" i="4"/>
  <c r="G2" i="4"/>
  <c r="K2" i="4" s="1"/>
  <c r="K23" i="4" s="1"/>
  <c r="K43" i="4" s="1"/>
  <c r="F2" i="4"/>
  <c r="J2" i="4" s="1"/>
  <c r="J23" i="4" s="1"/>
  <c r="J43" i="4" s="1"/>
  <c r="H2" i="4"/>
  <c r="H23" i="4" s="1"/>
  <c r="H43" i="4" s="1"/>
  <c r="L4" i="4"/>
  <c r="H36" i="4"/>
  <c r="G55" i="4"/>
  <c r="F55" i="4"/>
  <c r="C55" i="4"/>
  <c r="B55" i="4"/>
  <c r="A55" i="4"/>
  <c r="G54" i="4"/>
  <c r="F54" i="4"/>
  <c r="B54" i="4"/>
  <c r="C54" i="4"/>
  <c r="A54" i="4"/>
  <c r="G53" i="4"/>
  <c r="I53" i="4" s="1"/>
  <c r="F53" i="4"/>
  <c r="C53" i="4"/>
  <c r="E53" i="4" s="1"/>
  <c r="B53" i="4"/>
  <c r="A53" i="4"/>
  <c r="G52" i="4"/>
  <c r="I52" i="4" s="1"/>
  <c r="F52" i="4"/>
  <c r="C52" i="4"/>
  <c r="B52" i="4"/>
  <c r="A52" i="4"/>
  <c r="G51" i="4"/>
  <c r="K51" i="4" s="1"/>
  <c r="F51" i="4"/>
  <c r="B51" i="4"/>
  <c r="A51" i="4"/>
  <c r="G50" i="4"/>
  <c r="F50" i="4"/>
  <c r="C50" i="4"/>
  <c r="B50" i="4"/>
  <c r="A50" i="4"/>
  <c r="G49" i="4"/>
  <c r="F49" i="4"/>
  <c r="C49" i="4"/>
  <c r="B49" i="4"/>
  <c r="A49" i="4"/>
  <c r="G48" i="4"/>
  <c r="F48" i="4"/>
  <c r="C48" i="4"/>
  <c r="B48" i="4"/>
  <c r="A48" i="4"/>
  <c r="F47" i="4"/>
  <c r="B47" i="4"/>
  <c r="A47" i="4"/>
  <c r="F46" i="4"/>
  <c r="B46" i="4"/>
  <c r="A46" i="4"/>
  <c r="A45" i="4"/>
  <c r="H44" i="4"/>
  <c r="G44" i="4"/>
  <c r="F44" i="4"/>
  <c r="A44" i="4"/>
  <c r="I43" i="4"/>
  <c r="M43" i="4" s="1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 s="1"/>
  <c r="B23" i="4"/>
  <c r="B43" i="4" s="1"/>
  <c r="L18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J6" i="4"/>
  <c r="J5" i="4"/>
  <c r="K4" i="4"/>
  <c r="J4" i="4"/>
  <c r="L3" i="4"/>
  <c r="K3" i="4"/>
  <c r="J3" i="4"/>
  <c r="L19" i="3"/>
  <c r="D16" i="3"/>
  <c r="O16" i="3" s="1"/>
  <c r="D12" i="3"/>
  <c r="O12" i="3" s="1"/>
  <c r="D10" i="3"/>
  <c r="O10" i="3" s="1"/>
  <c r="Q2" i="3"/>
  <c r="N2" i="3"/>
  <c r="H2" i="3"/>
  <c r="N8" i="3"/>
  <c r="D17" i="3"/>
  <c r="O17" i="3" s="1"/>
  <c r="N13" i="3"/>
  <c r="N11" i="3"/>
  <c r="N10" i="3"/>
  <c r="D13" i="3"/>
  <c r="O13" i="3" s="1"/>
  <c r="K54" i="4" l="1"/>
  <c r="K26" i="4"/>
  <c r="J45" i="4"/>
  <c r="D46" i="4"/>
  <c r="L46" i="4" s="1"/>
  <c r="J52" i="4"/>
  <c r="K55" i="4"/>
  <c r="L5" i="4"/>
  <c r="L26" i="4" s="1"/>
  <c r="L2" i="4"/>
  <c r="L23" i="4" s="1"/>
  <c r="L43" i="4" s="1"/>
  <c r="G364" i="1"/>
  <c r="L25" i="4"/>
  <c r="K47" i="4"/>
  <c r="K32" i="4"/>
  <c r="K29" i="4"/>
  <c r="K33" i="4"/>
  <c r="K27" i="4"/>
  <c r="L33" i="4"/>
  <c r="J50" i="4"/>
  <c r="J55" i="4"/>
  <c r="L29" i="4"/>
  <c r="J44" i="4"/>
  <c r="L32" i="4"/>
  <c r="I17" i="4"/>
  <c r="I14" i="4"/>
  <c r="G23" i="4"/>
  <c r="G43" i="4" s="1"/>
  <c r="E18" i="4"/>
  <c r="J51" i="4"/>
  <c r="I18" i="4"/>
  <c r="J48" i="4"/>
  <c r="E14" i="4"/>
  <c r="E15" i="4"/>
  <c r="L50" i="4"/>
  <c r="L24" i="4"/>
  <c r="K34" i="4"/>
  <c r="I46" i="4"/>
  <c r="I15" i="4"/>
  <c r="L28" i="4"/>
  <c r="I45" i="4"/>
  <c r="K53" i="4"/>
  <c r="M53" i="4" s="1"/>
  <c r="K49" i="4"/>
  <c r="K44" i="4"/>
  <c r="K48" i="4"/>
  <c r="F23" i="4"/>
  <c r="F43" i="4" s="1"/>
  <c r="I48" i="4"/>
  <c r="K45" i="4"/>
  <c r="I47" i="4"/>
  <c r="K24" i="4"/>
  <c r="K28" i="4"/>
  <c r="J47" i="4"/>
  <c r="E47" i="4"/>
  <c r="L47" i="4"/>
  <c r="L27" i="4"/>
  <c r="E44" i="4"/>
  <c r="E50" i="4"/>
  <c r="L48" i="4"/>
  <c r="G56" i="4"/>
  <c r="J46" i="4"/>
  <c r="J53" i="4"/>
  <c r="E16" i="4"/>
  <c r="D26" i="4"/>
  <c r="I50" i="4"/>
  <c r="L36" i="4"/>
  <c r="L39" i="4"/>
  <c r="K52" i="4"/>
  <c r="M52" i="4" s="1"/>
  <c r="E52" i="4"/>
  <c r="L38" i="4"/>
  <c r="I16" i="4"/>
  <c r="E45" i="4"/>
  <c r="L16" i="4"/>
  <c r="L37" i="4" s="1"/>
  <c r="I49" i="4"/>
  <c r="L45" i="4"/>
  <c r="K25" i="4"/>
  <c r="I51" i="4"/>
  <c r="E48" i="4"/>
  <c r="K30" i="4"/>
  <c r="I364" i="1"/>
  <c r="F56" i="4"/>
  <c r="K50" i="4"/>
  <c r="L55" i="4"/>
  <c r="I44" i="4"/>
  <c r="J49" i="4"/>
  <c r="K35" i="4"/>
  <c r="J54" i="4"/>
  <c r="L49" i="4"/>
  <c r="K31" i="4"/>
  <c r="L54" i="4"/>
  <c r="L51" i="4"/>
  <c r="M51" i="4" s="1"/>
  <c r="C56" i="4"/>
  <c r="L30" i="4"/>
  <c r="B56" i="4"/>
  <c r="E49" i="4"/>
  <c r="K46" i="4"/>
  <c r="L44" i="4"/>
  <c r="L31" i="4"/>
  <c r="H56" i="4"/>
  <c r="D15" i="3"/>
  <c r="O15" i="3" s="1"/>
  <c r="N14" i="3"/>
  <c r="O7" i="3"/>
  <c r="C19" i="3"/>
  <c r="N19" i="3" s="1"/>
  <c r="N7" i="3"/>
  <c r="E46" i="4" l="1"/>
  <c r="M47" i="4"/>
  <c r="M50" i="4"/>
  <c r="M49" i="4"/>
  <c r="D56" i="4"/>
  <c r="L56" i="4" s="1"/>
  <c r="M46" i="4"/>
  <c r="M45" i="4"/>
  <c r="M44" i="4"/>
  <c r="M48" i="4"/>
  <c r="I366" i="1"/>
  <c r="I367" i="1"/>
  <c r="J56" i="4"/>
  <c r="K56" i="4"/>
  <c r="D19" i="3"/>
  <c r="J317" i="1" l="1"/>
  <c r="K317" i="1" s="1"/>
  <c r="L317" i="1" s="1"/>
  <c r="M317" i="1" s="1"/>
  <c r="N317" i="1" s="1"/>
  <c r="J308" i="1"/>
  <c r="K308" i="1" s="1"/>
  <c r="L308" i="1" s="1"/>
  <c r="M308" i="1" s="1"/>
  <c r="N308" i="1" s="1"/>
  <c r="J313" i="1"/>
  <c r="K313" i="1" s="1"/>
  <c r="L313" i="1" s="1"/>
  <c r="M313" i="1" s="1"/>
  <c r="N313" i="1" s="1"/>
  <c r="J300" i="1"/>
  <c r="K300" i="1" s="1"/>
  <c r="L300" i="1" s="1"/>
  <c r="M300" i="1" s="1"/>
  <c r="N300" i="1" s="1"/>
  <c r="J284" i="1"/>
  <c r="K284" i="1" s="1"/>
  <c r="L284" i="1" s="1"/>
  <c r="M284" i="1" s="1"/>
  <c r="N284" i="1" s="1"/>
  <c r="J266" i="1"/>
  <c r="K266" i="1" s="1"/>
  <c r="L266" i="1" s="1"/>
  <c r="M266" i="1" s="1"/>
  <c r="N266" i="1" s="1"/>
  <c r="J250" i="1"/>
  <c r="K250" i="1" s="1"/>
  <c r="L250" i="1" s="1"/>
  <c r="M250" i="1" s="1"/>
  <c r="N250" i="1" s="1"/>
  <c r="J318" i="1"/>
  <c r="K318" i="1" s="1"/>
  <c r="L318" i="1" s="1"/>
  <c r="M318" i="1" s="1"/>
  <c r="N318" i="1" s="1"/>
  <c r="J349" i="1"/>
  <c r="K349" i="1" s="1"/>
  <c r="L349" i="1" s="1"/>
  <c r="M349" i="1" s="1"/>
  <c r="N349" i="1" s="1"/>
  <c r="J246" i="1"/>
  <c r="K246" i="1" s="1"/>
  <c r="L246" i="1" s="1"/>
  <c r="M246" i="1" s="1"/>
  <c r="N246" i="1" s="1"/>
  <c r="J310" i="1"/>
  <c r="K310" i="1" s="1"/>
  <c r="L310" i="1" s="1"/>
  <c r="M310" i="1" s="1"/>
  <c r="N310" i="1" s="1"/>
  <c r="J277" i="1"/>
  <c r="K277" i="1" s="1"/>
  <c r="L277" i="1" s="1"/>
  <c r="M277" i="1" s="1"/>
  <c r="N277" i="1" s="1"/>
  <c r="J269" i="1"/>
  <c r="K269" i="1" s="1"/>
  <c r="L269" i="1" s="1"/>
  <c r="M269" i="1" s="1"/>
  <c r="N269" i="1" s="1"/>
  <c r="J253" i="1"/>
  <c r="K253" i="1" s="1"/>
  <c r="L253" i="1" s="1"/>
  <c r="M253" i="1" s="1"/>
  <c r="N253" i="1" s="1"/>
  <c r="J254" i="1"/>
  <c r="K254" i="1" s="1"/>
  <c r="L254" i="1" s="1"/>
  <c r="M254" i="1" s="1"/>
  <c r="N254" i="1" s="1"/>
  <c r="J261" i="1"/>
  <c r="K261" i="1" s="1"/>
  <c r="L261" i="1" s="1"/>
  <c r="M261" i="1" s="1"/>
  <c r="N261" i="1" s="1"/>
  <c r="J185" i="1"/>
  <c r="K185" i="1" s="1"/>
  <c r="L185" i="1" s="1"/>
  <c r="M185" i="1" s="1"/>
  <c r="N185" i="1" s="1"/>
  <c r="J142" i="1"/>
  <c r="K142" i="1" s="1"/>
  <c r="L142" i="1" s="1"/>
  <c r="M142" i="1" s="1"/>
  <c r="N142" i="1" s="1"/>
  <c r="J193" i="1"/>
  <c r="K193" i="1" s="1"/>
  <c r="L193" i="1" s="1"/>
  <c r="M193" i="1" s="1"/>
  <c r="N193" i="1" s="1"/>
  <c r="J103" i="1"/>
  <c r="K103" i="1" s="1"/>
  <c r="L103" i="1" s="1"/>
  <c r="M103" i="1" s="1"/>
  <c r="N103" i="1" s="1"/>
  <c r="J192" i="1"/>
  <c r="K192" i="1" s="1"/>
  <c r="L192" i="1" s="1"/>
  <c r="M192" i="1" s="1"/>
  <c r="N192" i="1" s="1"/>
  <c r="J153" i="1"/>
  <c r="K153" i="1" s="1"/>
  <c r="L153" i="1" s="1"/>
  <c r="M153" i="1" s="1"/>
  <c r="N153" i="1" s="1"/>
  <c r="J119" i="1"/>
  <c r="K119" i="1" s="1"/>
  <c r="L119" i="1" s="1"/>
  <c r="M119" i="1" s="1"/>
  <c r="N119" i="1" s="1"/>
  <c r="J111" i="1"/>
  <c r="K111" i="1" s="1"/>
  <c r="L111" i="1" s="1"/>
  <c r="M111" i="1" s="1"/>
  <c r="N111" i="1" s="1"/>
  <c r="J127" i="1"/>
  <c r="K127" i="1" s="1"/>
  <c r="L127" i="1" s="1"/>
  <c r="M127" i="1" s="1"/>
  <c r="N127" i="1" s="1"/>
  <c r="J14" i="1"/>
  <c r="K14" i="1" s="1"/>
  <c r="L14" i="1" s="1"/>
  <c r="M14" i="1" s="1"/>
  <c r="N14" i="1" s="1"/>
  <c r="J31" i="1"/>
  <c r="K31" i="1" s="1"/>
  <c r="L31" i="1" s="1"/>
  <c r="M31" i="1" s="1"/>
  <c r="N31" i="1" s="1"/>
  <c r="J55" i="1"/>
  <c r="K55" i="1" s="1"/>
  <c r="L55" i="1" s="1"/>
  <c r="M55" i="1" s="1"/>
  <c r="N55" i="1" s="1"/>
  <c r="J22" i="1"/>
  <c r="K22" i="1" s="1"/>
  <c r="L22" i="1" s="1"/>
  <c r="M22" i="1" s="1"/>
  <c r="N22" i="1" s="1"/>
  <c r="J15" i="1"/>
  <c r="K15" i="1" s="1"/>
  <c r="L15" i="1" s="1"/>
  <c r="M15" i="1" s="1"/>
  <c r="N15" i="1" s="1"/>
  <c r="B4" i="1"/>
  <c r="J23" i="1"/>
  <c r="K23" i="1" s="1"/>
  <c r="L23" i="1" s="1"/>
  <c r="M23" i="1" s="1"/>
  <c r="N23" i="1" s="1"/>
  <c r="J63" i="1"/>
  <c r="K63" i="1" s="1"/>
  <c r="L63" i="1" s="1"/>
  <c r="M63" i="1" s="1"/>
  <c r="N63" i="1" s="1"/>
  <c r="J135" i="1"/>
  <c r="K135" i="1" s="1"/>
  <c r="L135" i="1" s="1"/>
  <c r="M135" i="1" s="1"/>
  <c r="N135" i="1" s="1"/>
  <c r="J7" i="1"/>
  <c r="K7" i="1" s="1"/>
  <c r="J47" i="1"/>
  <c r="K47" i="1" s="1"/>
  <c r="L47" i="1" s="1"/>
  <c r="M47" i="1" s="1"/>
  <c r="N47" i="1" s="1"/>
  <c r="J126" i="1"/>
  <c r="K126" i="1" s="1"/>
  <c r="L126" i="1" s="1"/>
  <c r="M126" i="1" s="1"/>
  <c r="N126" i="1" s="1"/>
  <c r="J168" i="1"/>
  <c r="K168" i="1" s="1"/>
  <c r="L168" i="1" s="1"/>
  <c r="M168" i="1" s="1"/>
  <c r="N168" i="1" s="1"/>
  <c r="J52" i="1"/>
  <c r="K52" i="1" s="1"/>
  <c r="L52" i="1" s="1"/>
  <c r="M52" i="1" s="1"/>
  <c r="N52" i="1" s="1"/>
  <c r="J132" i="1"/>
  <c r="K132" i="1" s="1"/>
  <c r="L132" i="1" s="1"/>
  <c r="M132" i="1" s="1"/>
  <c r="N132" i="1" s="1"/>
  <c r="J21" i="1"/>
  <c r="K21" i="1" s="1"/>
  <c r="L21" i="1" s="1"/>
  <c r="M21" i="1" s="1"/>
  <c r="N21" i="1" s="1"/>
  <c r="J79" i="1"/>
  <c r="K79" i="1" s="1"/>
  <c r="L79" i="1" s="1"/>
  <c r="M79" i="1" s="1"/>
  <c r="N79" i="1" s="1"/>
  <c r="J45" i="1"/>
  <c r="K45" i="1" s="1"/>
  <c r="L45" i="1" s="1"/>
  <c r="M45" i="1" s="1"/>
  <c r="N45" i="1" s="1"/>
  <c r="J77" i="1"/>
  <c r="K77" i="1" s="1"/>
  <c r="L77" i="1" s="1"/>
  <c r="M77" i="1" s="1"/>
  <c r="N77" i="1" s="1"/>
  <c r="J107" i="1"/>
  <c r="K107" i="1" s="1"/>
  <c r="L107" i="1" s="1"/>
  <c r="M107" i="1" s="1"/>
  <c r="N107" i="1" s="1"/>
  <c r="J118" i="1"/>
  <c r="K118" i="1" s="1"/>
  <c r="L118" i="1" s="1"/>
  <c r="M118" i="1" s="1"/>
  <c r="N118" i="1" s="1"/>
  <c r="J141" i="1"/>
  <c r="K141" i="1" s="1"/>
  <c r="L141" i="1" s="1"/>
  <c r="M141" i="1" s="1"/>
  <c r="N141" i="1" s="1"/>
  <c r="J125" i="1"/>
  <c r="K125" i="1" s="1"/>
  <c r="L125" i="1" s="1"/>
  <c r="M125" i="1" s="1"/>
  <c r="N125" i="1" s="1"/>
  <c r="J82" i="1"/>
  <c r="K82" i="1" s="1"/>
  <c r="L82" i="1" s="1"/>
  <c r="M82" i="1" s="1"/>
  <c r="N82" i="1" s="1"/>
  <c r="J123" i="1"/>
  <c r="K123" i="1" s="1"/>
  <c r="L123" i="1" s="1"/>
  <c r="M123" i="1" s="1"/>
  <c r="N123" i="1" s="1"/>
  <c r="J148" i="1"/>
  <c r="K148" i="1" s="1"/>
  <c r="L148" i="1" s="1"/>
  <c r="M148" i="1" s="1"/>
  <c r="N148" i="1" s="1"/>
  <c r="J240" i="1"/>
  <c r="K240" i="1" s="1"/>
  <c r="L240" i="1" s="1"/>
  <c r="M240" i="1" s="1"/>
  <c r="N240" i="1" s="1"/>
  <c r="J221" i="1"/>
  <c r="K221" i="1" s="1"/>
  <c r="L221" i="1" s="1"/>
  <c r="M221" i="1" s="1"/>
  <c r="N221" i="1" s="1"/>
  <c r="J188" i="1"/>
  <c r="K188" i="1" s="1"/>
  <c r="L188" i="1" s="1"/>
  <c r="M188" i="1" s="1"/>
  <c r="N188" i="1" s="1"/>
  <c r="J217" i="1"/>
  <c r="K217" i="1" s="1"/>
  <c r="L217" i="1" s="1"/>
  <c r="M217" i="1" s="1"/>
  <c r="N217" i="1" s="1"/>
  <c r="J216" i="1"/>
  <c r="K216" i="1" s="1"/>
  <c r="L216" i="1" s="1"/>
  <c r="M216" i="1" s="1"/>
  <c r="N216" i="1" s="1"/>
  <c r="J282" i="1"/>
  <c r="K282" i="1" s="1"/>
  <c r="L282" i="1" s="1"/>
  <c r="M282" i="1" s="1"/>
  <c r="N282" i="1" s="1"/>
  <c r="J267" i="1"/>
  <c r="K267" i="1" s="1"/>
  <c r="L267" i="1" s="1"/>
  <c r="M267" i="1" s="1"/>
  <c r="N267" i="1" s="1"/>
  <c r="J323" i="1"/>
  <c r="K323" i="1" s="1"/>
  <c r="L323" i="1" s="1"/>
  <c r="M323" i="1" s="1"/>
  <c r="N323" i="1" s="1"/>
  <c r="J332" i="1"/>
  <c r="K332" i="1" s="1"/>
  <c r="L332" i="1" s="1"/>
  <c r="M332" i="1" s="1"/>
  <c r="N332" i="1" s="1"/>
  <c r="J340" i="1"/>
  <c r="K340" i="1" s="1"/>
  <c r="L340" i="1" s="1"/>
  <c r="M340" i="1" s="1"/>
  <c r="N340" i="1" s="1"/>
  <c r="J78" i="1"/>
  <c r="K78" i="1" s="1"/>
  <c r="L78" i="1" s="1"/>
  <c r="M78" i="1" s="1"/>
  <c r="N78" i="1" s="1"/>
  <c r="J37" i="1"/>
  <c r="K37" i="1" s="1"/>
  <c r="L37" i="1" s="1"/>
  <c r="M37" i="1" s="1"/>
  <c r="N37" i="1" s="1"/>
  <c r="J13" i="1"/>
  <c r="K13" i="1" s="1"/>
  <c r="L13" i="1" s="1"/>
  <c r="M13" i="1" s="1"/>
  <c r="N13" i="1" s="1"/>
  <c r="J76" i="1"/>
  <c r="K76" i="1" s="1"/>
  <c r="L76" i="1" s="1"/>
  <c r="M76" i="1" s="1"/>
  <c r="N76" i="1" s="1"/>
  <c r="J182" i="1"/>
  <c r="K182" i="1" s="1"/>
  <c r="L182" i="1" s="1"/>
  <c r="M182" i="1" s="1"/>
  <c r="N182" i="1" s="1"/>
  <c r="J99" i="1"/>
  <c r="K99" i="1" s="1"/>
  <c r="L99" i="1" s="1"/>
  <c r="M99" i="1" s="1"/>
  <c r="N99" i="1" s="1"/>
  <c r="J152" i="1"/>
  <c r="K152" i="1" s="1"/>
  <c r="L152" i="1" s="1"/>
  <c r="M152" i="1" s="1"/>
  <c r="N152" i="1" s="1"/>
  <c r="J156" i="1"/>
  <c r="K156" i="1" s="1"/>
  <c r="L156" i="1" s="1"/>
  <c r="M156" i="1" s="1"/>
  <c r="N156" i="1" s="1"/>
  <c r="J208" i="1"/>
  <c r="K208" i="1" s="1"/>
  <c r="L208" i="1" s="1"/>
  <c r="M208" i="1" s="1"/>
  <c r="N208" i="1" s="1"/>
  <c r="J237" i="1"/>
  <c r="K237" i="1" s="1"/>
  <c r="L237" i="1" s="1"/>
  <c r="M237" i="1" s="1"/>
  <c r="N237" i="1" s="1"/>
  <c r="J224" i="1"/>
  <c r="K224" i="1" s="1"/>
  <c r="L224" i="1" s="1"/>
  <c r="M224" i="1" s="1"/>
  <c r="N224" i="1" s="1"/>
  <c r="J295" i="1"/>
  <c r="K295" i="1" s="1"/>
  <c r="L295" i="1" s="1"/>
  <c r="M295" i="1" s="1"/>
  <c r="N295" i="1" s="1"/>
  <c r="J232" i="1"/>
  <c r="K232" i="1" s="1"/>
  <c r="L232" i="1" s="1"/>
  <c r="M232" i="1" s="1"/>
  <c r="N232" i="1" s="1"/>
  <c r="J252" i="1"/>
  <c r="K252" i="1" s="1"/>
  <c r="L252" i="1" s="1"/>
  <c r="M252" i="1" s="1"/>
  <c r="N252" i="1" s="1"/>
  <c r="J309" i="1"/>
  <c r="K309" i="1" s="1"/>
  <c r="L309" i="1" s="1"/>
  <c r="M309" i="1" s="1"/>
  <c r="N309" i="1" s="1"/>
  <c r="J328" i="1"/>
  <c r="K328" i="1" s="1"/>
  <c r="L328" i="1" s="1"/>
  <c r="M328" i="1" s="1"/>
  <c r="N328" i="1" s="1"/>
  <c r="J326" i="1"/>
  <c r="K326" i="1" s="1"/>
  <c r="L326" i="1" s="1"/>
  <c r="M326" i="1" s="1"/>
  <c r="N326" i="1" s="1"/>
  <c r="J150" i="1"/>
  <c r="K150" i="1" s="1"/>
  <c r="L150" i="1" s="1"/>
  <c r="M150" i="1" s="1"/>
  <c r="N150" i="1" s="1"/>
  <c r="J347" i="1"/>
  <c r="K347" i="1" s="1"/>
  <c r="L347" i="1" s="1"/>
  <c r="M347" i="1" s="1"/>
  <c r="N347" i="1" s="1"/>
  <c r="J134" i="1"/>
  <c r="K134" i="1" s="1"/>
  <c r="L134" i="1" s="1"/>
  <c r="M134" i="1" s="1"/>
  <c r="N134" i="1" s="1"/>
  <c r="J226" i="1"/>
  <c r="K226" i="1" s="1"/>
  <c r="L226" i="1" s="1"/>
  <c r="M226" i="1" s="1"/>
  <c r="N226" i="1" s="1"/>
  <c r="J292" i="1"/>
  <c r="K292" i="1" s="1"/>
  <c r="L292" i="1" s="1"/>
  <c r="M292" i="1" s="1"/>
  <c r="N292" i="1" s="1"/>
  <c r="J356" i="1"/>
  <c r="K356" i="1" s="1"/>
  <c r="L356" i="1" s="1"/>
  <c r="M356" i="1" s="1"/>
  <c r="N356" i="1" s="1"/>
  <c r="J84" i="1"/>
  <c r="K84" i="1" s="1"/>
  <c r="L84" i="1" s="1"/>
  <c r="M84" i="1" s="1"/>
  <c r="N84" i="1" s="1"/>
  <c r="J92" i="1"/>
  <c r="K92" i="1" s="1"/>
  <c r="L92" i="1" s="1"/>
  <c r="M92" i="1" s="1"/>
  <c r="N92" i="1" s="1"/>
  <c r="J133" i="1"/>
  <c r="K133" i="1" s="1"/>
  <c r="L133" i="1" s="1"/>
  <c r="M133" i="1" s="1"/>
  <c r="N133" i="1" s="1"/>
  <c r="J93" i="1"/>
  <c r="K93" i="1" s="1"/>
  <c r="L93" i="1" s="1"/>
  <c r="M93" i="1" s="1"/>
  <c r="N93" i="1" s="1"/>
  <c r="J91" i="1"/>
  <c r="K91" i="1" s="1"/>
  <c r="L91" i="1" s="1"/>
  <c r="M91" i="1" s="1"/>
  <c r="N91" i="1" s="1"/>
  <c r="J201" i="1"/>
  <c r="K201" i="1" s="1"/>
  <c r="L201" i="1" s="1"/>
  <c r="M201" i="1" s="1"/>
  <c r="N201" i="1" s="1"/>
  <c r="J288" i="1"/>
  <c r="K288" i="1" s="1"/>
  <c r="L288" i="1" s="1"/>
  <c r="M288" i="1" s="1"/>
  <c r="N288" i="1" s="1"/>
  <c r="J173" i="1"/>
  <c r="K173" i="1" s="1"/>
  <c r="L173" i="1" s="1"/>
  <c r="M173" i="1" s="1"/>
  <c r="N173" i="1" s="1"/>
  <c r="J172" i="1"/>
  <c r="K172" i="1" s="1"/>
  <c r="L172" i="1" s="1"/>
  <c r="M172" i="1" s="1"/>
  <c r="N172" i="1" s="1"/>
  <c r="J262" i="1"/>
  <c r="K262" i="1" s="1"/>
  <c r="L262" i="1" s="1"/>
  <c r="M262" i="1" s="1"/>
  <c r="N262" i="1" s="1"/>
  <c r="J274" i="1"/>
  <c r="K274" i="1" s="1"/>
  <c r="L274" i="1" s="1"/>
  <c r="M274" i="1" s="1"/>
  <c r="N274" i="1" s="1"/>
  <c r="J199" i="1"/>
  <c r="K199" i="1" s="1"/>
  <c r="L199" i="1" s="1"/>
  <c r="M199" i="1" s="1"/>
  <c r="N199" i="1" s="1"/>
  <c r="J234" i="1"/>
  <c r="K234" i="1" s="1"/>
  <c r="L234" i="1" s="1"/>
  <c r="M234" i="1" s="1"/>
  <c r="N234" i="1" s="1"/>
  <c r="J243" i="1"/>
  <c r="K243" i="1" s="1"/>
  <c r="L243" i="1" s="1"/>
  <c r="M243" i="1" s="1"/>
  <c r="N243" i="1" s="1"/>
  <c r="J258" i="1"/>
  <c r="K258" i="1" s="1"/>
  <c r="L258" i="1" s="1"/>
  <c r="M258" i="1" s="1"/>
  <c r="N258" i="1" s="1"/>
  <c r="J276" i="1"/>
  <c r="K276" i="1" s="1"/>
  <c r="L276" i="1" s="1"/>
  <c r="M276" i="1" s="1"/>
  <c r="N276" i="1" s="1"/>
  <c r="J293" i="1"/>
  <c r="K293" i="1" s="1"/>
  <c r="L293" i="1" s="1"/>
  <c r="M293" i="1" s="1"/>
  <c r="N293" i="1" s="1"/>
  <c r="J283" i="1"/>
  <c r="K283" i="1" s="1"/>
  <c r="L283" i="1" s="1"/>
  <c r="M283" i="1" s="1"/>
  <c r="N283" i="1" s="1"/>
  <c r="J325" i="1"/>
  <c r="K325" i="1" s="1"/>
  <c r="L325" i="1" s="1"/>
  <c r="M325" i="1" s="1"/>
  <c r="N325" i="1" s="1"/>
  <c r="J355" i="1"/>
  <c r="K355" i="1" s="1"/>
  <c r="L355" i="1" s="1"/>
  <c r="M355" i="1" s="1"/>
  <c r="N355" i="1" s="1"/>
  <c r="J177" i="1"/>
  <c r="K177" i="1" s="1"/>
  <c r="L177" i="1" s="1"/>
  <c r="M177" i="1" s="1"/>
  <c r="N177" i="1" s="1"/>
  <c r="J210" i="1"/>
  <c r="K210" i="1" s="1"/>
  <c r="L210" i="1" s="1"/>
  <c r="M210" i="1" s="1"/>
  <c r="N210" i="1" s="1"/>
  <c r="J335" i="1"/>
  <c r="K335" i="1" s="1"/>
  <c r="L335" i="1" s="1"/>
  <c r="M335" i="1" s="1"/>
  <c r="N335" i="1" s="1"/>
  <c r="J39" i="1"/>
  <c r="K39" i="1" s="1"/>
  <c r="L39" i="1" s="1"/>
  <c r="M39" i="1" s="1"/>
  <c r="N39" i="1" s="1"/>
  <c r="J28" i="1"/>
  <c r="K28" i="1" s="1"/>
  <c r="L28" i="1" s="1"/>
  <c r="M28" i="1" s="1"/>
  <c r="N28" i="1" s="1"/>
  <c r="J87" i="1"/>
  <c r="K87" i="1" s="1"/>
  <c r="L87" i="1" s="1"/>
  <c r="M87" i="1" s="1"/>
  <c r="N87" i="1" s="1"/>
  <c r="J85" i="1"/>
  <c r="K85" i="1" s="1"/>
  <c r="L85" i="1" s="1"/>
  <c r="M85" i="1" s="1"/>
  <c r="N85" i="1" s="1"/>
  <c r="J62" i="1"/>
  <c r="K62" i="1" s="1"/>
  <c r="L62" i="1" s="1"/>
  <c r="M62" i="1" s="1"/>
  <c r="N62" i="1" s="1"/>
  <c r="J100" i="1"/>
  <c r="K100" i="1" s="1"/>
  <c r="L100" i="1" s="1"/>
  <c r="M100" i="1" s="1"/>
  <c r="N100" i="1" s="1"/>
  <c r="J110" i="1"/>
  <c r="K110" i="1" s="1"/>
  <c r="L110" i="1" s="1"/>
  <c r="M110" i="1" s="1"/>
  <c r="N110" i="1" s="1"/>
  <c r="J108" i="1"/>
  <c r="K108" i="1" s="1"/>
  <c r="L108" i="1" s="1"/>
  <c r="M108" i="1" s="1"/>
  <c r="N108" i="1" s="1"/>
  <c r="J176" i="1"/>
  <c r="K176" i="1" s="1"/>
  <c r="L176" i="1" s="1"/>
  <c r="M176" i="1" s="1"/>
  <c r="N176" i="1" s="1"/>
  <c r="J164" i="1"/>
  <c r="K164" i="1" s="1"/>
  <c r="L164" i="1" s="1"/>
  <c r="M164" i="1" s="1"/>
  <c r="N164" i="1" s="1"/>
  <c r="J184" i="1"/>
  <c r="K184" i="1" s="1"/>
  <c r="L184" i="1" s="1"/>
  <c r="M184" i="1" s="1"/>
  <c r="N184" i="1" s="1"/>
  <c r="J202" i="1"/>
  <c r="K202" i="1" s="1"/>
  <c r="L202" i="1" s="1"/>
  <c r="M202" i="1" s="1"/>
  <c r="N202" i="1" s="1"/>
  <c r="J205" i="1"/>
  <c r="K205" i="1" s="1"/>
  <c r="L205" i="1" s="1"/>
  <c r="M205" i="1" s="1"/>
  <c r="N205" i="1" s="1"/>
  <c r="J316" i="1"/>
  <c r="K316" i="1" s="1"/>
  <c r="L316" i="1" s="1"/>
  <c r="M316" i="1" s="1"/>
  <c r="N316" i="1" s="1"/>
  <c r="J260" i="1"/>
  <c r="K260" i="1" s="1"/>
  <c r="L260" i="1" s="1"/>
  <c r="M260" i="1" s="1"/>
  <c r="N260" i="1" s="1"/>
  <c r="J200" i="1"/>
  <c r="K200" i="1" s="1"/>
  <c r="L200" i="1" s="1"/>
  <c r="M200" i="1" s="1"/>
  <c r="N200" i="1" s="1"/>
  <c r="J320" i="1"/>
  <c r="K320" i="1" s="1"/>
  <c r="L320" i="1" s="1"/>
  <c r="M320" i="1" s="1"/>
  <c r="N320" i="1" s="1"/>
  <c r="J333" i="1"/>
  <c r="K333" i="1" s="1"/>
  <c r="L333" i="1" s="1"/>
  <c r="M333" i="1" s="1"/>
  <c r="N333" i="1" s="1"/>
  <c r="J189" i="1"/>
  <c r="K189" i="1" s="1"/>
  <c r="L189" i="1" s="1"/>
  <c r="M189" i="1" s="1"/>
  <c r="N189" i="1" s="1"/>
  <c r="J69" i="1"/>
  <c r="K69" i="1" s="1"/>
  <c r="L69" i="1" s="1"/>
  <c r="M69" i="1" s="1"/>
  <c r="N69" i="1" s="1"/>
  <c r="J20" i="1"/>
  <c r="K20" i="1" s="1"/>
  <c r="L20" i="1" s="1"/>
  <c r="M20" i="1" s="1"/>
  <c r="N20" i="1" s="1"/>
  <c r="J124" i="1"/>
  <c r="K124" i="1" s="1"/>
  <c r="L124" i="1" s="1"/>
  <c r="M124" i="1" s="1"/>
  <c r="N124" i="1" s="1"/>
  <c r="J231" i="1"/>
  <c r="K231" i="1" s="1"/>
  <c r="L231" i="1" s="1"/>
  <c r="M231" i="1" s="1"/>
  <c r="N231" i="1" s="1"/>
  <c r="J259" i="1"/>
  <c r="K259" i="1" s="1"/>
  <c r="L259" i="1" s="1"/>
  <c r="M259" i="1" s="1"/>
  <c r="N259" i="1" s="1"/>
  <c r="J190" i="1"/>
  <c r="K190" i="1" s="1"/>
  <c r="L190" i="1" s="1"/>
  <c r="M190" i="1" s="1"/>
  <c r="N190" i="1" s="1"/>
  <c r="J303" i="1"/>
  <c r="K303" i="1" s="1"/>
  <c r="L303" i="1" s="1"/>
  <c r="M303" i="1" s="1"/>
  <c r="N303" i="1" s="1"/>
  <c r="J71" i="1"/>
  <c r="K71" i="1" s="1"/>
  <c r="L71" i="1" s="1"/>
  <c r="M71" i="1" s="1"/>
  <c r="N71" i="1" s="1"/>
  <c r="J44" i="1"/>
  <c r="K44" i="1" s="1"/>
  <c r="L44" i="1" s="1"/>
  <c r="M44" i="1" s="1"/>
  <c r="N44" i="1" s="1"/>
  <c r="J12" i="1"/>
  <c r="K12" i="1" s="1"/>
  <c r="L12" i="1" s="1"/>
  <c r="M12" i="1" s="1"/>
  <c r="N12" i="1" s="1"/>
  <c r="J36" i="1"/>
  <c r="K36" i="1" s="1"/>
  <c r="L36" i="1" s="1"/>
  <c r="M36" i="1" s="1"/>
  <c r="N36" i="1" s="1"/>
  <c r="J68" i="1"/>
  <c r="K68" i="1" s="1"/>
  <c r="L68" i="1" s="1"/>
  <c r="M68" i="1" s="1"/>
  <c r="N68" i="1" s="1"/>
  <c r="J116" i="1"/>
  <c r="K116" i="1" s="1"/>
  <c r="L116" i="1" s="1"/>
  <c r="M116" i="1" s="1"/>
  <c r="N116" i="1" s="1"/>
  <c r="J109" i="1"/>
  <c r="K109" i="1" s="1"/>
  <c r="L109" i="1" s="1"/>
  <c r="M109" i="1" s="1"/>
  <c r="N109" i="1" s="1"/>
  <c r="J140" i="1"/>
  <c r="K140" i="1" s="1"/>
  <c r="L140" i="1" s="1"/>
  <c r="M140" i="1" s="1"/>
  <c r="N140" i="1" s="1"/>
  <c r="J166" i="1"/>
  <c r="K166" i="1" s="1"/>
  <c r="L166" i="1" s="1"/>
  <c r="M166" i="1" s="1"/>
  <c r="N166" i="1" s="1"/>
  <c r="J215" i="1"/>
  <c r="K215" i="1" s="1"/>
  <c r="L215" i="1" s="1"/>
  <c r="M215" i="1" s="1"/>
  <c r="N215" i="1" s="1"/>
  <c r="J242" i="1"/>
  <c r="K242" i="1" s="1"/>
  <c r="L242" i="1" s="1"/>
  <c r="M242" i="1" s="1"/>
  <c r="N242" i="1" s="1"/>
  <c r="J245" i="1"/>
  <c r="K245" i="1" s="1"/>
  <c r="L245" i="1" s="1"/>
  <c r="M245" i="1" s="1"/>
  <c r="N245" i="1" s="1"/>
  <c r="J304" i="1"/>
  <c r="K304" i="1" s="1"/>
  <c r="L304" i="1" s="1"/>
  <c r="M304" i="1" s="1"/>
  <c r="N304" i="1" s="1"/>
  <c r="J312" i="1"/>
  <c r="K312" i="1" s="1"/>
  <c r="L312" i="1" s="1"/>
  <c r="M312" i="1" s="1"/>
  <c r="N312" i="1" s="1"/>
  <c r="J285" i="1"/>
  <c r="K285" i="1" s="1"/>
  <c r="L285" i="1" s="1"/>
  <c r="M285" i="1" s="1"/>
  <c r="N285" i="1" s="1"/>
  <c r="J327" i="1"/>
  <c r="K327" i="1" s="1"/>
  <c r="L327" i="1" s="1"/>
  <c r="M327" i="1" s="1"/>
  <c r="N327" i="1" s="1"/>
  <c r="J315" i="1"/>
  <c r="K315" i="1" s="1"/>
  <c r="L315" i="1" s="1"/>
  <c r="M315" i="1" s="1"/>
  <c r="N315" i="1" s="1"/>
  <c r="J61" i="1"/>
  <c r="K61" i="1" s="1"/>
  <c r="L61" i="1" s="1"/>
  <c r="M61" i="1" s="1"/>
  <c r="N61" i="1" s="1"/>
  <c r="J38" i="1"/>
  <c r="K38" i="1" s="1"/>
  <c r="L38" i="1" s="1"/>
  <c r="M38" i="1" s="1"/>
  <c r="N38" i="1" s="1"/>
  <c r="J131" i="1"/>
  <c r="K131" i="1" s="1"/>
  <c r="L131" i="1" s="1"/>
  <c r="M131" i="1" s="1"/>
  <c r="N131" i="1" s="1"/>
  <c r="J218" i="1"/>
  <c r="K218" i="1" s="1"/>
  <c r="L218" i="1" s="1"/>
  <c r="M218" i="1" s="1"/>
  <c r="N218" i="1" s="1"/>
  <c r="J287" i="1"/>
  <c r="K287" i="1" s="1"/>
  <c r="L287" i="1" s="1"/>
  <c r="M287" i="1" s="1"/>
  <c r="N287" i="1" s="1"/>
  <c r="J302" i="1"/>
  <c r="K302" i="1" s="1"/>
  <c r="L302" i="1" s="1"/>
  <c r="M302" i="1" s="1"/>
  <c r="N302" i="1" s="1"/>
  <c r="J294" i="1"/>
  <c r="K294" i="1" s="1"/>
  <c r="L294" i="1" s="1"/>
  <c r="M294" i="1" s="1"/>
  <c r="N294" i="1" s="1"/>
  <c r="J30" i="1"/>
  <c r="K30" i="1" s="1"/>
  <c r="L30" i="1" s="1"/>
  <c r="M30" i="1" s="1"/>
  <c r="N30" i="1" s="1"/>
  <c r="J60" i="1"/>
  <c r="K60" i="1" s="1"/>
  <c r="L60" i="1" s="1"/>
  <c r="M60" i="1" s="1"/>
  <c r="N60" i="1" s="1"/>
  <c r="J46" i="1"/>
  <c r="K46" i="1" s="1"/>
  <c r="L46" i="1" s="1"/>
  <c r="M46" i="1" s="1"/>
  <c r="N46" i="1" s="1"/>
  <c r="J102" i="1"/>
  <c r="K102" i="1" s="1"/>
  <c r="L102" i="1" s="1"/>
  <c r="M102" i="1" s="1"/>
  <c r="N102" i="1" s="1"/>
  <c r="J54" i="1"/>
  <c r="K54" i="1" s="1"/>
  <c r="L54" i="1" s="1"/>
  <c r="M54" i="1" s="1"/>
  <c r="N54" i="1" s="1"/>
  <c r="J70" i="1"/>
  <c r="K70" i="1" s="1"/>
  <c r="L70" i="1" s="1"/>
  <c r="M70" i="1" s="1"/>
  <c r="N70" i="1" s="1"/>
  <c r="J101" i="1"/>
  <c r="K101" i="1" s="1"/>
  <c r="L101" i="1" s="1"/>
  <c r="M101" i="1" s="1"/>
  <c r="N101" i="1" s="1"/>
  <c r="J115" i="1"/>
  <c r="K115" i="1" s="1"/>
  <c r="L115" i="1" s="1"/>
  <c r="M115" i="1" s="1"/>
  <c r="N115" i="1" s="1"/>
  <c r="J151" i="1"/>
  <c r="K151" i="1" s="1"/>
  <c r="L151" i="1" s="1"/>
  <c r="M151" i="1" s="1"/>
  <c r="N151" i="1" s="1"/>
  <c r="J167" i="1"/>
  <c r="K167" i="1" s="1"/>
  <c r="L167" i="1" s="1"/>
  <c r="M167" i="1" s="1"/>
  <c r="N167" i="1" s="1"/>
  <c r="J159" i="1"/>
  <c r="K159" i="1" s="1"/>
  <c r="L159" i="1" s="1"/>
  <c r="M159" i="1" s="1"/>
  <c r="N159" i="1" s="1"/>
  <c r="J279" i="1"/>
  <c r="K279" i="1" s="1"/>
  <c r="L279" i="1" s="1"/>
  <c r="M279" i="1" s="1"/>
  <c r="N279" i="1" s="1"/>
  <c r="J275" i="1"/>
  <c r="K275" i="1" s="1"/>
  <c r="L275" i="1" s="1"/>
  <c r="M275" i="1" s="1"/>
  <c r="N275" i="1" s="1"/>
  <c r="J207" i="1"/>
  <c r="K207" i="1" s="1"/>
  <c r="L207" i="1" s="1"/>
  <c r="M207" i="1" s="1"/>
  <c r="N207" i="1" s="1"/>
  <c r="J191" i="1"/>
  <c r="K191" i="1" s="1"/>
  <c r="L191" i="1" s="1"/>
  <c r="M191" i="1" s="1"/>
  <c r="N191" i="1" s="1"/>
  <c r="J268" i="1"/>
  <c r="K268" i="1" s="1"/>
  <c r="L268" i="1" s="1"/>
  <c r="M268" i="1" s="1"/>
  <c r="N268" i="1" s="1"/>
  <c r="J251" i="1"/>
  <c r="K251" i="1" s="1"/>
  <c r="L251" i="1" s="1"/>
  <c r="M251" i="1" s="1"/>
  <c r="N251" i="1" s="1"/>
  <c r="J301" i="1"/>
  <c r="K301" i="1" s="1"/>
  <c r="L301" i="1" s="1"/>
  <c r="M301" i="1" s="1"/>
  <c r="N301" i="1" s="1"/>
  <c r="J341" i="1"/>
  <c r="K341" i="1" s="1"/>
  <c r="L341" i="1" s="1"/>
  <c r="M341" i="1" s="1"/>
  <c r="N341" i="1" s="1"/>
  <c r="J286" i="1"/>
  <c r="K286" i="1" s="1"/>
  <c r="L286" i="1" s="1"/>
  <c r="M286" i="1" s="1"/>
  <c r="N286" i="1" s="1"/>
  <c r="J339" i="1"/>
  <c r="K339" i="1" s="1"/>
  <c r="L339" i="1" s="1"/>
  <c r="M339" i="1" s="1"/>
  <c r="N339" i="1" s="1"/>
  <c r="J331" i="1"/>
  <c r="K331" i="1" s="1"/>
  <c r="L331" i="1" s="1"/>
  <c r="M331" i="1" s="1"/>
  <c r="N331" i="1" s="1"/>
  <c r="J53" i="1"/>
  <c r="K53" i="1" s="1"/>
  <c r="L53" i="1" s="1"/>
  <c r="M53" i="1" s="1"/>
  <c r="N53" i="1" s="1"/>
  <c r="J117" i="1"/>
  <c r="K117" i="1" s="1"/>
  <c r="L117" i="1" s="1"/>
  <c r="M117" i="1" s="1"/>
  <c r="N117" i="1" s="1"/>
  <c r="J83" i="1"/>
  <c r="K83" i="1" s="1"/>
  <c r="L83" i="1" s="1"/>
  <c r="M83" i="1" s="1"/>
  <c r="N83" i="1" s="1"/>
  <c r="J183" i="1"/>
  <c r="K183" i="1" s="1"/>
  <c r="L183" i="1" s="1"/>
  <c r="M183" i="1" s="1"/>
  <c r="N183" i="1" s="1"/>
  <c r="J324" i="1"/>
  <c r="K324" i="1" s="1"/>
  <c r="L324" i="1" s="1"/>
  <c r="M324" i="1" s="1"/>
  <c r="N324" i="1" s="1"/>
  <c r="J357" i="1"/>
  <c r="K357" i="1" s="1"/>
  <c r="L357" i="1" s="1"/>
  <c r="M357" i="1" s="1"/>
  <c r="N357" i="1" s="1"/>
  <c r="J160" i="1"/>
  <c r="K160" i="1" s="1"/>
  <c r="L160" i="1" s="1"/>
  <c r="M160" i="1" s="1"/>
  <c r="N160" i="1" s="1"/>
  <c r="J29" i="1"/>
  <c r="K29" i="1" s="1"/>
  <c r="L29" i="1" s="1"/>
  <c r="M29" i="1" s="1"/>
  <c r="N29" i="1" s="1"/>
  <c r="J144" i="1"/>
  <c r="K144" i="1" s="1"/>
  <c r="L144" i="1" s="1"/>
  <c r="M144" i="1" s="1"/>
  <c r="N144" i="1" s="1"/>
  <c r="J197" i="1"/>
  <c r="K197" i="1" s="1"/>
  <c r="L197" i="1" s="1"/>
  <c r="M197" i="1" s="1"/>
  <c r="N197" i="1" s="1"/>
  <c r="J348" i="1"/>
  <c r="K348" i="1" s="1"/>
  <c r="L348" i="1" s="1"/>
  <c r="M348" i="1" s="1"/>
  <c r="N348" i="1" s="1"/>
  <c r="J272" i="1"/>
  <c r="K272" i="1" s="1"/>
  <c r="L272" i="1" s="1"/>
  <c r="M272" i="1" s="1"/>
  <c r="N272" i="1" s="1"/>
  <c r="J175" i="1"/>
  <c r="K175" i="1" s="1"/>
  <c r="L175" i="1" s="1"/>
  <c r="M175" i="1" s="1"/>
  <c r="N175" i="1" s="1"/>
  <c r="J137" i="1"/>
  <c r="K137" i="1" s="1"/>
  <c r="L137" i="1" s="1"/>
  <c r="M137" i="1" s="1"/>
  <c r="N137" i="1" s="1"/>
  <c r="J163" i="1"/>
  <c r="K163" i="1" s="1"/>
  <c r="L163" i="1" s="1"/>
  <c r="M163" i="1" s="1"/>
  <c r="N163" i="1" s="1"/>
  <c r="J280" i="1"/>
  <c r="K280" i="1" s="1"/>
  <c r="L280" i="1" s="1"/>
  <c r="M280" i="1" s="1"/>
  <c r="N280" i="1" s="1"/>
  <c r="J350" i="1"/>
  <c r="K350" i="1" s="1"/>
  <c r="L350" i="1" s="1"/>
  <c r="M350" i="1" s="1"/>
  <c r="N350" i="1" s="1"/>
  <c r="J337" i="1"/>
  <c r="K337" i="1" s="1"/>
  <c r="L337" i="1" s="1"/>
  <c r="M337" i="1" s="1"/>
  <c r="N337" i="1" s="1"/>
  <c r="J307" i="1"/>
  <c r="K307" i="1" s="1"/>
  <c r="L307" i="1" s="1"/>
  <c r="M307" i="1" s="1"/>
  <c r="N307" i="1" s="1"/>
  <c r="J96" i="1"/>
  <c r="K96" i="1" s="1"/>
  <c r="L96" i="1" s="1"/>
  <c r="M96" i="1" s="1"/>
  <c r="N96" i="1" s="1"/>
  <c r="J353" i="1"/>
  <c r="K353" i="1" s="1"/>
  <c r="L353" i="1" s="1"/>
  <c r="M353" i="1" s="1"/>
  <c r="N353" i="1" s="1"/>
  <c r="J187" i="1"/>
  <c r="K187" i="1" s="1"/>
  <c r="L187" i="1" s="1"/>
  <c r="M187" i="1" s="1"/>
  <c r="N187" i="1" s="1"/>
  <c r="J94" i="1"/>
  <c r="K94" i="1" s="1"/>
  <c r="L94" i="1" s="1"/>
  <c r="M94" i="1" s="1"/>
  <c r="N94" i="1" s="1"/>
  <c r="J57" i="1"/>
  <c r="K57" i="1" s="1"/>
  <c r="L57" i="1" s="1"/>
  <c r="M57" i="1" s="1"/>
  <c r="N57" i="1" s="1"/>
  <c r="J322" i="1"/>
  <c r="K322" i="1" s="1"/>
  <c r="L322" i="1" s="1"/>
  <c r="M322" i="1" s="1"/>
  <c r="N322" i="1" s="1"/>
  <c r="J170" i="1"/>
  <c r="K170" i="1" s="1"/>
  <c r="L170" i="1" s="1"/>
  <c r="M170" i="1" s="1"/>
  <c r="N170" i="1" s="1"/>
  <c r="J247" i="1"/>
  <c r="K247" i="1" s="1"/>
  <c r="L247" i="1" s="1"/>
  <c r="M247" i="1" s="1"/>
  <c r="N247" i="1" s="1"/>
  <c r="J227" i="1"/>
  <c r="K227" i="1" s="1"/>
  <c r="L227" i="1" s="1"/>
  <c r="M227" i="1" s="1"/>
  <c r="N227" i="1" s="1"/>
  <c r="J65" i="1"/>
  <c r="K65" i="1" s="1"/>
  <c r="L65" i="1" s="1"/>
  <c r="M65" i="1" s="1"/>
  <c r="N65" i="1" s="1"/>
  <c r="J338" i="1"/>
  <c r="K338" i="1" s="1"/>
  <c r="L338" i="1" s="1"/>
  <c r="M338" i="1" s="1"/>
  <c r="N338" i="1" s="1"/>
  <c r="J128" i="1"/>
  <c r="K128" i="1" s="1"/>
  <c r="L128" i="1" s="1"/>
  <c r="M128" i="1" s="1"/>
  <c r="N128" i="1" s="1"/>
  <c r="J42" i="1"/>
  <c r="K42" i="1" s="1"/>
  <c r="L42" i="1" s="1"/>
  <c r="M42" i="1" s="1"/>
  <c r="N42" i="1" s="1"/>
  <c r="J120" i="1"/>
  <c r="K120" i="1" s="1"/>
  <c r="L120" i="1" s="1"/>
  <c r="M120" i="1" s="1"/>
  <c r="N120" i="1" s="1"/>
  <c r="J106" i="1"/>
  <c r="K106" i="1" s="1"/>
  <c r="L106" i="1" s="1"/>
  <c r="M106" i="1" s="1"/>
  <c r="N106" i="1" s="1"/>
  <c r="J49" i="1"/>
  <c r="K49" i="1" s="1"/>
  <c r="L49" i="1" s="1"/>
  <c r="M49" i="1" s="1"/>
  <c r="N49" i="1" s="1"/>
  <c r="J342" i="1"/>
  <c r="K342" i="1" s="1"/>
  <c r="L342" i="1" s="1"/>
  <c r="M342" i="1" s="1"/>
  <c r="N342" i="1" s="1"/>
  <c r="J95" i="1"/>
  <c r="K95" i="1" s="1"/>
  <c r="L95" i="1" s="1"/>
  <c r="M95" i="1" s="1"/>
  <c r="N95" i="1" s="1"/>
  <c r="J72" i="1"/>
  <c r="K72" i="1" s="1"/>
  <c r="L72" i="1" s="1"/>
  <c r="M72" i="1" s="1"/>
  <c r="N72" i="1" s="1"/>
  <c r="J51" i="1"/>
  <c r="K51" i="1" s="1"/>
  <c r="L51" i="1" s="1"/>
  <c r="M51" i="1" s="1"/>
  <c r="N51" i="1" s="1"/>
  <c r="J180" i="1"/>
  <c r="K180" i="1" s="1"/>
  <c r="L180" i="1" s="1"/>
  <c r="M180" i="1" s="1"/>
  <c r="N180" i="1" s="1"/>
  <c r="J297" i="1"/>
  <c r="K297" i="1" s="1"/>
  <c r="L297" i="1" s="1"/>
  <c r="M297" i="1" s="1"/>
  <c r="N297" i="1" s="1"/>
  <c r="J8" i="1"/>
  <c r="K8" i="1" s="1"/>
  <c r="L8" i="1" s="1"/>
  <c r="M8" i="1" s="1"/>
  <c r="N8" i="1" s="1"/>
  <c r="J273" i="1"/>
  <c r="K273" i="1" s="1"/>
  <c r="L273" i="1" s="1"/>
  <c r="M273" i="1" s="1"/>
  <c r="N273" i="1" s="1"/>
  <c r="J138" i="1"/>
  <c r="K138" i="1" s="1"/>
  <c r="L138" i="1" s="1"/>
  <c r="M138" i="1" s="1"/>
  <c r="N138" i="1" s="1"/>
  <c r="J26" i="1"/>
  <c r="K26" i="1" s="1"/>
  <c r="L26" i="1" s="1"/>
  <c r="M26" i="1" s="1"/>
  <c r="N26" i="1" s="1"/>
  <c r="J230" i="1"/>
  <c r="K230" i="1" s="1"/>
  <c r="L230" i="1" s="1"/>
  <c r="M230" i="1" s="1"/>
  <c r="N230" i="1" s="1"/>
  <c r="J314" i="1"/>
  <c r="K314" i="1" s="1"/>
  <c r="L314" i="1" s="1"/>
  <c r="M314" i="1" s="1"/>
  <c r="N314" i="1" s="1"/>
  <c r="J169" i="1"/>
  <c r="K169" i="1" s="1"/>
  <c r="L169" i="1" s="1"/>
  <c r="M169" i="1" s="1"/>
  <c r="N169" i="1" s="1"/>
  <c r="J64" i="1"/>
  <c r="K64" i="1" s="1"/>
  <c r="L64" i="1" s="1"/>
  <c r="M64" i="1" s="1"/>
  <c r="N64" i="1" s="1"/>
  <c r="J249" i="1"/>
  <c r="K249" i="1" s="1"/>
  <c r="L249" i="1" s="1"/>
  <c r="M249" i="1" s="1"/>
  <c r="N249" i="1" s="1"/>
  <c r="J73" i="1"/>
  <c r="K73" i="1" s="1"/>
  <c r="L73" i="1" s="1"/>
  <c r="M73" i="1" s="1"/>
  <c r="N73" i="1" s="1"/>
  <c r="J311" i="1"/>
  <c r="K311" i="1" s="1"/>
  <c r="L311" i="1" s="1"/>
  <c r="M311" i="1" s="1"/>
  <c r="N311" i="1" s="1"/>
  <c r="J56" i="1"/>
  <c r="K56" i="1" s="1"/>
  <c r="L56" i="1" s="1"/>
  <c r="M56" i="1" s="1"/>
  <c r="N56" i="1" s="1"/>
  <c r="J257" i="1"/>
  <c r="K257" i="1" s="1"/>
  <c r="L257" i="1" s="1"/>
  <c r="M257" i="1" s="1"/>
  <c r="N257" i="1" s="1"/>
  <c r="J165" i="1"/>
  <c r="K165" i="1" s="1"/>
  <c r="L165" i="1" s="1"/>
  <c r="M165" i="1" s="1"/>
  <c r="N165" i="1" s="1"/>
  <c r="J121" i="1"/>
  <c r="K121" i="1" s="1"/>
  <c r="L121" i="1" s="1"/>
  <c r="M121" i="1" s="1"/>
  <c r="N121" i="1" s="1"/>
  <c r="J80" i="1"/>
  <c r="K80" i="1" s="1"/>
  <c r="L80" i="1" s="1"/>
  <c r="M80" i="1" s="1"/>
  <c r="N80" i="1" s="1"/>
  <c r="J334" i="1"/>
  <c r="K334" i="1" s="1"/>
  <c r="L334" i="1" s="1"/>
  <c r="M334" i="1" s="1"/>
  <c r="N334" i="1" s="1"/>
  <c r="J291" i="1"/>
  <c r="K291" i="1" s="1"/>
  <c r="L291" i="1" s="1"/>
  <c r="M291" i="1" s="1"/>
  <c r="N291" i="1" s="1"/>
  <c r="J290" i="1"/>
  <c r="K290" i="1" s="1"/>
  <c r="L290" i="1" s="1"/>
  <c r="M290" i="1" s="1"/>
  <c r="N290" i="1" s="1"/>
  <c r="J40" i="1"/>
  <c r="K40" i="1" s="1"/>
  <c r="L40" i="1" s="1"/>
  <c r="M40" i="1" s="1"/>
  <c r="N40" i="1" s="1"/>
  <c r="J171" i="1"/>
  <c r="K171" i="1" s="1"/>
  <c r="L171" i="1" s="1"/>
  <c r="M171" i="1" s="1"/>
  <c r="N171" i="1" s="1"/>
  <c r="J19" i="1"/>
  <c r="K19" i="1" s="1"/>
  <c r="L19" i="1" s="1"/>
  <c r="M19" i="1" s="1"/>
  <c r="N19" i="1" s="1"/>
  <c r="J248" i="1"/>
  <c r="K248" i="1" s="1"/>
  <c r="L248" i="1" s="1"/>
  <c r="M248" i="1" s="1"/>
  <c r="N248" i="1" s="1"/>
  <c r="J351" i="1"/>
  <c r="K351" i="1" s="1"/>
  <c r="L351" i="1" s="1"/>
  <c r="M351" i="1" s="1"/>
  <c r="N351" i="1" s="1"/>
  <c r="J352" i="1"/>
  <c r="K352" i="1" s="1"/>
  <c r="L352" i="1" s="1"/>
  <c r="M352" i="1" s="1"/>
  <c r="N352" i="1" s="1"/>
  <c r="J158" i="1"/>
  <c r="K158" i="1" s="1"/>
  <c r="L158" i="1" s="1"/>
  <c r="M158" i="1" s="1"/>
  <c r="N158" i="1" s="1"/>
  <c r="J81" i="1"/>
  <c r="K81" i="1" s="1"/>
  <c r="L81" i="1" s="1"/>
  <c r="M81" i="1" s="1"/>
  <c r="N81" i="1" s="1"/>
  <c r="J241" i="1"/>
  <c r="K241" i="1" s="1"/>
  <c r="L241" i="1" s="1"/>
  <c r="M241" i="1" s="1"/>
  <c r="N241" i="1" s="1"/>
  <c r="J139" i="1"/>
  <c r="K139" i="1" s="1"/>
  <c r="L139" i="1" s="1"/>
  <c r="M139" i="1" s="1"/>
  <c r="N139" i="1" s="1"/>
  <c r="J319" i="1"/>
  <c r="K319" i="1" s="1"/>
  <c r="L319" i="1" s="1"/>
  <c r="M319" i="1" s="1"/>
  <c r="N319" i="1" s="1"/>
  <c r="J17" i="1"/>
  <c r="K17" i="1" s="1"/>
  <c r="L17" i="1" s="1"/>
  <c r="M17" i="1" s="1"/>
  <c r="N17" i="1" s="1"/>
  <c r="J299" i="1"/>
  <c r="K299" i="1" s="1"/>
  <c r="L299" i="1" s="1"/>
  <c r="M299" i="1" s="1"/>
  <c r="N299" i="1" s="1"/>
  <c r="J112" i="1"/>
  <c r="K112" i="1" s="1"/>
  <c r="L112" i="1" s="1"/>
  <c r="M112" i="1" s="1"/>
  <c r="N112" i="1" s="1"/>
  <c r="J214" i="1"/>
  <c r="K214" i="1" s="1"/>
  <c r="L214" i="1" s="1"/>
  <c r="M214" i="1" s="1"/>
  <c r="N214" i="1" s="1"/>
  <c r="J265" i="1"/>
  <c r="K265" i="1" s="1"/>
  <c r="L265" i="1" s="1"/>
  <c r="M265" i="1" s="1"/>
  <c r="N265" i="1" s="1"/>
  <c r="J198" i="1"/>
  <c r="K198" i="1" s="1"/>
  <c r="L198" i="1" s="1"/>
  <c r="M198" i="1" s="1"/>
  <c r="N198" i="1" s="1"/>
  <c r="J178" i="1"/>
  <c r="K178" i="1" s="1"/>
  <c r="L178" i="1" s="1"/>
  <c r="M178" i="1" s="1"/>
  <c r="N178" i="1" s="1"/>
  <c r="J113" i="1"/>
  <c r="K113" i="1" s="1"/>
  <c r="L113" i="1" s="1"/>
  <c r="M113" i="1" s="1"/>
  <c r="N113" i="1" s="1"/>
  <c r="J114" i="1"/>
  <c r="K114" i="1" s="1"/>
  <c r="L114" i="1" s="1"/>
  <c r="M114" i="1" s="1"/>
  <c r="N114" i="1" s="1"/>
  <c r="J33" i="1"/>
  <c r="K33" i="1" s="1"/>
  <c r="L33" i="1" s="1"/>
  <c r="M33" i="1" s="1"/>
  <c r="N33" i="1" s="1"/>
  <c r="J270" i="1"/>
  <c r="K270" i="1" s="1"/>
  <c r="L270" i="1" s="1"/>
  <c r="M270" i="1" s="1"/>
  <c r="N270" i="1" s="1"/>
  <c r="J196" i="1"/>
  <c r="K196" i="1" s="1"/>
  <c r="L196" i="1" s="1"/>
  <c r="M196" i="1" s="1"/>
  <c r="N196" i="1" s="1"/>
  <c r="J154" i="1"/>
  <c r="K154" i="1" s="1"/>
  <c r="L154" i="1" s="1"/>
  <c r="M154" i="1" s="1"/>
  <c r="N154" i="1" s="1"/>
  <c r="J58" i="1"/>
  <c r="K58" i="1" s="1"/>
  <c r="L58" i="1" s="1"/>
  <c r="M58" i="1" s="1"/>
  <c r="N58" i="1" s="1"/>
  <c r="J90" i="1"/>
  <c r="K90" i="1" s="1"/>
  <c r="L90" i="1" s="1"/>
  <c r="M90" i="1" s="1"/>
  <c r="N90" i="1" s="1"/>
  <c r="J321" i="1"/>
  <c r="K321" i="1" s="1"/>
  <c r="L321" i="1" s="1"/>
  <c r="M321" i="1" s="1"/>
  <c r="N321" i="1" s="1"/>
  <c r="J145" i="1"/>
  <c r="K145" i="1" s="1"/>
  <c r="L145" i="1" s="1"/>
  <c r="M145" i="1" s="1"/>
  <c r="N145" i="1" s="1"/>
  <c r="J186" i="1"/>
  <c r="K186" i="1" s="1"/>
  <c r="L186" i="1" s="1"/>
  <c r="M186" i="1" s="1"/>
  <c r="N186" i="1" s="1"/>
  <c r="J35" i="1"/>
  <c r="K35" i="1" s="1"/>
  <c r="L35" i="1" s="1"/>
  <c r="M35" i="1" s="1"/>
  <c r="N35" i="1" s="1"/>
  <c r="J344" i="1"/>
  <c r="K344" i="1" s="1"/>
  <c r="L344" i="1" s="1"/>
  <c r="M344" i="1" s="1"/>
  <c r="N344" i="1" s="1"/>
  <c r="J298" i="1"/>
  <c r="K298" i="1" s="1"/>
  <c r="L298" i="1" s="1"/>
  <c r="M298" i="1" s="1"/>
  <c r="N298" i="1" s="1"/>
  <c r="J223" i="1"/>
  <c r="K223" i="1" s="1"/>
  <c r="L223" i="1" s="1"/>
  <c r="M223" i="1" s="1"/>
  <c r="N223" i="1" s="1"/>
  <c r="J211" i="1"/>
  <c r="K211" i="1" s="1"/>
  <c r="L211" i="1" s="1"/>
  <c r="M211" i="1" s="1"/>
  <c r="N211" i="1" s="1"/>
  <c r="J256" i="1"/>
  <c r="K256" i="1" s="1"/>
  <c r="L256" i="1" s="1"/>
  <c r="M256" i="1" s="1"/>
  <c r="N256" i="1" s="1"/>
  <c r="J204" i="1"/>
  <c r="K204" i="1" s="1"/>
  <c r="L204" i="1" s="1"/>
  <c r="M204" i="1" s="1"/>
  <c r="N204" i="1" s="1"/>
  <c r="J209" i="1"/>
  <c r="K209" i="1" s="1"/>
  <c r="L209" i="1" s="1"/>
  <c r="M209" i="1" s="1"/>
  <c r="N209" i="1" s="1"/>
  <c r="J41" i="1"/>
  <c r="K41" i="1" s="1"/>
  <c r="L41" i="1" s="1"/>
  <c r="M41" i="1" s="1"/>
  <c r="N41" i="1" s="1"/>
  <c r="J354" i="1"/>
  <c r="K354" i="1" s="1"/>
  <c r="L354" i="1" s="1"/>
  <c r="M354" i="1" s="1"/>
  <c r="N354" i="1" s="1"/>
  <c r="J143" i="1"/>
  <c r="K143" i="1" s="1"/>
  <c r="L143" i="1" s="1"/>
  <c r="M143" i="1" s="1"/>
  <c r="N143" i="1" s="1"/>
  <c r="J24" i="1"/>
  <c r="K24" i="1" s="1"/>
  <c r="L24" i="1" s="1"/>
  <c r="M24" i="1" s="1"/>
  <c r="N24" i="1" s="1"/>
  <c r="J104" i="1"/>
  <c r="K104" i="1" s="1"/>
  <c r="L104" i="1" s="1"/>
  <c r="M104" i="1" s="1"/>
  <c r="N104" i="1" s="1"/>
  <c r="J343" i="1"/>
  <c r="K343" i="1" s="1"/>
  <c r="L343" i="1" s="1"/>
  <c r="M343" i="1" s="1"/>
  <c r="N343" i="1" s="1"/>
  <c r="J67" i="1"/>
  <c r="K67" i="1" s="1"/>
  <c r="L67" i="1" s="1"/>
  <c r="M67" i="1" s="1"/>
  <c r="N67" i="1" s="1"/>
  <c r="J74" i="1"/>
  <c r="K74" i="1" s="1"/>
  <c r="L74" i="1" s="1"/>
  <c r="M74" i="1" s="1"/>
  <c r="N74" i="1" s="1"/>
  <c r="J9" i="1"/>
  <c r="K9" i="1" s="1"/>
  <c r="L9" i="1" s="1"/>
  <c r="M9" i="1" s="1"/>
  <c r="N9" i="1" s="1"/>
  <c r="J346" i="1"/>
  <c r="K346" i="1" s="1"/>
  <c r="L346" i="1" s="1"/>
  <c r="M346" i="1" s="1"/>
  <c r="N346" i="1" s="1"/>
  <c r="J130" i="1"/>
  <c r="K130" i="1" s="1"/>
  <c r="L130" i="1" s="1"/>
  <c r="M130" i="1" s="1"/>
  <c r="N130" i="1" s="1"/>
  <c r="J281" i="1"/>
  <c r="K281" i="1" s="1"/>
  <c r="L281" i="1" s="1"/>
  <c r="M281" i="1" s="1"/>
  <c r="N281" i="1" s="1"/>
  <c r="J238" i="1"/>
  <c r="K238" i="1" s="1"/>
  <c r="L238" i="1" s="1"/>
  <c r="M238" i="1" s="1"/>
  <c r="N238" i="1" s="1"/>
  <c r="J235" i="1"/>
  <c r="K235" i="1" s="1"/>
  <c r="L235" i="1" s="1"/>
  <c r="M235" i="1" s="1"/>
  <c r="N235" i="1" s="1"/>
  <c r="J233" i="1"/>
  <c r="K233" i="1" s="1"/>
  <c r="L233" i="1" s="1"/>
  <c r="M233" i="1" s="1"/>
  <c r="N233" i="1" s="1"/>
  <c r="J174" i="1"/>
  <c r="K174" i="1" s="1"/>
  <c r="L174" i="1" s="1"/>
  <c r="M174" i="1" s="1"/>
  <c r="N174" i="1" s="1"/>
  <c r="J50" i="1"/>
  <c r="K50" i="1" s="1"/>
  <c r="L50" i="1" s="1"/>
  <c r="M50" i="1" s="1"/>
  <c r="N50" i="1" s="1"/>
  <c r="J149" i="1"/>
  <c r="K149" i="1" s="1"/>
  <c r="L149" i="1" s="1"/>
  <c r="M149" i="1" s="1"/>
  <c r="N149" i="1" s="1"/>
  <c r="J18" i="1"/>
  <c r="K18" i="1" s="1"/>
  <c r="L18" i="1" s="1"/>
  <c r="M18" i="1" s="1"/>
  <c r="N18" i="1" s="1"/>
  <c r="J264" i="1"/>
  <c r="K264" i="1" s="1"/>
  <c r="L264" i="1" s="1"/>
  <c r="M264" i="1" s="1"/>
  <c r="N264" i="1" s="1"/>
  <c r="J98" i="1"/>
  <c r="K98" i="1" s="1"/>
  <c r="L98" i="1" s="1"/>
  <c r="M98" i="1" s="1"/>
  <c r="N98" i="1" s="1"/>
  <c r="J122" i="1"/>
  <c r="K122" i="1" s="1"/>
  <c r="L122" i="1" s="1"/>
  <c r="M122" i="1" s="1"/>
  <c r="N122" i="1" s="1"/>
  <c r="J195" i="1"/>
  <c r="K195" i="1" s="1"/>
  <c r="L195" i="1" s="1"/>
  <c r="M195" i="1" s="1"/>
  <c r="N195" i="1" s="1"/>
  <c r="J206" i="1"/>
  <c r="K206" i="1" s="1"/>
  <c r="L206" i="1" s="1"/>
  <c r="M206" i="1" s="1"/>
  <c r="N206" i="1" s="1"/>
  <c r="J34" i="1"/>
  <c r="K34" i="1" s="1"/>
  <c r="L34" i="1" s="1"/>
  <c r="M34" i="1" s="1"/>
  <c r="N34" i="1" s="1"/>
  <c r="J244" i="1"/>
  <c r="K244" i="1" s="1"/>
  <c r="L244" i="1" s="1"/>
  <c r="M244" i="1" s="1"/>
  <c r="N244" i="1" s="1"/>
  <c r="J147" i="1"/>
  <c r="K147" i="1" s="1"/>
  <c r="L147" i="1" s="1"/>
  <c r="M147" i="1" s="1"/>
  <c r="N147" i="1" s="1"/>
  <c r="J289" i="1"/>
  <c r="K289" i="1" s="1"/>
  <c r="L289" i="1" s="1"/>
  <c r="M289" i="1" s="1"/>
  <c r="N289" i="1" s="1"/>
  <c r="J225" i="1"/>
  <c r="K225" i="1" s="1"/>
  <c r="L225" i="1" s="1"/>
  <c r="M225" i="1" s="1"/>
  <c r="N225" i="1" s="1"/>
  <c r="J88" i="1"/>
  <c r="K88" i="1" s="1"/>
  <c r="L88" i="1" s="1"/>
  <c r="M88" i="1" s="1"/>
  <c r="N88" i="1" s="1"/>
  <c r="J361" i="1"/>
  <c r="K361" i="1" s="1"/>
  <c r="L361" i="1" s="1"/>
  <c r="M361" i="1" s="1"/>
  <c r="N361" i="1" s="1"/>
  <c r="J305" i="1"/>
  <c r="K305" i="1" s="1"/>
  <c r="L305" i="1" s="1"/>
  <c r="M305" i="1" s="1"/>
  <c r="N305" i="1" s="1"/>
  <c r="J27" i="1"/>
  <c r="K27" i="1" s="1"/>
  <c r="L27" i="1" s="1"/>
  <c r="M27" i="1" s="1"/>
  <c r="N27" i="1" s="1"/>
  <c r="J329" i="1"/>
  <c r="K329" i="1" s="1"/>
  <c r="L329" i="1" s="1"/>
  <c r="M329" i="1" s="1"/>
  <c r="N329" i="1" s="1"/>
  <c r="J296" i="1"/>
  <c r="K296" i="1" s="1"/>
  <c r="L296" i="1" s="1"/>
  <c r="M296" i="1" s="1"/>
  <c r="N296" i="1" s="1"/>
  <c r="J97" i="1"/>
  <c r="K97" i="1" s="1"/>
  <c r="L97" i="1" s="1"/>
  <c r="M97" i="1" s="1"/>
  <c r="N97" i="1" s="1"/>
  <c r="J162" i="1"/>
  <c r="K162" i="1" s="1"/>
  <c r="L162" i="1" s="1"/>
  <c r="M162" i="1" s="1"/>
  <c r="N162" i="1" s="1"/>
  <c r="J66" i="1"/>
  <c r="K66" i="1" s="1"/>
  <c r="L66" i="1" s="1"/>
  <c r="M66" i="1" s="1"/>
  <c r="N66" i="1" s="1"/>
  <c r="J16" i="1"/>
  <c r="K16" i="1" s="1"/>
  <c r="L16" i="1" s="1"/>
  <c r="M16" i="1" s="1"/>
  <c r="N16" i="1" s="1"/>
  <c r="J362" i="1"/>
  <c r="K362" i="1" s="1"/>
  <c r="L362" i="1" s="1"/>
  <c r="M362" i="1" s="1"/>
  <c r="N362" i="1" s="1"/>
  <c r="J212" i="1"/>
  <c r="K212" i="1" s="1"/>
  <c r="L212" i="1" s="1"/>
  <c r="M212" i="1" s="1"/>
  <c r="N212" i="1" s="1"/>
  <c r="J263" i="1"/>
  <c r="K263" i="1" s="1"/>
  <c r="L263" i="1" s="1"/>
  <c r="M263" i="1" s="1"/>
  <c r="N263" i="1" s="1"/>
  <c r="J358" i="1"/>
  <c r="K358" i="1" s="1"/>
  <c r="L358" i="1" s="1"/>
  <c r="M358" i="1" s="1"/>
  <c r="N358" i="1" s="1"/>
  <c r="J136" i="1"/>
  <c r="K136" i="1" s="1"/>
  <c r="L136" i="1" s="1"/>
  <c r="M136" i="1" s="1"/>
  <c r="N136" i="1" s="1"/>
  <c r="J157" i="1"/>
  <c r="K157" i="1" s="1"/>
  <c r="L157" i="1" s="1"/>
  <c r="M157" i="1" s="1"/>
  <c r="N157" i="1" s="1"/>
  <c r="J25" i="1"/>
  <c r="K25" i="1" s="1"/>
  <c r="L25" i="1" s="1"/>
  <c r="M25" i="1" s="1"/>
  <c r="N25" i="1" s="1"/>
  <c r="J336" i="1"/>
  <c r="K336" i="1" s="1"/>
  <c r="L336" i="1" s="1"/>
  <c r="M336" i="1" s="1"/>
  <c r="N336" i="1" s="1"/>
  <c r="J345" i="1"/>
  <c r="K345" i="1" s="1"/>
  <c r="L345" i="1" s="1"/>
  <c r="M345" i="1" s="1"/>
  <c r="N345" i="1" s="1"/>
  <c r="J220" i="1"/>
  <c r="K220" i="1" s="1"/>
  <c r="L220" i="1" s="1"/>
  <c r="M220" i="1" s="1"/>
  <c r="N220" i="1" s="1"/>
  <c r="J105" i="1"/>
  <c r="K105" i="1" s="1"/>
  <c r="L105" i="1" s="1"/>
  <c r="M105" i="1" s="1"/>
  <c r="N105" i="1" s="1"/>
  <c r="J203" i="1"/>
  <c r="K203" i="1" s="1"/>
  <c r="L203" i="1" s="1"/>
  <c r="M203" i="1" s="1"/>
  <c r="N203" i="1" s="1"/>
  <c r="J32" i="1"/>
  <c r="K32" i="1" s="1"/>
  <c r="L32" i="1" s="1"/>
  <c r="M32" i="1" s="1"/>
  <c r="N32" i="1" s="1"/>
  <c r="J219" i="1"/>
  <c r="K219" i="1" s="1"/>
  <c r="L219" i="1" s="1"/>
  <c r="M219" i="1" s="1"/>
  <c r="N219" i="1" s="1"/>
  <c r="J181" i="1"/>
  <c r="K181" i="1" s="1"/>
  <c r="L181" i="1" s="1"/>
  <c r="M181" i="1" s="1"/>
  <c r="N181" i="1" s="1"/>
  <c r="J359" i="1"/>
  <c r="K359" i="1" s="1"/>
  <c r="L359" i="1" s="1"/>
  <c r="M359" i="1" s="1"/>
  <c r="N359" i="1" s="1"/>
  <c r="J43" i="1"/>
  <c r="K43" i="1" s="1"/>
  <c r="L43" i="1" s="1"/>
  <c r="M43" i="1" s="1"/>
  <c r="N43" i="1" s="1"/>
  <c r="J75" i="1"/>
  <c r="K75" i="1" s="1"/>
  <c r="L75" i="1" s="1"/>
  <c r="M75" i="1" s="1"/>
  <c r="N75" i="1" s="1"/>
  <c r="J306" i="1"/>
  <c r="K306" i="1" s="1"/>
  <c r="L306" i="1" s="1"/>
  <c r="M306" i="1" s="1"/>
  <c r="N306" i="1" s="1"/>
  <c r="J48" i="1"/>
  <c r="K48" i="1" s="1"/>
  <c r="L48" i="1" s="1"/>
  <c r="M48" i="1" s="1"/>
  <c r="N48" i="1" s="1"/>
  <c r="J360" i="1"/>
  <c r="K360" i="1" s="1"/>
  <c r="L360" i="1" s="1"/>
  <c r="M360" i="1" s="1"/>
  <c r="N360" i="1" s="1"/>
  <c r="J89" i="1"/>
  <c r="K89" i="1" s="1"/>
  <c r="L89" i="1" s="1"/>
  <c r="M89" i="1" s="1"/>
  <c r="N89" i="1" s="1"/>
  <c r="J255" i="1"/>
  <c r="K255" i="1" s="1"/>
  <c r="L255" i="1" s="1"/>
  <c r="M255" i="1" s="1"/>
  <c r="N255" i="1" s="1"/>
  <c r="J229" i="1"/>
  <c r="K229" i="1" s="1"/>
  <c r="L229" i="1" s="1"/>
  <c r="M229" i="1" s="1"/>
  <c r="N229" i="1" s="1"/>
  <c r="J194" i="1"/>
  <c r="K194" i="1" s="1"/>
  <c r="L194" i="1" s="1"/>
  <c r="M194" i="1" s="1"/>
  <c r="N194" i="1" s="1"/>
  <c r="J11" i="1"/>
  <c r="K11" i="1" s="1"/>
  <c r="L11" i="1" s="1"/>
  <c r="M11" i="1" s="1"/>
  <c r="N11" i="1" s="1"/>
  <c r="J10" i="1"/>
  <c r="K10" i="1" s="1"/>
  <c r="L10" i="1" s="1"/>
  <c r="M10" i="1" s="1"/>
  <c r="N10" i="1" s="1"/>
  <c r="J278" i="1"/>
  <c r="K278" i="1" s="1"/>
  <c r="L278" i="1" s="1"/>
  <c r="M278" i="1" s="1"/>
  <c r="N278" i="1" s="1"/>
  <c r="J179" i="1"/>
  <c r="K179" i="1" s="1"/>
  <c r="L179" i="1" s="1"/>
  <c r="M179" i="1" s="1"/>
  <c r="N179" i="1" s="1"/>
  <c r="J155" i="1"/>
  <c r="K155" i="1" s="1"/>
  <c r="L155" i="1" s="1"/>
  <c r="M155" i="1" s="1"/>
  <c r="N155" i="1" s="1"/>
  <c r="J129" i="1"/>
  <c r="K129" i="1" s="1"/>
  <c r="L129" i="1" s="1"/>
  <c r="M129" i="1" s="1"/>
  <c r="N129" i="1" s="1"/>
  <c r="J222" i="1"/>
  <c r="K222" i="1" s="1"/>
  <c r="L222" i="1" s="1"/>
  <c r="M222" i="1" s="1"/>
  <c r="N222" i="1" s="1"/>
  <c r="J271" i="1"/>
  <c r="K271" i="1" s="1"/>
  <c r="L271" i="1" s="1"/>
  <c r="M271" i="1" s="1"/>
  <c r="N271" i="1" s="1"/>
  <c r="J236" i="1"/>
  <c r="K236" i="1" s="1"/>
  <c r="L236" i="1" s="1"/>
  <c r="M236" i="1" s="1"/>
  <c r="N236" i="1" s="1"/>
  <c r="J213" i="1"/>
  <c r="K213" i="1" s="1"/>
  <c r="L213" i="1" s="1"/>
  <c r="M213" i="1" s="1"/>
  <c r="N213" i="1" s="1"/>
  <c r="J228" i="1"/>
  <c r="K228" i="1" s="1"/>
  <c r="L228" i="1" s="1"/>
  <c r="M228" i="1" s="1"/>
  <c r="N228" i="1" s="1"/>
  <c r="J59" i="1"/>
  <c r="K59" i="1" s="1"/>
  <c r="L59" i="1" s="1"/>
  <c r="M59" i="1" s="1"/>
  <c r="N59" i="1" s="1"/>
  <c r="J330" i="1"/>
  <c r="K330" i="1" s="1"/>
  <c r="L330" i="1" s="1"/>
  <c r="M330" i="1" s="1"/>
  <c r="N330" i="1" s="1"/>
  <c r="J86" i="1"/>
  <c r="K86" i="1" s="1"/>
  <c r="L86" i="1" s="1"/>
  <c r="M86" i="1" s="1"/>
  <c r="N86" i="1" s="1"/>
  <c r="J146" i="1"/>
  <c r="K146" i="1" s="1"/>
  <c r="L146" i="1" s="1"/>
  <c r="M146" i="1" s="1"/>
  <c r="N146" i="1" s="1"/>
  <c r="J161" i="1"/>
  <c r="K161" i="1" s="1"/>
  <c r="L161" i="1" s="1"/>
  <c r="M161" i="1" s="1"/>
  <c r="N161" i="1" s="1"/>
  <c r="J239" i="1"/>
  <c r="K239" i="1" s="1"/>
  <c r="L239" i="1" s="1"/>
  <c r="M239" i="1" s="1"/>
  <c r="N239" i="1" s="1"/>
  <c r="F8" i="3"/>
  <c r="G8" i="3" s="1"/>
  <c r="H8" i="3" s="1"/>
  <c r="I8" i="3" s="1"/>
  <c r="F11" i="3"/>
  <c r="G11" i="3" s="1"/>
  <c r="H11" i="3" s="1"/>
  <c r="I11" i="3" s="1"/>
  <c r="E15" i="3"/>
  <c r="F16" i="3"/>
  <c r="G16" i="3" s="1"/>
  <c r="H16" i="3" s="1"/>
  <c r="I16" i="3" s="1"/>
  <c r="E17" i="3"/>
  <c r="F13" i="3"/>
  <c r="G13" i="3" s="1"/>
  <c r="H13" i="3" s="1"/>
  <c r="I13" i="3" s="1"/>
  <c r="E11" i="3"/>
  <c r="E8" i="3"/>
  <c r="F9" i="3"/>
  <c r="G9" i="3" s="1"/>
  <c r="H9" i="3" s="1"/>
  <c r="I9" i="3" s="1"/>
  <c r="F12" i="3"/>
  <c r="G12" i="3" s="1"/>
  <c r="H12" i="3" s="1"/>
  <c r="I12" i="3" s="1"/>
  <c r="F15" i="3"/>
  <c r="G15" i="3" s="1"/>
  <c r="H15" i="3" s="1"/>
  <c r="I15" i="3" s="1"/>
  <c r="E9" i="3"/>
  <c r="E10" i="3"/>
  <c r="F17" i="3"/>
  <c r="G17" i="3" s="1"/>
  <c r="H17" i="3" s="1"/>
  <c r="I17" i="3" s="1"/>
  <c r="E16" i="3"/>
  <c r="F10" i="3"/>
  <c r="G10" i="3" s="1"/>
  <c r="H10" i="3" s="1"/>
  <c r="I10" i="3" s="1"/>
  <c r="F7" i="3"/>
  <c r="G7" i="3" s="1"/>
  <c r="E13" i="3"/>
  <c r="O19" i="3"/>
  <c r="O21" i="3" s="1"/>
  <c r="E19" i="3"/>
  <c r="E14" i="3"/>
  <c r="F14" i="3"/>
  <c r="G14" i="3" s="1"/>
  <c r="H14" i="3" s="1"/>
  <c r="I14" i="3" s="1"/>
  <c r="E12" i="3"/>
  <c r="E7" i="3"/>
  <c r="K364" i="1" l="1"/>
  <c r="L7" i="1"/>
  <c r="G19" i="3"/>
  <c r="H7" i="3"/>
  <c r="L364" i="1" l="1"/>
  <c r="M7" i="1"/>
  <c r="H19" i="3"/>
  <c r="I19" i="3" s="1"/>
  <c r="I7" i="3"/>
  <c r="M364" i="1" l="1"/>
  <c r="N364" i="1" s="1"/>
  <c r="N7" i="1"/>
  <c r="J19" i="3"/>
  <c r="J17" i="3"/>
  <c r="J13" i="3"/>
  <c r="J16" i="3"/>
  <c r="J9" i="3"/>
  <c r="J15" i="3"/>
  <c r="J8" i="3"/>
  <c r="J10" i="3"/>
  <c r="J12" i="3"/>
  <c r="J14" i="3"/>
  <c r="J11" i="3"/>
  <c r="J7" i="3"/>
  <c r="O7" i="1" l="1"/>
  <c r="O364" i="1"/>
  <c r="O32" i="1"/>
  <c r="O46" i="1"/>
  <c r="O199" i="1"/>
  <c r="O23" i="1"/>
  <c r="O358" i="1"/>
  <c r="O265" i="1"/>
  <c r="O272" i="1"/>
  <c r="O69" i="1"/>
  <c r="O37" i="1"/>
  <c r="O264" i="1"/>
  <c r="O346" i="1"/>
  <c r="O348" i="1"/>
  <c r="O188" i="1"/>
  <c r="O220" i="1"/>
  <c r="O270" i="1"/>
  <c r="O337" i="1"/>
  <c r="O303" i="1"/>
  <c r="O156" i="1"/>
  <c r="O284" i="1"/>
  <c r="O271" i="1"/>
  <c r="O74" i="1"/>
  <c r="O297" i="1"/>
  <c r="O302" i="1"/>
  <c r="O173" i="1"/>
  <c r="O55" i="1"/>
  <c r="O73" i="1"/>
  <c r="O87" i="1"/>
  <c r="O222" i="1"/>
  <c r="O67" i="1"/>
  <c r="O180" i="1"/>
  <c r="O287" i="1"/>
  <c r="O288" i="1"/>
  <c r="O86" i="1"/>
  <c r="O235" i="1"/>
  <c r="O314" i="1"/>
  <c r="O54" i="1"/>
  <c r="O243" i="1"/>
  <c r="O135" i="1"/>
  <c r="O330" i="1"/>
  <c r="O238" i="1"/>
  <c r="O230" i="1"/>
  <c r="O102" i="1"/>
  <c r="O234" i="1"/>
  <c r="O63" i="1"/>
  <c r="O187" i="1"/>
  <c r="O125" i="1"/>
  <c r="O244" i="1"/>
  <c r="O84" i="1"/>
  <c r="O77" i="1"/>
  <c r="O207" i="1"/>
  <c r="O339" i="1"/>
  <c r="O171" i="1"/>
  <c r="O355" i="1"/>
  <c r="O59" i="1"/>
  <c r="O208" i="1"/>
  <c r="O328" i="1"/>
  <c r="O64" i="1"/>
  <c r="O189" i="1"/>
  <c r="O258" i="1"/>
  <c r="O275" i="1"/>
  <c r="O257" i="1"/>
  <c r="O281" i="1"/>
  <c r="O38" i="1"/>
  <c r="O93" i="1"/>
  <c r="O111" i="1"/>
  <c r="O296" i="1"/>
  <c r="O81" i="1"/>
  <c r="O183" i="1"/>
  <c r="O202" i="1"/>
  <c r="O217" i="1"/>
  <c r="O241" i="1"/>
  <c r="O354" i="1"/>
  <c r="O251" i="1"/>
  <c r="O168" i="1"/>
  <c r="O212" i="1"/>
  <c r="O112" i="1"/>
  <c r="O197" i="1"/>
  <c r="O333" i="1"/>
  <c r="O340" i="1"/>
  <c r="O97" i="1"/>
  <c r="O194" i="1"/>
  <c r="O209" i="1"/>
  <c r="O120" i="1"/>
  <c r="O285" i="1"/>
  <c r="O356" i="1"/>
  <c r="O103" i="1"/>
  <c r="O273" i="1"/>
  <c r="O262" i="1"/>
  <c r="O229" i="1"/>
  <c r="O204" i="1"/>
  <c r="O42" i="1"/>
  <c r="O312" i="1"/>
  <c r="O292" i="1"/>
  <c r="O31" i="1"/>
  <c r="O129" i="1"/>
  <c r="O343" i="1"/>
  <c r="O51" i="1"/>
  <c r="O218" i="1"/>
  <c r="O201" i="1"/>
  <c r="O14" i="1"/>
  <c r="O155" i="1"/>
  <c r="O104" i="1"/>
  <c r="O72" i="1"/>
  <c r="O131" i="1"/>
  <c r="O91" i="1"/>
  <c r="O127" i="1"/>
  <c r="O128" i="1"/>
  <c r="O226" i="1"/>
  <c r="O142" i="1"/>
  <c r="O89" i="1"/>
  <c r="O338" i="1"/>
  <c r="O245" i="1"/>
  <c r="O134" i="1"/>
  <c r="O185" i="1"/>
  <c r="O321" i="1"/>
  <c r="O246" i="1"/>
  <c r="O36" i="1"/>
  <c r="O298" i="1"/>
  <c r="O215" i="1"/>
  <c r="O250" i="1"/>
  <c r="O41" i="1"/>
  <c r="O327" i="1"/>
  <c r="O80" i="1"/>
  <c r="O71" i="1"/>
  <c r="O335" i="1"/>
  <c r="O110" i="1"/>
  <c r="O100" i="1"/>
  <c r="O203" i="1"/>
  <c r="O237" i="1"/>
  <c r="O149" i="1"/>
  <c r="O35" i="1"/>
  <c r="O269" i="1"/>
  <c r="O47" i="1"/>
  <c r="O233" i="1"/>
  <c r="O40" i="1"/>
  <c r="O242" i="1"/>
  <c r="O347" i="1"/>
  <c r="O261" i="1"/>
  <c r="O147" i="1"/>
  <c r="O290" i="1"/>
  <c r="O301" i="1"/>
  <c r="O85" i="1"/>
  <c r="O141" i="1"/>
  <c r="O56" i="1"/>
  <c r="O344" i="1"/>
  <c r="O30" i="1"/>
  <c r="O153" i="1"/>
  <c r="O27" i="1"/>
  <c r="O352" i="1"/>
  <c r="O117" i="1"/>
  <c r="O164" i="1"/>
  <c r="O221" i="1"/>
  <c r="O58" i="1"/>
  <c r="O43" i="1"/>
  <c r="O186" i="1"/>
  <c r="O322" i="1"/>
  <c r="O109" i="1"/>
  <c r="O309" i="1"/>
  <c r="O277" i="1"/>
  <c r="O247" i="1"/>
  <c r="O326" i="1"/>
  <c r="O359" i="1"/>
  <c r="O145" i="1"/>
  <c r="O57" i="1"/>
  <c r="O116" i="1"/>
  <c r="O252" i="1"/>
  <c r="O193" i="1"/>
  <c r="O255" i="1"/>
  <c r="O256" i="1"/>
  <c r="O304" i="1"/>
  <c r="O211" i="1"/>
  <c r="O90" i="1"/>
  <c r="O349" i="1"/>
  <c r="O48" i="1"/>
  <c r="O92" i="1"/>
  <c r="O192" i="1"/>
  <c r="O39" i="1"/>
  <c r="O195" i="1"/>
  <c r="O24" i="1"/>
  <c r="O223" i="1"/>
  <c r="O96" i="1"/>
  <c r="O75" i="1"/>
  <c r="O174" i="1"/>
  <c r="O158" i="1"/>
  <c r="O70" i="1"/>
  <c r="O122" i="1"/>
  <c r="O79" i="1"/>
  <c r="O279" i="1"/>
  <c r="O353" i="1"/>
  <c r="O12" i="1"/>
  <c r="O224" i="1"/>
  <c r="O318" i="1"/>
  <c r="O18" i="1"/>
  <c r="O311" i="1"/>
  <c r="O167" i="1"/>
  <c r="O325" i="1"/>
  <c r="O52" i="1"/>
  <c r="O306" i="1"/>
  <c r="O196" i="1"/>
  <c r="O166" i="1"/>
  <c r="O266" i="1"/>
  <c r="O34" i="1"/>
  <c r="O334" i="1"/>
  <c r="O268" i="1"/>
  <c r="O28" i="1"/>
  <c r="O107" i="1"/>
  <c r="O95" i="1"/>
  <c r="O345" i="1"/>
  <c r="O33" i="1"/>
  <c r="O350" i="1"/>
  <c r="O190" i="1"/>
  <c r="O152" i="1"/>
  <c r="O300" i="1"/>
  <c r="O83" i="1"/>
  <c r="O78" i="1"/>
  <c r="O336" i="1"/>
  <c r="O114" i="1"/>
  <c r="O280" i="1"/>
  <c r="O259" i="1"/>
  <c r="O99" i="1"/>
  <c r="O310" i="1"/>
  <c r="O181" i="1"/>
  <c r="O94" i="1"/>
  <c r="O68" i="1"/>
  <c r="O232" i="1"/>
  <c r="O219" i="1"/>
  <c r="O295" i="1"/>
  <c r="O227" i="1"/>
  <c r="O11" i="1"/>
  <c r="O206" i="1"/>
  <c r="O253" i="1"/>
  <c r="O88" i="1"/>
  <c r="O82" i="1"/>
  <c r="O154" i="1"/>
  <c r="O140" i="1"/>
  <c r="O276" i="1"/>
  <c r="O169" i="1"/>
  <c r="O165" i="1"/>
  <c r="O98" i="1"/>
  <c r="O21" i="1"/>
  <c r="O175" i="1"/>
  <c r="O20" i="1"/>
  <c r="O13" i="1"/>
  <c r="O228" i="1"/>
  <c r="O130" i="1"/>
  <c r="O138" i="1"/>
  <c r="O60" i="1"/>
  <c r="O274" i="1"/>
  <c r="O119" i="1"/>
  <c r="O263" i="1"/>
  <c r="O214" i="1"/>
  <c r="O184" i="1"/>
  <c r="O239" i="1"/>
  <c r="O50" i="1"/>
  <c r="O249" i="1"/>
  <c r="O115" i="1"/>
  <c r="O293" i="1"/>
  <c r="O126" i="1"/>
  <c r="O213" i="1"/>
  <c r="O362" i="1"/>
  <c r="O299" i="1"/>
  <c r="O144" i="1"/>
  <c r="O320" i="1"/>
  <c r="O332" i="1"/>
  <c r="O179" i="1"/>
  <c r="O151" i="1"/>
  <c r="O118" i="1"/>
  <c r="O16" i="1"/>
  <c r="O17" i="1"/>
  <c r="O29" i="1"/>
  <c r="O200" i="1"/>
  <c r="O323" i="1"/>
  <c r="O313" i="1"/>
  <c r="O25" i="1"/>
  <c r="O113" i="1"/>
  <c r="O163" i="1"/>
  <c r="O231" i="1"/>
  <c r="O182" i="1"/>
  <c r="O308" i="1"/>
  <c r="O157" i="1"/>
  <c r="O178" i="1"/>
  <c r="O137" i="1"/>
  <c r="O124" i="1"/>
  <c r="O76" i="1"/>
  <c r="O317" i="1"/>
  <c r="O62" i="1"/>
  <c r="O49" i="1"/>
  <c r="O105" i="1"/>
  <c r="O198" i="1"/>
  <c r="O45" i="1"/>
  <c r="O123" i="1"/>
  <c r="O286" i="1"/>
  <c r="O159" i="1"/>
  <c r="O324" i="1"/>
  <c r="O205" i="1"/>
  <c r="O216" i="1"/>
  <c r="O278" i="1"/>
  <c r="O143" i="1"/>
  <c r="O342" i="1"/>
  <c r="O61" i="1"/>
  <c r="O133" i="1"/>
  <c r="O254" i="1"/>
  <c r="O329" i="1"/>
  <c r="O291" i="1"/>
  <c r="O283" i="1"/>
  <c r="O236" i="1"/>
  <c r="O9" i="1"/>
  <c r="O8" i="1"/>
  <c r="O294" i="1"/>
  <c r="O172" i="1"/>
  <c r="O22" i="1"/>
  <c r="O10" i="1"/>
  <c r="O305" i="1"/>
  <c r="O351" i="1"/>
  <c r="O53" i="1"/>
  <c r="O176" i="1"/>
  <c r="O240" i="1"/>
  <c r="O289" i="1"/>
  <c r="O315" i="1"/>
  <c r="O15" i="1"/>
  <c r="O361" i="1"/>
  <c r="O248" i="1"/>
  <c r="O331" i="1"/>
  <c r="O108" i="1"/>
  <c r="O148" i="1"/>
  <c r="O360" i="1"/>
  <c r="O66" i="1"/>
  <c r="O319" i="1"/>
  <c r="O160" i="1"/>
  <c r="O260" i="1"/>
  <c r="O267" i="1"/>
  <c r="O136" i="1"/>
  <c r="O162" i="1"/>
  <c r="O139" i="1"/>
  <c r="O357" i="1"/>
  <c r="O316" i="1"/>
  <c r="O282" i="1"/>
  <c r="O341" i="1"/>
  <c r="O150" i="1"/>
  <c r="O106" i="1"/>
  <c r="O191" i="1"/>
  <c r="O121" i="1"/>
  <c r="O19" i="1"/>
  <c r="O225" i="1"/>
  <c r="O132" i="1"/>
  <c r="O44" i="1"/>
  <c r="O307" i="1"/>
  <c r="O170" i="1"/>
  <c r="O161" i="1"/>
  <c r="O101" i="1"/>
  <c r="O146" i="1"/>
  <c r="O65" i="1"/>
  <c r="O210" i="1"/>
  <c r="O26" i="1"/>
  <c r="O177" i="1"/>
</calcChain>
</file>

<file path=xl/sharedStrings.xml><?xml version="1.0" encoding="utf-8"?>
<sst xmlns="http://schemas.openxmlformats.org/spreadsheetml/2006/main" count="503" uniqueCount="445">
  <si>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</si>
  <si>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</si>
  <si>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</si>
  <si>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</si>
  <si>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</si>
  <si>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</si>
  <si>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</si>
  <si>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</si>
  <si>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</si>
  <si>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</si>
  <si>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</si>
  <si>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</si>
  <si>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</si>
  <si>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</si>
  <si>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</si>
  <si>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</si>
  <si>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</si>
  <si>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</si>
  <si>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</si>
  <si>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</si>
  <si>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</si>
  <si>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</si>
  <si>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</si>
  <si>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</si>
  <si>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</si>
  <si>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</si>
  <si>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</si>
  <si>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</si>
  <si>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</si>
  <si>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</si>
  <si>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</si>
  <si>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</si>
  <si>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</si>
  <si>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</si>
  <si>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</si>
  <si>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</si>
  <si>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</si>
  <si>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</si>
  <si>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</si>
  <si>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</si>
  <si>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</si>
  <si>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</si>
  <si>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</si>
  <si>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</si>
  <si>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</si>
  <si>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</si>
  <si>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</si>
  <si>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</si>
  <si>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</si>
  <si>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</si>
  <si>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</si>
  <si>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</si>
  <si>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</si>
  <si>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</si>
  <si>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</si>
  <si>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</si>
  <si>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</si>
  <si>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</si>
  <si>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</si>
  <si>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</si>
  <si>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</si>
  <si>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</si>
  <si>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</si>
  <si>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</si>
  <si>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</si>
  <si>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</si>
  <si>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</si>
  <si>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</si>
  <si>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</si>
  <si>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</si>
  <si>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</si>
  <si>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</si>
  <si>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</si>
  <si>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</si>
  <si>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</si>
  <si>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</si>
  <si>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</si>
  <si>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</si>
  <si>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</si>
  <si>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</si>
  <si>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</si>
  <si>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</si>
  <si>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</si>
  <si>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</si>
  <si>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</si>
  <si>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</si>
  <si>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</si>
  <si>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</si>
  <si>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</si>
  <si>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</si>
  <si>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</si>
  <si>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</si>
  <si>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</si>
  <si>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</si>
  <si>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</si>
  <si>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</si>
  <si>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</si>
  <si>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</si>
  <si>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</si>
  <si>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</si>
  <si>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</si>
  <si>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</si>
  <si>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</si>
  <si>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</si>
  <si>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</si>
  <si>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</si>
  <si>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</si>
  <si>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</si>
  <si>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</si>
  <si>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</si>
  <si>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</si>
  <si>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</si>
  <si>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</si>
  <si>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</si>
  <si>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</si>
  <si>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</si>
  <si>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</si>
  <si>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</si>
  <si>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</si>
  <si>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</si>
  <si>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</si>
  <si>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</si>
  <si>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</si>
  <si>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</si>
  <si>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</si>
  <si>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</si>
  <si>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</si>
  <si>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</si>
  <si>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</si>
  <si>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</si>
  <si>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</si>
  <si>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</si>
  <si>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</si>
  <si>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</si>
  <si>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</si>
  <si>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</si>
  <si>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</si>
  <si>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</si>
  <si>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</si>
  <si>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</si>
  <si>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</si>
  <si>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</si>
  <si>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</si>
  <si>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</si>
  <si>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</si>
  <si>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</si>
  <si>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</si>
  <si>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</si>
  <si>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</si>
  <si>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</si>
  <si>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</si>
  <si>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</si>
  <si>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</si>
  <si>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</si>
  <si>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</si>
  <si>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</si>
  <si>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</si>
  <si>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</si>
  <si>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</si>
  <si>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</si>
  <si>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</si>
  <si>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</si>
  <si>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</si>
  <si>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</si>
  <si>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</si>
  <si>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</si>
  <si>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</si>
  <si>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</si>
  <si>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</si>
  <si>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</si>
  <si>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</si>
  <si>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</si>
  <si>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</si>
  <si>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</si>
  <si>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</si>
  <si>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</si>
  <si>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</si>
  <si>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</si>
  <si>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</si>
  <si>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</si>
  <si>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</si>
  <si>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</si>
  <si>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</si>
  <si>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</si>
  <si>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</si>
  <si>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</si>
  <si>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</si>
  <si>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</si>
  <si>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</si>
  <si>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</si>
  <si>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</si>
  <si>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</si>
  <si>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</si>
  <si>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</si>
  <si>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</si>
  <si>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</si>
  <si>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</si>
  <si>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</si>
  <si>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</si>
  <si>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</si>
  <si>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</si>
  <si>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</si>
  <si>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</si>
  <si>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</si>
  <si>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</si>
  <si>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</si>
  <si>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</si>
  <si>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</si>
  <si>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</si>
  <si>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</si>
  <si>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</si>
  <si>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</si>
  <si>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</si>
  <si>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</si>
  <si>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</si>
  <si>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</si>
  <si>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</si>
  <si>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</si>
  <si>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</si>
  <si>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</si>
  <si>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</si>
  <si>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</si>
  <si>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</si>
  <si>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</si>
  <si>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</si>
  <si>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</si>
  <si>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</si>
  <si>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</si>
  <si>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</si>
  <si>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</si>
  <si>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</si>
  <si>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</si>
  <si>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</si>
  <si>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</si>
  <si>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</si>
  <si>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</si>
  <si>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</si>
  <si>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</si>
  <si>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</si>
  <si>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</si>
  <si>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</si>
  <si>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</si>
  <si>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</si>
  <si>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</si>
  <si>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</si>
  <si>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</si>
  <si>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</si>
  <si>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</si>
  <si>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</si>
  <si>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</si>
  <si>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</si>
  <si>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</si>
  <si>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</si>
  <si>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</si>
  <si>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</si>
  <si>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</si>
  <si>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</si>
  <si>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</si>
  <si>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</si>
  <si>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</si>
  <si>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</si>
  <si>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</si>
  <si>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</si>
  <si>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</si>
  <si>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</si>
  <si>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</si>
  <si>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</si>
  <si>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</si>
  <si>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</si>
  <si>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</si>
  <si>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</si>
  <si>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</si>
  <si>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</si>
  <si>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</si>
  <si>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</si>
  <si>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</si>
  <si>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</si>
  <si>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</si>
  <si>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</si>
  <si>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</si>
  <si>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</si>
  <si>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</si>
  <si>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</si>
  <si>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</si>
  <si>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</si>
  <si>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</si>
  <si>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</si>
  <si>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</si>
  <si>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</si>
  <si>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</si>
  <si>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</si>
  <si>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</si>
  <si>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</si>
  <si>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</si>
  <si>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</si>
  <si>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</si>
  <si>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</si>
  <si>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</si>
  <si>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</si>
  <si>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</si>
  <si>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</si>
  <si>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</si>
  <si>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</si>
  <si>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</si>
  <si>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</si>
  <si>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</si>
  <si>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</si>
  <si>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</si>
  <si>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</si>
  <si>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</si>
  <si>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</si>
  <si>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</si>
  <si>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</si>
  <si>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</si>
  <si>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</si>
  <si>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</si>
  <si>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</si>
  <si>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</si>
  <si>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</si>
  <si>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</si>
  <si>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</si>
  <si>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</si>
  <si>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</si>
  <si>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</si>
  <si>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</si>
  <si>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</si>
  <si>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</si>
  <si>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</si>
  <si>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</si>
  <si>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</si>
  <si>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</si>
  <si>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</si>
  <si>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</si>
  <si>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</si>
  <si>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</si>
  <si>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</si>
  <si>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</si>
  <si>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</si>
  <si>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</si>
  <si>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</si>
  <si>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</si>
  <si>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</si>
  <si>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</si>
  <si>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</si>
  <si>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</si>
  <si>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</si>
  <si>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</si>
  <si>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</si>
  <si>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</si>
  <si>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</si>
  <si>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</si>
  <si>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</si>
  <si>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</si>
  <si>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</si>
  <si>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</si>
  <si>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</si>
  <si>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</si>
  <si>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</si>
  <si>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</si>
  <si>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</si>
  <si>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</si>
  <si>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</si>
  <si>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</si>
  <si>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</si>
  <si>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</si>
  <si>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</si>
  <si>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</si>
  <si>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</si>
  <si>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</si>
  <si>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</si>
  <si>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</si>
  <si>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</si>
  <si>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</si>
  <si>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</si>
  <si>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</si>
  <si>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</si>
  <si>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</si>
  <si>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</si>
  <si>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</si>
  <si>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</si>
  <si>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</si>
  <si>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</si>
  <si>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</si>
  <si>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</si>
  <si>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</si>
  <si>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</si>
  <si>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</si>
  <si>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</si>
  <si>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</si>
  <si>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</si>
  <si>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</si>
  <si>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</si>
  <si>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</si>
  <si>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</si>
  <si>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</si>
  <si>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</si>
  <si>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</si>
  <si>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</si>
  <si>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</si>
  <si>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</si>
  <si>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</si>
  <si>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</si>
  <si>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</si>
  <si>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</si>
  <si>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</si>
  <si>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</si>
  <si>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</si>
  <si>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</si>
  <si>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</si>
  <si>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</si>
  <si>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</si>
  <si>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</si>
  <si>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</si>
  <si>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</si>
  <si>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</si>
  <si>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</si>
  <si>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</si>
  <si>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</si>
  <si>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</si>
  <si>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</si>
  <si>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</si>
  <si>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</si>
  <si>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</si>
  <si>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</si>
  <si>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</si>
  <si>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</si>
  <si>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</si>
  <si>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</si>
  <si>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</si>
  <si>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</si>
  <si>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</si>
  <si>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</si>
  <si>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</si>
  <si>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</si>
  <si>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</si>
  <si>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</si>
  <si>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</si>
  <si>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</si>
  <si>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</si>
  <si>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1.7.2022</t>
  </si>
  <si>
    <t>jan-okt</t>
  </si>
  <si>
    <t>Bø*</t>
  </si>
  <si>
    <t>Korreksjon av inntektsutjevning</t>
  </si>
  <si>
    <t>for lavere skattesats formue</t>
  </si>
  <si>
    <t>Utbetales/trekkes ved 10. termin rammetilskudd i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</si>
</sst>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color theme="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7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7" fillId="0" borderId="0" xfId="2" applyFont="1" applyBorder="1" applyAlignment="1">
      <alignment horizontal="right"/>
    </xf>
    <xf numFmtId="0" fontId="14" fillId="0" borderId="0" xfId="2" applyFont="1"/>
    <xf numFmtId="0" fontId="15" fillId="0" borderId="0" xfId="2" applyFont="1" applyFill="1"/>
    <xf numFmtId="0" fontId="18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6" fillId="0" borderId="0" xfId="0" applyFont="1" applyFill="1" applyBorder="1"/>
    <xf numFmtId="164" fontId="0" fillId="0" borderId="0" xfId="0" applyNumberFormat="1" applyFill="1" applyBorder="1"/>
    <xf numFmtId="164" fontId="16" fillId="0" borderId="0" xfId="0" applyNumberFormat="1" applyFont="1" applyFill="1" applyBorder="1"/>
    <xf numFmtId="3" fontId="16" fillId="0" borderId="0" xfId="0" applyNumberFormat="1" applyFont="1" applyFill="1" applyBorder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164" fontId="19" fillId="0" borderId="6" xfId="1" applyNumberFormat="1" applyFont="1" applyBorder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64" fontId="11" fillId="0" borderId="0" xfId="0" applyNumberFormat="1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Fill="1" applyAlignment="1">
      <alignment horizontal="right"/>
    </xf>
    <xf numFmtId="0" fontId="23" fillId="0" borderId="0" xfId="0" applyFont="1" applyFill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6" fillId="0" borderId="11" xfId="0" applyFont="1" applyBorder="1" applyAlignment="1">
      <alignment horizontal="center"/>
    </xf>
    <xf numFmtId="0" fontId="17" fillId="3" borderId="9" xfId="2" applyFont="1" applyFill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Fill="1" applyAlignment="1">
      <alignment horizontal="right"/>
    </xf>
    <xf numFmtId="164" fontId="42" fillId="0" borderId="0" xfId="11" applyNumberFormat="1" applyFont="1" applyFill="1" applyAlignment="1">
      <alignment horizontal="right"/>
    </xf>
    <xf numFmtId="0" fontId="42" fillId="0" borderId="0" xfId="0" applyFont="1" applyFill="1" applyAlignment="1">
      <alignment horizontal="right"/>
    </xf>
    <xf numFmtId="164" fontId="42" fillId="0" borderId="0" xfId="0" applyNumberFormat="1" applyFont="1" applyFill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9" fillId="0" borderId="0" xfId="0" applyNumberFormat="1" applyFont="1"/>
    <xf numFmtId="3" fontId="1" fillId="0" borderId="0" xfId="0" applyNumberFormat="1" applyFont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0" fillId="0" borderId="4" xfId="0" applyNumberFormat="1" applyBorder="1"/>
    <xf numFmtId="164" fontId="6" fillId="0" borderId="14" xfId="7" applyNumberFormat="1" applyFont="1" applyBorder="1" applyProtection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0" fillId="0" borderId="0" xfId="0" applyFont="1"/>
    <xf numFmtId="168" fontId="1" fillId="0" borderId="0" xfId="1" applyNumberFormat="1" applyFont="1"/>
    <xf numFmtId="0" fontId="20" fillId="0" borderId="13" xfId="2" applyFont="1" applyBorder="1"/>
    <xf numFmtId="3" fontId="43" fillId="0" borderId="0" xfId="7" applyNumberFormat="1" applyFont="1" applyAlignment="1">
      <alignment horizontal="right" indent="1"/>
    </xf>
    <xf numFmtId="164" fontId="6" fillId="0" borderId="15" xfId="7" applyNumberFormat="1" applyFont="1" applyFill="1" applyBorder="1" applyAlignment="1" applyProtection="1">
      <alignment horizontal="center"/>
    </xf>
    <xf numFmtId="3" fontId="6" fillId="0" borderId="3" xfId="11" applyNumberFormat="1" applyFont="1" applyFill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0" xfId="0" applyNumberFormat="1" applyBorder="1"/>
    <xf numFmtId="3" fontId="0" fillId="12" borderId="10" xfId="0" applyNumberFormat="1" applyFill="1" applyBorder="1"/>
    <xf numFmtId="3" fontId="0" fillId="12" borderId="0" xfId="0" applyNumberFormat="1" applyFill="1"/>
    <xf numFmtId="1" fontId="0" fillId="0" borderId="10" xfId="0" applyNumberFormat="1" applyBorder="1"/>
    <xf numFmtId="1" fontId="0" fillId="13" borderId="0" xfId="0" applyNumberFormat="1" applyFill="1"/>
    <xf numFmtId="1" fontId="0" fillId="13" borderId="10" xfId="0" applyNumberFormat="1" applyFill="1" applyBorder="1"/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Lit>
              <c:formatCode>General</c:formatCode>
              <c:ptCount val="26"/>
              <c:pt idx="0">
                <c:v>0.85227650158610668</c:v>
              </c:pt>
              <c:pt idx="1">
                <c:v>0.91802007064197744</c:v>
              </c:pt>
              <c:pt idx="2">
                <c:v>0.95815878752253236</c:v>
              </c:pt>
              <c:pt idx="3">
                <c:v>0.8340194294989961</c:v>
              </c:pt>
              <c:pt idx="4">
                <c:v>0.92026357146401516</c:v>
              </c:pt>
              <c:pt idx="5">
                <c:v>0.99705268302520467</c:v>
              </c:pt>
              <c:pt idx="6">
                <c:v>0.93735836580065934</c:v>
              </c:pt>
              <c:pt idx="7">
                <c:v>0.76857585803224804</c:v>
              </c:pt>
              <c:pt idx="8">
                <c:v>0.77900260857786252</c:v>
              </c:pt>
              <c:pt idx="9">
                <c:v>0.88433627134078818</c:v>
              </c:pt>
              <c:pt idx="10">
                <c:v>0.77793489566947316</c:v>
              </c:pt>
              <c:pt idx="11">
                <c:v>0.78514026772750856</c:v>
              </c:pt>
              <c:pt idx="12">
                <c:v>0.89526301939249897</c:v>
              </c:pt>
              <c:pt idx="13">
                <c:v>0.88619153231776049</c:v>
              </c:pt>
              <c:pt idx="14">
                <c:v>0.83405790336572871</c:v>
              </c:pt>
              <c:pt idx="15">
                <c:v>0.88055928430168318</c:v>
              </c:pt>
              <c:pt idx="16">
                <c:v>0.88748802695093221</c:v>
              </c:pt>
              <c:pt idx="17">
                <c:v>0.71921158907271621</c:v>
              </c:pt>
              <c:pt idx="18">
                <c:v>0.72666847627788134</c:v>
              </c:pt>
              <c:pt idx="19">
                <c:v>0.91384782528682618</c:v>
              </c:pt>
              <c:pt idx="20">
                <c:v>0.79198193310537157</c:v>
              </c:pt>
              <c:pt idx="21">
                <c:v>0.82453310909117161</c:v>
              </c:pt>
              <c:pt idx="22">
                <c:v>0.8425678607397189</c:v>
              </c:pt>
              <c:pt idx="23">
                <c:v>0.72701310393785523</c:v>
              </c:pt>
              <c:pt idx="24">
                <c:v>0.82250658642996832</c:v>
              </c:pt>
              <c:pt idx="25">
                <c:v>0.78113290038761396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Lit>
              <c:formatCode>General</c:formatCode>
              <c:ptCount val="26"/>
              <c:pt idx="0">
                <c:v>0.94364434913909356</c:v>
              </c:pt>
              <c:pt idx="1">
                <c:v>0.95317552128820071</c:v>
              </c:pt>
              <c:pt idx="2">
                <c:v>0.96923100804042284</c:v>
              </c:pt>
              <c:pt idx="3">
                <c:v>0.94273149553473812</c:v>
              </c:pt>
              <c:pt idx="4">
                <c:v>0.95407292161701596</c:v>
              </c:pt>
              <c:pt idx="5">
                <c:v>0.98478856624149169</c:v>
              </c:pt>
              <c:pt idx="6">
                <c:v>0.96091083935167365</c:v>
              </c:pt>
              <c:pt idx="7">
                <c:v>0.93945931696140061</c:v>
              </c:pt>
              <c:pt idx="8">
                <c:v>0.9399806544886814</c:v>
              </c:pt>
              <c:pt idx="9">
                <c:v>0.94524733762682767</c:v>
              </c:pt>
              <c:pt idx="10">
                <c:v>0.93992726884326194</c:v>
              </c:pt>
              <c:pt idx="11">
                <c:v>0.94028753744616356</c:v>
              </c:pt>
              <c:pt idx="12">
                <c:v>0.94579367502941303</c:v>
              </c:pt>
              <c:pt idx="13">
                <c:v>0.9453401006756762</c:v>
              </c:pt>
              <c:pt idx="14">
                <c:v>0.94273341922807474</c:v>
              </c:pt>
              <c:pt idx="15">
                <c:v>0.94505848827487227</c:v>
              </c:pt>
              <c:pt idx="16">
                <c:v>0.94540492540733478</c:v>
              </c:pt>
              <c:pt idx="17">
                <c:v>0.93699110351342407</c:v>
              </c:pt>
              <c:pt idx="18">
                <c:v>0.93736394787368227</c:v>
              </c:pt>
              <c:pt idx="19">
                <c:v>0.9515066231461401</c:v>
              </c:pt>
              <c:pt idx="20">
                <c:v>0.94062962071505685</c:v>
              </c:pt>
              <c:pt idx="21">
                <c:v>0.94225717951434673</c:v>
              </c:pt>
              <c:pt idx="22">
                <c:v>0.94315891709677424</c:v>
              </c:pt>
              <c:pt idx="23">
                <c:v>0.93738117925668107</c:v>
              </c:pt>
              <c:pt idx="24">
                <c:v>0.9421558533812866</c:v>
              </c:pt>
              <c:pt idx="25">
                <c:v>0.94008716907916889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Lit>
              <c:formatCode>General</c:formatCode>
              <c:ptCount val="39"/>
              <c:pt idx="0">
                <c:v>0.94557101627233064</c:v>
              </c:pt>
              <c:pt idx="1">
                <c:v>0.85757846085376033</c:v>
              </c:pt>
              <c:pt idx="2">
                <c:v>0.8305408694715436</c:v>
              </c:pt>
              <c:pt idx="3">
                <c:v>0.69053418086340523</c:v>
              </c:pt>
              <c:pt idx="4">
                <c:v>0.78974575543990122</c:v>
              </c:pt>
              <c:pt idx="5">
                <c:v>0.90408404834825862</c:v>
              </c:pt>
              <c:pt idx="6">
                <c:v>0.70018455092897303</c:v>
              </c:pt>
              <c:pt idx="7">
                <c:v>0.74950365173993727</c:v>
              </c:pt>
              <c:pt idx="8">
                <c:v>0.91691200977468923</c:v>
              </c:pt>
              <c:pt idx="9">
                <c:v>0.79561765851135213</c:v>
              </c:pt>
              <c:pt idx="10">
                <c:v>0.63412501738594351</c:v>
              </c:pt>
              <c:pt idx="11">
                <c:v>0.9213743151014343</c:v>
              </c:pt>
              <c:pt idx="12">
                <c:v>0.71233841884930882</c:v>
              </c:pt>
              <c:pt idx="13">
                <c:v>0.85146669833872846</c:v>
              </c:pt>
              <c:pt idx="14">
                <c:v>0.80015240161147272</c:v>
              </c:pt>
              <c:pt idx="15">
                <c:v>0.67574460804947734</c:v>
              </c:pt>
              <c:pt idx="16">
                <c:v>0.83714334673972923</c:v>
              </c:pt>
              <c:pt idx="17">
                <c:v>0.69937855584860331</c:v>
              </c:pt>
              <c:pt idx="18">
                <c:v>0.75787254934142789</c:v>
              </c:pt>
              <c:pt idx="19">
                <c:v>0.70464693982328519</c:v>
              </c:pt>
              <c:pt idx="20">
                <c:v>0.68752469676764172</c:v>
              </c:pt>
              <c:pt idx="21">
                <c:v>0.63967192132929995</c:v>
              </c:pt>
              <c:pt idx="22">
                <c:v>0.72598664677932268</c:v>
              </c:pt>
              <c:pt idx="23">
                <c:v>0.73421647969231696</c:v>
              </c:pt>
              <c:pt idx="24">
                <c:v>0.68027194661532397</c:v>
              </c:pt>
              <c:pt idx="25">
                <c:v>0.5899150713423571</c:v>
              </c:pt>
              <c:pt idx="26">
                <c:v>0.71381740249033643</c:v>
              </c:pt>
              <c:pt idx="27">
                <c:v>0.73393719836515736</c:v>
              </c:pt>
              <c:pt idx="28">
                <c:v>0.86327842717250158</c:v>
              </c:pt>
              <c:pt idx="29">
                <c:v>0.85228641574022723</c:v>
              </c:pt>
              <c:pt idx="30">
                <c:v>0.75027947688320296</c:v>
              </c:pt>
              <c:pt idx="31">
                <c:v>0.69403970330196352</c:v>
              </c:pt>
              <c:pt idx="32">
                <c:v>0.85889796971534549</c:v>
              </c:pt>
              <c:pt idx="33">
                <c:v>0.70526974329785863</c:v>
              </c:pt>
              <c:pt idx="34">
                <c:v>0.87847867164366322</c:v>
              </c:pt>
              <c:pt idx="35">
                <c:v>0.76272922389537812</c:v>
              </c:pt>
              <c:pt idx="36">
                <c:v>0.72344183998305778</c:v>
              </c:pt>
              <c:pt idx="37">
                <c:v>0.79346397222253584</c:v>
              </c:pt>
              <c:pt idx="38">
                <c:v>0.8011439585008151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Lit>
              <c:formatCode>General</c:formatCode>
              <c:ptCount val="39"/>
              <c:pt idx="0">
                <c:v>0.96419589954034191</c:v>
              </c:pt>
              <c:pt idx="1">
                <c:v>0.94390944710247626</c:v>
              </c:pt>
              <c:pt idx="2">
                <c:v>0.9425575675333655</c:v>
              </c:pt>
              <c:pt idx="3">
                <c:v>0.93555723310295846</c:v>
              </c:pt>
              <c:pt idx="4">
                <c:v>0.94051781183178329</c:v>
              </c:pt>
              <c:pt idx="5">
                <c:v>0.94760111237071321</c:v>
              </c:pt>
              <c:pt idx="6">
                <c:v>0.93603975160623698</c:v>
              </c:pt>
              <c:pt idx="7">
                <c:v>0.93850570664678512</c:v>
              </c:pt>
              <c:pt idx="8">
                <c:v>0.95273229694128547</c:v>
              </c:pt>
              <c:pt idx="9">
                <c:v>0.94081140698535581</c:v>
              </c:pt>
              <c:pt idx="10">
                <c:v>0.93273677492908547</c:v>
              </c:pt>
              <c:pt idx="11">
                <c:v>0.95451721907198361</c:v>
              </c:pt>
              <c:pt idx="12">
                <c:v>0.93664744500225372</c:v>
              </c:pt>
              <c:pt idx="13">
                <c:v>0.94360385897672439</c:v>
              </c:pt>
              <c:pt idx="14">
                <c:v>0.9410381441403618</c:v>
              </c:pt>
              <c:pt idx="15">
                <c:v>0.93481775446226201</c:v>
              </c:pt>
              <c:pt idx="16">
                <c:v>0.94288769139677475</c:v>
              </c:pt>
              <c:pt idx="17">
                <c:v>0.93599945185221833</c:v>
              </c:pt>
              <c:pt idx="18">
                <c:v>0.93892415152685949</c:v>
              </c:pt>
              <c:pt idx="19">
                <c:v>0.93626287105095241</c:v>
              </c:pt>
              <c:pt idx="20">
                <c:v>0.93540675889817027</c:v>
              </c:pt>
              <c:pt idx="21">
                <c:v>0.93301412012625318</c:v>
              </c:pt>
              <c:pt idx="22">
                <c:v>0.93732985639875421</c:v>
              </c:pt>
              <c:pt idx="23">
                <c:v>0.93774134804440423</c:v>
              </c:pt>
              <c:pt idx="24">
                <c:v>0.93504412139055448</c:v>
              </c:pt>
              <c:pt idx="25">
                <c:v>0.93052627762690587</c:v>
              </c:pt>
              <c:pt idx="26">
                <c:v>0.936721394184305</c:v>
              </c:pt>
              <c:pt idx="27">
                <c:v>0.93772738397804611</c:v>
              </c:pt>
              <c:pt idx="28">
                <c:v>0.94419444541841324</c:v>
              </c:pt>
              <c:pt idx="29">
                <c:v>0.94364484484679967</c:v>
              </c:pt>
              <c:pt idx="30">
                <c:v>0.93854449790394856</c:v>
              </c:pt>
              <c:pt idx="31">
                <c:v>0.93573250922488649</c:v>
              </c:pt>
              <c:pt idx="32">
                <c:v>0.94397542254555555</c:v>
              </c:pt>
              <c:pt idx="33">
                <c:v>0.93629401122468126</c:v>
              </c:pt>
              <c:pt idx="34">
                <c:v>0.94495445764197139</c:v>
              </c:pt>
              <c:pt idx="35">
                <c:v>0.939166985254557</c:v>
              </c:pt>
              <c:pt idx="36">
                <c:v>0.93720261605894106</c:v>
              </c:pt>
              <c:pt idx="37">
                <c:v>0.94070372267091507</c:v>
              </c:pt>
              <c:pt idx="38">
                <c:v>0.94108772198482915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2">
                  <c:v>-3.9067283493272834E-2</c:v>
                </c:pt>
                <c:pt idx="13">
                  <c:v>-2.141071893755523E-2</c:v>
                </c:pt>
                <c:pt idx="14">
                  <c:v>6.7589613877893376E-2</c:v>
                </c:pt>
                <c:pt idx="15">
                  <c:v>7.7693951523582813E-2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2020-2021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2">
                  <c:v>-4.5747695987477834E-2</c:v>
                </c:pt>
                <c:pt idx="13">
                  <c:v>-4.226047241224451E-2</c:v>
                </c:pt>
                <c:pt idx="14">
                  <c:v>4.5722084448955633E-2</c:v>
                </c:pt>
                <c:pt idx="15">
                  <c:v>5.6105140606604841E-2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Lit>
              <c:formatCode>General</c:formatCode>
              <c:ptCount val="23"/>
              <c:pt idx="0">
                <c:v>0.97186154339107234</c:v>
              </c:pt>
              <c:pt idx="1">
                <c:v>1.2283468216232469</c:v>
              </c:pt>
              <c:pt idx="2">
                <c:v>0.95005425282855838</c:v>
              </c:pt>
              <c:pt idx="3">
                <c:v>0.98179011328372801</c:v>
              </c:pt>
              <c:pt idx="4">
                <c:v>0.77382938358054776</c:v>
              </c:pt>
              <c:pt idx="5">
                <c:v>0.82269227462652417</c:v>
              </c:pt>
              <c:pt idx="6">
                <c:v>0.94636226247272204</c:v>
              </c:pt>
              <c:pt idx="7">
                <c:v>0.81112663102221905</c:v>
              </c:pt>
              <c:pt idx="8">
                <c:v>0.91379468235924521</c:v>
              </c:pt>
              <c:pt idx="9">
                <c:v>0.9848628416721692</c:v>
              </c:pt>
              <c:pt idx="10">
                <c:v>0.83308521260847845</c:v>
              </c:pt>
              <c:pt idx="11">
                <c:v>1.2310429805000869</c:v>
              </c:pt>
              <c:pt idx="12">
                <c:v>1.0593961964008942</c:v>
              </c:pt>
              <c:pt idx="13">
                <c:v>0.86140344572581862</c:v>
              </c:pt>
              <c:pt idx="14">
                <c:v>1.1710362914786965</c:v>
              </c:pt>
              <c:pt idx="15">
                <c:v>1.2157261523496719</c:v>
              </c:pt>
              <c:pt idx="16">
                <c:v>0.95216025985109887</c:v>
              </c:pt>
              <c:pt idx="17">
                <c:v>0.85657633445487913</c:v>
              </c:pt>
              <c:pt idx="18">
                <c:v>0.9320664996713357</c:v>
              </c:pt>
              <c:pt idx="19">
                <c:v>0.87161355681702668</c:v>
              </c:pt>
              <c:pt idx="20">
                <c:v>0.84032299529595367</c:v>
              </c:pt>
              <c:pt idx="21">
                <c:v>1.0089098612480059</c:v>
              </c:pt>
              <c:pt idx="22">
                <c:v>1.1515830807343155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Lit>
              <c:formatCode>General</c:formatCode>
              <c:ptCount val="23"/>
              <c:pt idx="0">
                <c:v>0.97471211038783878</c:v>
              </c:pt>
              <c:pt idx="1">
                <c:v>1.0773062216807086</c:v>
              </c:pt>
              <c:pt idx="2">
                <c:v>0.96598919416283291</c:v>
              </c:pt>
              <c:pt idx="3">
                <c:v>0.97868353834490107</c:v>
              </c:pt>
              <c:pt idx="4">
                <c:v>0.93972199323881556</c:v>
              </c:pt>
              <c:pt idx="5">
                <c:v>0.94216513779111444</c:v>
              </c:pt>
              <c:pt idx="6">
                <c:v>0.9645123980204986</c:v>
              </c:pt>
              <c:pt idx="7">
                <c:v>0.94158685561089916</c:v>
              </c:pt>
              <c:pt idx="8">
                <c:v>0.95148536597510791</c:v>
              </c:pt>
              <c:pt idx="9">
                <c:v>0.97991262970027748</c:v>
              </c:pt>
              <c:pt idx="10">
                <c:v>0.942684784690212</c:v>
              </c:pt>
              <c:pt idx="11">
                <c:v>1.0783846852314445</c:v>
              </c:pt>
              <c:pt idx="12">
                <c:v>1.0097259715917675</c:v>
              </c:pt>
              <c:pt idx="13">
                <c:v>0.94410069634607929</c:v>
              </c:pt>
              <c:pt idx="14">
                <c:v>1.0543820096228882</c:v>
              </c:pt>
              <c:pt idx="15">
                <c:v>1.0722579539712784</c:v>
              </c:pt>
              <c:pt idx="16">
                <c:v>0.96683159697184928</c:v>
              </c:pt>
              <c:pt idx="17">
                <c:v>0.94385934078253231</c:v>
              </c:pt>
              <c:pt idx="18">
                <c:v>0.95879409289994411</c:v>
              </c:pt>
              <c:pt idx="19">
                <c:v>0.94461120190063952</c:v>
              </c:pt>
              <c:pt idx="20">
                <c:v>0.94304667382458585</c:v>
              </c:pt>
              <c:pt idx="21">
                <c:v>0.98953143753061223</c:v>
              </c:pt>
              <c:pt idx="22">
                <c:v>1.0466007253251361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Lit>
              <c:formatCode>General</c:formatCode>
              <c:ptCount val="41"/>
              <c:pt idx="0">
                <c:v>0.9563069229675385</c:v>
              </c:pt>
              <c:pt idx="1">
                <c:v>0.83779520911819383</c:v>
              </c:pt>
              <c:pt idx="2">
                <c:v>0.92767476923652037</c:v>
              </c:pt>
              <c:pt idx="3">
                <c:v>0.78776475788355615</c:v>
              </c:pt>
              <c:pt idx="4">
                <c:v>0.98676590758349214</c:v>
              </c:pt>
              <c:pt idx="5">
                <c:v>0.93948459980135446</c:v>
              </c:pt>
              <c:pt idx="6">
                <c:v>0.90176853725016315</c:v>
              </c:pt>
              <c:pt idx="7">
                <c:v>0.88991378035286439</c:v>
              </c:pt>
              <c:pt idx="8">
                <c:v>0.79359181807464763</c:v>
              </c:pt>
              <c:pt idx="9">
                <c:v>0.64459556955487285</c:v>
              </c:pt>
              <c:pt idx="10">
                <c:v>0.79919592396760741</c:v>
              </c:pt>
              <c:pt idx="11">
                <c:v>0.72831835915760912</c:v>
              </c:pt>
              <c:pt idx="12">
                <c:v>0.67280835934863492</c:v>
              </c:pt>
              <c:pt idx="13">
                <c:v>0.96253072415148133</c:v>
              </c:pt>
              <c:pt idx="14">
                <c:v>0.70126117615110273</c:v>
              </c:pt>
              <c:pt idx="15">
                <c:v>0.90529047272725272</c:v>
              </c:pt>
              <c:pt idx="16">
                <c:v>0.82854279899684824</c:v>
              </c:pt>
              <c:pt idx="17">
                <c:v>1.3938563083231297</c:v>
              </c:pt>
              <c:pt idx="18">
                <c:v>0.86272167133129252</c:v>
              </c:pt>
              <c:pt idx="19">
                <c:v>0.74555839277954172</c:v>
              </c:pt>
              <c:pt idx="20">
                <c:v>0.85738117291578153</c:v>
              </c:pt>
              <c:pt idx="21">
                <c:v>0.8307800171470372</c:v>
              </c:pt>
              <c:pt idx="22">
                <c:v>0.77248482421063436</c:v>
              </c:pt>
              <c:pt idx="23">
                <c:v>0.73167883407221712</c:v>
              </c:pt>
              <c:pt idx="24">
                <c:v>0.83259393229422207</c:v>
              </c:pt>
              <c:pt idx="25">
                <c:v>0.94817832742399411</c:v>
              </c:pt>
              <c:pt idx="26">
                <c:v>0.83693226234395657</c:v>
              </c:pt>
              <c:pt idx="27">
                <c:v>0.82368252023337207</c:v>
              </c:pt>
              <c:pt idx="28">
                <c:v>0.69901994275034651</c:v>
              </c:pt>
              <c:pt idx="29">
                <c:v>0.9753806544919682</c:v>
              </c:pt>
              <c:pt idx="30">
                <c:v>0.93678893649315753</c:v>
              </c:pt>
              <c:pt idx="31">
                <c:v>0.87514092600638727</c:v>
              </c:pt>
              <c:pt idx="32">
                <c:v>0.8084360236525262</c:v>
              </c:pt>
              <c:pt idx="33">
                <c:v>0.91694751851027145</c:v>
              </c:pt>
              <c:pt idx="34">
                <c:v>1.0031512484203016</c:v>
              </c:pt>
              <c:pt idx="35">
                <c:v>1.2806482631194076</c:v>
              </c:pt>
              <c:pt idx="36">
                <c:v>0.86417957616019647</c:v>
              </c:pt>
              <c:pt idx="37">
                <c:v>0.87821446604894138</c:v>
              </c:pt>
              <c:pt idx="38">
                <c:v>0.84410014048840509</c:v>
              </c:pt>
              <c:pt idx="39">
                <c:v>1.0202162622667486</c:v>
              </c:pt>
              <c:pt idx="40">
                <c:v>0.74307677463566935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Lit>
              <c:formatCode>General</c:formatCode>
              <c:ptCount val="41"/>
              <c:pt idx="0">
                <c:v>0.96849026221842527</c:v>
              </c:pt>
              <c:pt idx="1">
                <c:v>0.94292028451569809</c:v>
              </c:pt>
              <c:pt idx="2">
                <c:v>0.95703740072601784</c:v>
              </c:pt>
              <c:pt idx="3">
                <c:v>0.94041876195396601</c:v>
              </c:pt>
              <c:pt idx="4">
                <c:v>0.98067385606480673</c:v>
              </c:pt>
              <c:pt idx="5">
                <c:v>0.96176133295195154</c:v>
              </c:pt>
              <c:pt idx="6">
                <c:v>0.94667490793147513</c:v>
              </c:pt>
              <c:pt idx="7">
                <c:v>0.94552621307743134</c:v>
              </c:pt>
              <c:pt idx="8">
                <c:v>0.94071011496352064</c:v>
              </c:pt>
              <c:pt idx="9">
                <c:v>0.93326030253753178</c:v>
              </c:pt>
              <c:pt idx="10">
                <c:v>0.94099032025816853</c:v>
              </c:pt>
              <c:pt idx="11">
                <c:v>0.93744644201766858</c:v>
              </c:pt>
              <c:pt idx="12">
                <c:v>0.93467094202722001</c:v>
              </c:pt>
              <c:pt idx="13">
                <c:v>0.97097978269200236</c:v>
              </c:pt>
              <c:pt idx="14">
                <c:v>0.93609358286734323</c:v>
              </c:pt>
              <c:pt idx="15">
                <c:v>0.94808368212231076</c:v>
              </c:pt>
              <c:pt idx="16">
                <c:v>0.9424576640096306</c:v>
              </c:pt>
              <c:pt idx="17">
                <c:v>1.1435100163606615</c:v>
              </c:pt>
              <c:pt idx="18">
                <c:v>0.94416660762635274</c:v>
              </c:pt>
              <c:pt idx="19">
                <c:v>0.93830844369876554</c:v>
              </c:pt>
              <c:pt idx="20">
                <c:v>0.94389958270557717</c:v>
              </c:pt>
              <c:pt idx="21">
                <c:v>0.94256952491713997</c:v>
              </c:pt>
              <c:pt idx="22">
                <c:v>0.93965476527031999</c:v>
              </c:pt>
              <c:pt idx="23">
                <c:v>0.93761446576339902</c:v>
              </c:pt>
              <c:pt idx="24">
                <c:v>0.94266022067449928</c:v>
              </c:pt>
              <c:pt idx="25">
                <c:v>0.96523882400100747</c:v>
              </c:pt>
              <c:pt idx="26">
                <c:v>0.94287713717698596</c:v>
              </c:pt>
              <c:pt idx="27">
                <c:v>0.94221465007145688</c:v>
              </c:pt>
              <c:pt idx="28">
                <c:v>0.9359815211973056</c:v>
              </c:pt>
              <c:pt idx="29">
                <c:v>0.97611975482819702</c:v>
              </c:pt>
              <c:pt idx="30">
                <c:v>0.96068306762867284</c:v>
              </c:pt>
              <c:pt idx="31">
                <c:v>0.94478757036010752</c:v>
              </c:pt>
              <c:pt idx="32">
                <c:v>0.94145232524241462</c:v>
              </c:pt>
              <c:pt idx="33">
                <c:v>0.95274650043551834</c:v>
              </c:pt>
              <c:pt idx="34">
                <c:v>0.98722799239953041</c:v>
              </c:pt>
              <c:pt idx="35">
                <c:v>0.84428799027338042</c:v>
              </c:pt>
              <c:pt idx="36">
                <c:v>0.94423950286779801</c:v>
              </c:pt>
              <c:pt idx="37">
                <c:v>0.94494124736223539</c:v>
              </c:pt>
              <c:pt idx="38">
                <c:v>0.94323553108420843</c:v>
              </c:pt>
              <c:pt idx="39">
                <c:v>0.99405399793810922</c:v>
              </c:pt>
              <c:pt idx="40">
                <c:v>0.93818436279157169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Lit>
              <c:formatCode>General</c:formatCode>
              <c:ptCount val="51"/>
              <c:pt idx="0">
                <c:v>0.74699459564709814</c:v>
              </c:pt>
              <c:pt idx="1">
                <c:v>0.91701685910544628</c:v>
              </c:pt>
              <c:pt idx="2">
                <c:v>0.7795765774666259</c:v>
              </c:pt>
              <c:pt idx="3">
                <c:v>0.83589946201936582</c:v>
              </c:pt>
              <c:pt idx="4">
                <c:v>0.91654132853506431</c:v>
              </c:pt>
              <c:pt idx="5">
                <c:v>0.98448621423213356</c:v>
              </c:pt>
              <c:pt idx="6">
                <c:v>0.87486512812135109</c:v>
              </c:pt>
              <c:pt idx="7">
                <c:v>1.0849518915630048</c:v>
              </c:pt>
              <c:pt idx="8">
                <c:v>0.75947420845775493</c:v>
              </c:pt>
              <c:pt idx="9">
                <c:v>0.78828940457370467</c:v>
              </c:pt>
              <c:pt idx="10">
                <c:v>0.8189404040145658</c:v>
              </c:pt>
              <c:pt idx="11">
                <c:v>0.76856773196841366</c:v>
              </c:pt>
              <c:pt idx="12">
                <c:v>0.7754388621583358</c:v>
              </c:pt>
              <c:pt idx="13">
                <c:v>0.8410465189442019</c:v>
              </c:pt>
              <c:pt idx="14">
                <c:v>0.78749153211829515</c:v>
              </c:pt>
              <c:pt idx="15">
                <c:v>0.94039272387437733</c:v>
              </c:pt>
              <c:pt idx="16">
                <c:v>1.0987580150784475</c:v>
              </c:pt>
              <c:pt idx="17">
                <c:v>0.90590119795450952</c:v>
              </c:pt>
              <c:pt idx="18">
                <c:v>1.208611193696608</c:v>
              </c:pt>
              <c:pt idx="19">
                <c:v>1.0454221759987177</c:v>
              </c:pt>
              <c:pt idx="20">
                <c:v>1.7220560741803259</c:v>
              </c:pt>
              <c:pt idx="21">
                <c:v>1.3632971386881501</c:v>
              </c:pt>
              <c:pt idx="22">
                <c:v>0.7743350470201168</c:v>
              </c:pt>
              <c:pt idx="23">
                <c:v>0.96857745934253903</c:v>
              </c:pt>
              <c:pt idx="24">
                <c:v>0.81411193736372067</c:v>
              </c:pt>
              <c:pt idx="25">
                <c:v>0.99359164346815165</c:v>
              </c:pt>
              <c:pt idx="26">
                <c:v>0.96703181032015961</c:v>
              </c:pt>
              <c:pt idx="27">
                <c:v>1.0179268646425597</c:v>
              </c:pt>
              <c:pt idx="28">
                <c:v>1.0456887505871224</c:v>
              </c:pt>
              <c:pt idx="29">
                <c:v>0.88806990412194342</c:v>
              </c:pt>
              <c:pt idx="30">
                <c:v>0.80051553483102389</c:v>
              </c:pt>
              <c:pt idx="31">
                <c:v>0.777847670483516</c:v>
              </c:pt>
              <c:pt idx="32">
                <c:v>0.80138825015103399</c:v>
              </c:pt>
              <c:pt idx="33">
                <c:v>0.69633810035090871</c:v>
              </c:pt>
              <c:pt idx="34">
                <c:v>1.0996975392659056</c:v>
              </c:pt>
              <c:pt idx="35">
                <c:v>1.0652782838496562</c:v>
              </c:pt>
              <c:pt idx="36">
                <c:v>1.0359919994308251</c:v>
              </c:pt>
              <c:pt idx="37">
                <c:v>0.98293816014184587</c:v>
              </c:pt>
              <c:pt idx="38">
                <c:v>1.2093971550433964</c:v>
              </c:pt>
              <c:pt idx="39">
                <c:v>0.95227683123283791</c:v>
              </c:pt>
              <c:pt idx="40">
                <c:v>1.42878846967072</c:v>
              </c:pt>
              <c:pt idx="41">
                <c:v>0.98594967232295116</c:v>
              </c:pt>
              <c:pt idx="42">
                <c:v>1.2709992473616065</c:v>
              </c:pt>
              <c:pt idx="43">
                <c:v>0.81424760165379539</c:v>
              </c:pt>
              <c:pt idx="44">
                <c:v>0.93763268260232735</c:v>
              </c:pt>
              <c:pt idx="45">
                <c:v>1.0973872871286021</c:v>
              </c:pt>
              <c:pt idx="46">
                <c:v>0.93463565588643738</c:v>
              </c:pt>
              <c:pt idx="47">
                <c:v>0.89614138949007116</c:v>
              </c:pt>
              <c:pt idx="48">
                <c:v>1.1540952609427886</c:v>
              </c:pt>
              <c:pt idx="49">
                <c:v>0.82238701440657036</c:v>
              </c:pt>
              <c:pt idx="50">
                <c:v>0.83157977895545354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Lit>
              <c:formatCode>General</c:formatCode>
              <c:ptCount val="51"/>
              <c:pt idx="0">
                <c:v>0.93838025384214308</c:v>
              </c:pt>
              <c:pt idx="1">
                <c:v>0.95277423667358851</c:v>
              </c:pt>
              <c:pt idx="2">
                <c:v>0.94000935293311938</c:v>
              </c:pt>
              <c:pt idx="3">
                <c:v>0.94282549716075637</c:v>
              </c:pt>
              <c:pt idx="4">
                <c:v>0.95258402444543533</c:v>
              </c:pt>
              <c:pt idx="5">
                <c:v>0.97976197872426329</c:v>
              </c:pt>
              <c:pt idx="6">
                <c:v>0.94477378046585592</c:v>
              </c:pt>
              <c:pt idx="7">
                <c:v>1.0199482496566117</c:v>
              </c:pt>
              <c:pt idx="8">
                <c:v>0.93900423448267611</c:v>
              </c:pt>
              <c:pt idx="9">
                <c:v>0.9404449942884735</c:v>
              </c:pt>
              <c:pt idx="10">
                <c:v>0.94197754426051639</c:v>
              </c:pt>
              <c:pt idx="11">
                <c:v>0.93945891065820897</c:v>
              </c:pt>
              <c:pt idx="12">
                <c:v>0.93980246716770521</c:v>
              </c:pt>
              <c:pt idx="13">
                <c:v>0.94308285000699832</c:v>
              </c:pt>
              <c:pt idx="14">
                <c:v>0.94040510066570315</c:v>
              </c:pt>
              <c:pt idx="15">
                <c:v>0.96212458258116051</c:v>
              </c:pt>
              <c:pt idx="16">
                <c:v>1.0254706990627886</c:v>
              </c:pt>
              <c:pt idx="17">
                <c:v>0.94832797221321363</c:v>
              </c:pt>
              <c:pt idx="18">
                <c:v>1.0694119705100529</c:v>
              </c:pt>
              <c:pt idx="19">
                <c:v>1.0041363634308966</c:v>
              </c:pt>
              <c:pt idx="20">
                <c:v>1.2747899227035404</c:v>
              </c:pt>
              <c:pt idx="21">
                <c:v>1.1312863485066698</c:v>
              </c:pt>
              <c:pt idx="22">
                <c:v>0.93974727641079403</c:v>
              </c:pt>
              <c:pt idx="23">
                <c:v>0.97339847676842528</c:v>
              </c:pt>
              <c:pt idx="24">
                <c:v>0.9417361209279741</c:v>
              </c:pt>
              <c:pt idx="25">
                <c:v>0.98340415041867035</c:v>
              </c:pt>
              <c:pt idx="26">
                <c:v>0.9727802171594736</c:v>
              </c:pt>
              <c:pt idx="27">
                <c:v>0.99313823888843356</c:v>
              </c:pt>
              <c:pt idx="28">
                <c:v>1.0042429932662587</c:v>
              </c:pt>
              <c:pt idx="29">
                <c:v>0.94543401926588533</c:v>
              </c:pt>
              <c:pt idx="30">
                <c:v>0.94105630080133928</c:v>
              </c:pt>
              <c:pt idx="31">
                <c:v>0.93992290758396402</c:v>
              </c:pt>
              <c:pt idx="32">
                <c:v>0.94109993656733992</c:v>
              </c:pt>
              <c:pt idx="33">
                <c:v>0.93584742907733365</c:v>
              </c:pt>
              <c:pt idx="34">
                <c:v>1.0258465087377719</c:v>
              </c:pt>
              <c:pt idx="35">
                <c:v>1.0120788065712722</c:v>
              </c:pt>
              <c:pt idx="36">
                <c:v>1.0003642928037397</c:v>
              </c:pt>
              <c:pt idx="37">
                <c:v>0.97914275708814824</c:v>
              </c:pt>
              <c:pt idx="38">
                <c:v>1.0697263550487683</c:v>
              </c:pt>
              <c:pt idx="39">
                <c:v>0.96687822552454483</c:v>
              </c:pt>
              <c:pt idx="40">
                <c:v>1.157482880899698</c:v>
              </c:pt>
              <c:pt idx="41">
                <c:v>0.98034736196059025</c:v>
              </c:pt>
              <c:pt idx="42">
                <c:v>1.0943671919760527</c:v>
              </c:pt>
              <c:pt idx="43">
                <c:v>0.94174290414247785</c:v>
              </c:pt>
              <c:pt idx="44">
                <c:v>0.96102056607234054</c:v>
              </c:pt>
              <c:pt idx="45">
                <c:v>1.0249224078828507</c:v>
              </c:pt>
              <c:pt idx="46">
                <c:v>0.9598217553859848</c:v>
              </c:pt>
              <c:pt idx="47">
                <c:v>0.94583759353429175</c:v>
              </c:pt>
              <c:pt idx="48">
                <c:v>1.0476055974085252</c:v>
              </c:pt>
              <c:pt idx="49">
                <c:v>0.94214987478011669</c:v>
              </c:pt>
              <c:pt idx="50">
                <c:v>0.94260951300756091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Lit>
              <c:formatCode>General</c:formatCode>
              <c:ptCount val="23"/>
              <c:pt idx="0">
                <c:v>0.78523905571944841</c:v>
              </c:pt>
              <c:pt idx="1">
                <c:v>0.87854190117358044</c:v>
              </c:pt>
              <c:pt idx="2">
                <c:v>0.97670999063053199</c:v>
              </c:pt>
              <c:pt idx="3">
                <c:v>0.86842415048419352</c:v>
              </c:pt>
              <c:pt idx="4">
                <c:v>0.86861806330338309</c:v>
              </c:pt>
              <c:pt idx="5">
                <c:v>0.87838207261119627</c:v>
              </c:pt>
              <c:pt idx="6">
                <c:v>0.81507737257251001</c:v>
              </c:pt>
              <c:pt idx="7">
                <c:v>0.79825221651283451</c:v>
              </c:pt>
              <c:pt idx="8">
                <c:v>0.99930289607939315</c:v>
              </c:pt>
              <c:pt idx="9">
                <c:v>0.78016077813442541</c:v>
              </c:pt>
              <c:pt idx="10">
                <c:v>0.90474320637342631</c:v>
              </c:pt>
              <c:pt idx="11">
                <c:v>0.81239829897842308</c:v>
              </c:pt>
              <c:pt idx="12">
                <c:v>0.68308653076229031</c:v>
              </c:pt>
              <c:pt idx="13">
                <c:v>0.73974447404680432</c:v>
              </c:pt>
              <c:pt idx="14">
                <c:v>0.72500922570792536</c:v>
              </c:pt>
              <c:pt idx="15">
                <c:v>1.1231853573122539</c:v>
              </c:pt>
              <c:pt idx="16">
                <c:v>0.96574458340738545</c:v>
              </c:pt>
              <c:pt idx="17">
                <c:v>0.84965090371990148</c:v>
              </c:pt>
              <c:pt idx="18">
                <c:v>0.83669737817219292</c:v>
              </c:pt>
              <c:pt idx="19">
                <c:v>0.82960232255627753</c:v>
              </c:pt>
              <c:pt idx="20">
                <c:v>0.87279080414296406</c:v>
              </c:pt>
              <c:pt idx="21">
                <c:v>1.1861118001079956</c:v>
              </c:pt>
              <c:pt idx="22">
                <c:v>1.2984597770278112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Lit>
              <c:formatCode>General</c:formatCode>
              <c:ptCount val="23"/>
              <c:pt idx="0">
                <c:v>0.94029247684576056</c:v>
              </c:pt>
              <c:pt idx="1">
                <c:v>0.94495761911846732</c:v>
              </c:pt>
              <c:pt idx="2">
                <c:v>0.97665148928362255</c:v>
              </c:pt>
              <c:pt idx="3">
                <c:v>0.94445173158399776</c:v>
              </c:pt>
              <c:pt idx="4">
                <c:v>0.94446142722495741</c:v>
              </c:pt>
              <c:pt idx="5">
                <c:v>0.94494962769034807</c:v>
              </c:pt>
              <c:pt idx="6">
                <c:v>0.94178439268841385</c:v>
              </c:pt>
              <c:pt idx="7">
                <c:v>0.94094313488543002</c:v>
              </c:pt>
              <c:pt idx="8">
                <c:v>0.98568865146316709</c:v>
              </c:pt>
              <c:pt idx="9">
                <c:v>0.94003856296650923</c:v>
              </c:pt>
              <c:pt idx="10">
                <c:v>0.94786477558078031</c:v>
              </c:pt>
              <c:pt idx="11">
                <c:v>0.94165043900870926</c:v>
              </c:pt>
              <c:pt idx="12">
                <c:v>0.93518485059790279</c:v>
              </c:pt>
              <c:pt idx="13">
                <c:v>0.93801774776212843</c:v>
              </c:pt>
              <c:pt idx="14">
                <c:v>0.93728098534518445</c:v>
              </c:pt>
              <c:pt idx="15">
                <c:v>1.0352416359563112</c:v>
              </c:pt>
              <c:pt idx="16">
                <c:v>0.97226532639436392</c:v>
              </c:pt>
              <c:pt idx="17">
                <c:v>0.94351306924578338</c:v>
              </c:pt>
              <c:pt idx="18">
                <c:v>0.942865392968398</c:v>
              </c:pt>
              <c:pt idx="19">
                <c:v>0.94251064018760211</c:v>
              </c:pt>
              <c:pt idx="20">
                <c:v>0.94467006426693634</c:v>
              </c:pt>
              <c:pt idx="21">
                <c:v>1.0604122130746081</c:v>
              </c:pt>
              <c:pt idx="22">
                <c:v>1.1053514038425345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Lit>
              <c:formatCode>General</c:formatCode>
              <c:ptCount val="46"/>
              <c:pt idx="0">
                <c:v>0.82586618967040415</c:v>
              </c:pt>
              <c:pt idx="1">
                <c:v>0.89712132825329571</c:v>
              </c:pt>
              <c:pt idx="2">
                <c:v>0.89860903571190509</c:v>
              </c:pt>
              <c:pt idx="3">
                <c:v>0.81370519085507664</c:v>
              </c:pt>
              <c:pt idx="4">
                <c:v>0.77064109665081615</c:v>
              </c:pt>
              <c:pt idx="5">
                <c:v>0.70377769344071861</c:v>
              </c:pt>
              <c:pt idx="6">
                <c:v>0.74840778325578394</c:v>
              </c:pt>
              <c:pt idx="7">
                <c:v>0.66641309716143682</c:v>
              </c:pt>
              <c:pt idx="8">
                <c:v>0.77774915289476987</c:v>
              </c:pt>
              <c:pt idx="9">
                <c:v>0.68649782214424604</c:v>
              </c:pt>
              <c:pt idx="10">
                <c:v>0.71396319746008241</c:v>
              </c:pt>
              <c:pt idx="11">
                <c:v>0.68035967837192135</c:v>
              </c:pt>
              <c:pt idx="12">
                <c:v>0.71213870253756051</c:v>
              </c:pt>
              <c:pt idx="13">
                <c:v>0.76610825353373302</c:v>
              </c:pt>
              <c:pt idx="14">
                <c:v>0.79733839232000792</c:v>
              </c:pt>
              <c:pt idx="15">
                <c:v>0.76234766873137849</c:v>
              </c:pt>
              <c:pt idx="16">
                <c:v>0.68966679718226187</c:v>
              </c:pt>
              <c:pt idx="17">
                <c:v>0.71082808010456744</c:v>
              </c:pt>
              <c:pt idx="18">
                <c:v>0.65806541958365461</c:v>
              </c:pt>
              <c:pt idx="19">
                <c:v>0.62075066802049583</c:v>
              </c:pt>
              <c:pt idx="20">
                <c:v>0.74912639106001022</c:v>
              </c:pt>
              <c:pt idx="21">
                <c:v>0.75362719176963722</c:v>
              </c:pt>
              <c:pt idx="22">
                <c:v>0.68894448003601461</c:v>
              </c:pt>
              <c:pt idx="23">
                <c:v>0.78335125010737561</c:v>
              </c:pt>
              <c:pt idx="24">
                <c:v>0.69826939394807219</c:v>
              </c:pt>
              <c:pt idx="25">
                <c:v>0.79776918952726728</c:v>
              </c:pt>
              <c:pt idx="26">
                <c:v>0.83909486694038637</c:v>
              </c:pt>
              <c:pt idx="27">
                <c:v>0.70467680120993148</c:v>
              </c:pt>
              <c:pt idx="28">
                <c:v>0.67120606718531661</c:v>
              </c:pt>
              <c:pt idx="29">
                <c:v>0.86828708452797254</c:v>
              </c:pt>
              <c:pt idx="30">
                <c:v>0.63823504935332243</c:v>
              </c:pt>
              <c:pt idx="31">
                <c:v>0.81185385663820331</c:v>
              </c:pt>
              <c:pt idx="32">
                <c:v>0.80234637688329058</c:v>
              </c:pt>
              <c:pt idx="33">
                <c:v>0.893320619167422</c:v>
              </c:pt>
              <c:pt idx="34">
                <c:v>0.79745844243654729</c:v>
              </c:pt>
              <c:pt idx="35">
                <c:v>0.79023777753291968</c:v>
              </c:pt>
              <c:pt idx="36">
                <c:v>0.71801380581433827</c:v>
              </c:pt>
              <c:pt idx="37">
                <c:v>0.8202771016169258</c:v>
              </c:pt>
              <c:pt idx="38">
                <c:v>0.6623745734688703</c:v>
              </c:pt>
              <c:pt idx="39">
                <c:v>0.68841507767305377</c:v>
              </c:pt>
              <c:pt idx="40">
                <c:v>0.70228029430554595</c:v>
              </c:pt>
              <c:pt idx="41">
                <c:v>0.70926548308994541</c:v>
              </c:pt>
              <c:pt idx="42">
                <c:v>0.83032643201175282</c:v>
              </c:pt>
              <c:pt idx="43">
                <c:v>0.93597176277533578</c:v>
              </c:pt>
              <c:pt idx="44">
                <c:v>0.923482940284443</c:v>
              </c:pt>
              <c:pt idx="45">
                <c:v>0.8458291622671954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Lit>
              <c:formatCode>General</c:formatCode>
              <c:ptCount val="46"/>
              <c:pt idx="0">
                <c:v>0.9423238335433084</c:v>
              </c:pt>
              <c:pt idx="1">
                <c:v>0.94588659047245294</c:v>
              </c:pt>
              <c:pt idx="2">
                <c:v>0.94596097584538352</c:v>
              </c:pt>
              <c:pt idx="3">
                <c:v>0.94171578360254193</c:v>
              </c:pt>
              <c:pt idx="4">
                <c:v>0.93956257889232908</c:v>
              </c:pt>
              <c:pt idx="5">
                <c:v>0.93621940873182408</c:v>
              </c:pt>
              <c:pt idx="6">
                <c:v>0.93845091322257723</c:v>
              </c:pt>
              <c:pt idx="7">
                <c:v>0.93435117891786001</c:v>
              </c:pt>
              <c:pt idx="8">
                <c:v>0.93991798170452678</c:v>
              </c:pt>
              <c:pt idx="9">
                <c:v>0.93535541516700038</c:v>
              </c:pt>
              <c:pt idx="10">
                <c:v>0.93672868393279252</c:v>
              </c:pt>
              <c:pt idx="11">
                <c:v>0.93504850797838435</c:v>
              </c:pt>
              <c:pt idx="12">
                <c:v>0.9366374591866663</c:v>
              </c:pt>
              <c:pt idx="13">
                <c:v>0.93933593673647486</c:v>
              </c:pt>
              <c:pt idx="14">
                <c:v>0.94089744367578876</c:v>
              </c:pt>
              <c:pt idx="15">
                <c:v>0.93914790749635713</c:v>
              </c:pt>
              <c:pt idx="16">
                <c:v>0.93551386391890123</c:v>
              </c:pt>
              <c:pt idx="17">
                <c:v>0.93657192806501643</c:v>
              </c:pt>
              <c:pt idx="18">
                <c:v>0.93393379503897089</c:v>
              </c:pt>
              <c:pt idx="19">
                <c:v>0.932068057460813</c:v>
              </c:pt>
              <c:pt idx="20">
                <c:v>0.93848684361278878</c:v>
              </c:pt>
              <c:pt idx="21">
                <c:v>0.93871188364826996</c:v>
              </c:pt>
              <c:pt idx="22">
                <c:v>0.9354777480615889</c:v>
              </c:pt>
              <c:pt idx="23">
                <c:v>0.94019808656515691</c:v>
              </c:pt>
              <c:pt idx="24">
                <c:v>0.93594399375719173</c:v>
              </c:pt>
              <c:pt idx="25">
                <c:v>0.94091898353615155</c:v>
              </c:pt>
              <c:pt idx="26">
                <c:v>0.94298526740680766</c:v>
              </c:pt>
              <c:pt idx="27">
                <c:v>0.9362643641202848</c:v>
              </c:pt>
              <c:pt idx="28">
                <c:v>0.93459082741905408</c:v>
              </c:pt>
              <c:pt idx="29">
                <c:v>0.94444487828618684</c:v>
              </c:pt>
              <c:pt idx="30">
                <c:v>0.93294227652745443</c:v>
              </c:pt>
              <c:pt idx="31">
                <c:v>0.94162321689169826</c:v>
              </c:pt>
              <c:pt idx="32">
                <c:v>0.9411478429039527</c:v>
              </c:pt>
              <c:pt idx="33">
                <c:v>0.9456965550181593</c:v>
              </c:pt>
              <c:pt idx="34">
                <c:v>0.94090344618161548</c:v>
              </c:pt>
              <c:pt idx="35">
                <c:v>0.94054241293643415</c:v>
              </c:pt>
              <c:pt idx="36">
                <c:v>0.93693121435050508</c:v>
              </c:pt>
              <c:pt idx="37">
                <c:v>0.94204437914063455</c:v>
              </c:pt>
              <c:pt idx="38">
                <c:v>0.93414925273323157</c:v>
              </c:pt>
              <c:pt idx="39">
                <c:v>0.93545127794344085</c:v>
              </c:pt>
              <c:pt idx="40">
                <c:v>0.93614453877506543</c:v>
              </c:pt>
              <c:pt idx="41">
                <c:v>0.93649379821428558</c:v>
              </c:pt>
              <c:pt idx="42">
                <c:v>0.94254684566037594</c:v>
              </c:pt>
              <c:pt idx="43">
                <c:v>0.96035619814154405</c:v>
              </c:pt>
              <c:pt idx="44">
                <c:v>0.95536066914518691</c:v>
              </c:pt>
              <c:pt idx="45">
                <c:v>0.94332198217314811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Lit>
              <c:formatCode>General</c:formatCode>
              <c:ptCount val="25"/>
              <c:pt idx="0">
                <c:v>0.82689200227472603</c:v>
              </c:pt>
              <c:pt idx="1">
                <c:v>0.89985381848103829</c:v>
              </c:pt>
              <c:pt idx="2">
                <c:v>0.8037180395808482</c:v>
              </c:pt>
              <c:pt idx="3">
                <c:v>0.85956944227264287</c:v>
              </c:pt>
              <c:pt idx="4">
                <c:v>0.78430097428724477</c:v>
              </c:pt>
              <c:pt idx="5">
                <c:v>0.78518739200504173</c:v>
              </c:pt>
              <c:pt idx="6">
                <c:v>0.83035924528693494</c:v>
              </c:pt>
              <c:pt idx="7">
                <c:v>0.65383536898577899</c:v>
              </c:pt>
              <c:pt idx="8">
                <c:v>0.68269331427522961</c:v>
              </c:pt>
              <c:pt idx="9">
                <c:v>0.79351341923931917</c:v>
              </c:pt>
              <c:pt idx="10">
                <c:v>0.73272721046059164</c:v>
              </c:pt>
              <c:pt idx="11">
                <c:v>0.89683698303052428</c:v>
              </c:pt>
              <c:pt idx="12">
                <c:v>0.67280656794968408</c:v>
              </c:pt>
              <c:pt idx="13">
                <c:v>0.70432241577950516</c:v>
              </c:pt>
              <c:pt idx="14">
                <c:v>0.60416284508830298</c:v>
              </c:pt>
              <c:pt idx="15">
                <c:v>0.71190754139308254</c:v>
              </c:pt>
              <c:pt idx="16">
                <c:v>0.76942808308566313</c:v>
              </c:pt>
              <c:pt idx="17">
                <c:v>1.1293076507492534</c:v>
              </c:pt>
              <c:pt idx="18">
                <c:v>2.0258432788496452</c:v>
              </c:pt>
              <c:pt idx="19">
                <c:v>0.66608992648686061</c:v>
              </c:pt>
              <c:pt idx="20">
                <c:v>0.88910899675218091</c:v>
              </c:pt>
              <c:pt idx="21">
                <c:v>0.71860095259449897</c:v>
              </c:pt>
              <c:pt idx="22">
                <c:v>0.79628573245542011</c:v>
              </c:pt>
              <c:pt idx="23">
                <c:v>0.87516077500096967</c:v>
              </c:pt>
              <c:pt idx="24">
                <c:v>1.6949953594725569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Lit>
              <c:formatCode>General</c:formatCode>
              <c:ptCount val="25"/>
              <c:pt idx="0">
                <c:v>0.94237512417352454</c:v>
              </c:pt>
              <c:pt idx="1">
                <c:v>0.94602321498384012</c:v>
              </c:pt>
              <c:pt idx="2">
                <c:v>0.9412164260388306</c:v>
              </c:pt>
              <c:pt idx="3">
                <c:v>0.94400899617342027</c:v>
              </c:pt>
              <c:pt idx="4">
                <c:v>0.94024557277415033</c:v>
              </c:pt>
              <c:pt idx="5">
                <c:v>0.94028989366004023</c:v>
              </c:pt>
              <c:pt idx="6">
                <c:v>0.9425484863241349</c:v>
              </c:pt>
              <c:pt idx="7">
                <c:v>0.93372229250907712</c:v>
              </c:pt>
              <c:pt idx="8">
                <c:v>0.93516518977354979</c:v>
              </c:pt>
              <c:pt idx="9">
                <c:v>0.94070619502175412</c:v>
              </c:pt>
              <c:pt idx="10">
                <c:v>0.93766688458281777</c:v>
              </c:pt>
              <c:pt idx="11">
                <c:v>0.94587237321131434</c:v>
              </c:pt>
              <c:pt idx="12">
                <c:v>0.93467085245727255</c:v>
              </c:pt>
              <c:pt idx="13">
                <c:v>0.9362466448487633</c:v>
              </c:pt>
              <c:pt idx="14">
                <c:v>0.93123866631420327</c:v>
              </c:pt>
              <c:pt idx="15">
                <c:v>0.93662590112944222</c:v>
              </c:pt>
              <c:pt idx="16">
                <c:v>0.93950192821407141</c:v>
              </c:pt>
              <c:pt idx="17">
                <c:v>1.0376905533311112</c:v>
              </c:pt>
              <c:pt idx="18">
                <c:v>1.3963048045712678</c:v>
              </c:pt>
              <c:pt idx="19">
                <c:v>0.9343350203841313</c:v>
              </c:pt>
              <c:pt idx="20">
                <c:v>0.94548597389739719</c:v>
              </c:pt>
              <c:pt idx="21">
                <c:v>0.93696057168951319</c:v>
              </c:pt>
              <c:pt idx="22">
                <c:v>0.94084481068255932</c:v>
              </c:pt>
              <c:pt idx="23">
                <c:v>0.94478856280983692</c:v>
              </c:pt>
              <c:pt idx="24">
                <c:v>1.2639656368204324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Lit>
              <c:formatCode>General</c:formatCode>
              <c:ptCount val="43"/>
              <c:pt idx="0">
                <c:v>1.0499516846033567</c:v>
              </c:pt>
              <c:pt idx="1">
                <c:v>0.95964657194431524</c:v>
              </c:pt>
              <c:pt idx="2">
                <c:v>0.90053518337975991</c:v>
              </c:pt>
              <c:pt idx="3">
                <c:v>0.9098208015035526</c:v>
              </c:pt>
              <c:pt idx="4">
                <c:v>0.88860181515067738</c:v>
              </c:pt>
              <c:pt idx="5">
                <c:v>0.92314458720756065</c:v>
              </c:pt>
              <c:pt idx="6">
                <c:v>0.87431384076502072</c:v>
              </c:pt>
              <c:pt idx="7">
                <c:v>1.0532217311396697</c:v>
              </c:pt>
              <c:pt idx="8">
                <c:v>0.94793923649323675</c:v>
              </c:pt>
              <c:pt idx="9">
                <c:v>0.99483261333112416</c:v>
              </c:pt>
              <c:pt idx="10">
                <c:v>1.8588637867557294</c:v>
              </c:pt>
              <c:pt idx="11">
                <c:v>1.0296694925614618</c:v>
              </c:pt>
              <c:pt idx="12">
                <c:v>0.85129336037085812</c:v>
              </c:pt>
              <c:pt idx="13">
                <c:v>0.86647648971671032</c:v>
              </c:pt>
              <c:pt idx="14">
                <c:v>0.81765970523066178</c:v>
              </c:pt>
              <c:pt idx="15">
                <c:v>0.8776408768398043</c:v>
              </c:pt>
              <c:pt idx="16">
                <c:v>1.5725435761502327</c:v>
              </c:pt>
              <c:pt idx="17">
                <c:v>0.87733000392065896</c:v>
              </c:pt>
              <c:pt idx="18">
                <c:v>0.79533816365644749</c:v>
              </c:pt>
              <c:pt idx="19">
                <c:v>0.82804336634026332</c:v>
              </c:pt>
              <c:pt idx="20">
                <c:v>2.2510189779479193</c:v>
              </c:pt>
              <c:pt idx="21">
                <c:v>0.7757486754490982</c:v>
              </c:pt>
              <c:pt idx="22">
                <c:v>0.81608806581397764</c:v>
              </c:pt>
              <c:pt idx="23">
                <c:v>1.0732515991516052</c:v>
              </c:pt>
              <c:pt idx="24">
                <c:v>0.87427399262198635</c:v>
              </c:pt>
              <c:pt idx="25">
                <c:v>1.1217667436859626</c:v>
              </c:pt>
              <c:pt idx="26">
                <c:v>1.0949942084291324</c:v>
              </c:pt>
              <c:pt idx="27">
                <c:v>0.8830383618923846</c:v>
              </c:pt>
              <c:pt idx="28">
                <c:v>0.92919878774747078</c:v>
              </c:pt>
              <c:pt idx="29">
                <c:v>0.9387912831134555</c:v>
              </c:pt>
              <c:pt idx="30">
                <c:v>1.0139398765562231</c:v>
              </c:pt>
              <c:pt idx="31">
                <c:v>0.79891335554943776</c:v>
              </c:pt>
              <c:pt idx="32">
                <c:v>1.4775250023525452</c:v>
              </c:pt>
              <c:pt idx="33">
                <c:v>1.049722872739496</c:v>
              </c:pt>
              <c:pt idx="34">
                <c:v>1.0268224017896161</c:v>
              </c:pt>
              <c:pt idx="35">
                <c:v>0.94135778438154483</c:v>
              </c:pt>
              <c:pt idx="36">
                <c:v>0.89455441239554556</c:v>
              </c:pt>
              <c:pt idx="37">
                <c:v>1.0357708246404143</c:v>
              </c:pt>
              <c:pt idx="38">
                <c:v>0.92603796528184024</c:v>
              </c:pt>
              <c:pt idx="39">
                <c:v>0.93076755628943908</c:v>
              </c:pt>
              <c:pt idx="40">
                <c:v>0.79072429166880265</c:v>
              </c:pt>
              <c:pt idx="41">
                <c:v>0.80509892110064629</c:v>
              </c:pt>
              <c:pt idx="42">
                <c:v>0.85323671945434798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Lit>
              <c:formatCode>General</c:formatCode>
              <c:ptCount val="43"/>
              <c:pt idx="0">
                <c:v>1.0059481668727523</c:v>
              </c:pt>
              <c:pt idx="1">
                <c:v>0.96982612180913585</c:v>
              </c:pt>
              <c:pt idx="2">
                <c:v>0.94618156638331352</c:v>
              </c:pt>
              <c:pt idx="3">
                <c:v>0.9498958136328306</c:v>
              </c:pt>
              <c:pt idx="4">
                <c:v>0.94546061481732191</c:v>
              </c:pt>
              <c:pt idx="5">
                <c:v>0.95522532791443404</c:v>
              </c:pt>
              <c:pt idx="6">
                <c:v>0.94474621609803933</c:v>
              </c:pt>
              <c:pt idx="7">
                <c:v>1.0072561854872777</c:v>
              </c:pt>
              <c:pt idx="8">
                <c:v>0.96514318762870444</c:v>
              </c:pt>
              <c:pt idx="9">
                <c:v>0.98390053836385927</c:v>
              </c:pt>
              <c:pt idx="10">
                <c:v>1.3295130077337016</c:v>
              </c:pt>
              <c:pt idx="11">
                <c:v>0.99783529005599436</c:v>
              </c:pt>
              <c:pt idx="12">
                <c:v>0.9435951920783312</c:v>
              </c:pt>
              <c:pt idx="13">
                <c:v>0.94435434854562372</c:v>
              </c:pt>
              <c:pt idx="14">
                <c:v>0.94191350932132145</c:v>
              </c:pt>
              <c:pt idx="15">
                <c:v>0.94491256790177836</c:v>
              </c:pt>
              <c:pt idx="16">
                <c:v>1.2149849234915029</c:v>
              </c:pt>
              <c:pt idx="17">
                <c:v>0.94489702425582123</c:v>
              </c:pt>
              <c:pt idx="18">
                <c:v>0.94079743224261059</c:v>
              </c:pt>
              <c:pt idx="19">
                <c:v>0.94243269237680138</c:v>
              </c:pt>
              <c:pt idx="20">
                <c:v>1.4863750842105778</c:v>
              </c:pt>
              <c:pt idx="21">
                <c:v>0.93981795783224309</c:v>
              </c:pt>
              <c:pt idx="22">
                <c:v>0.94183492735048713</c:v>
              </c:pt>
              <c:pt idx="23">
                <c:v>1.0152681326920519</c:v>
              </c:pt>
              <c:pt idx="24">
                <c:v>0.94474422369088751</c:v>
              </c:pt>
              <c:pt idx="25">
                <c:v>1.0346741905057948</c:v>
              </c:pt>
              <c:pt idx="26">
                <c:v>1.0239651764030626</c:v>
              </c:pt>
              <c:pt idx="27">
                <c:v>0.94518244215440761</c:v>
              </c:pt>
              <c:pt idx="28">
                <c:v>0.95764700813039816</c:v>
              </c:pt>
              <c:pt idx="29">
                <c:v>0.96148400627679198</c:v>
              </c:pt>
              <c:pt idx="30">
                <c:v>0.99154344365389901</c:v>
              </c:pt>
              <c:pt idx="31">
                <c:v>0.94097619183726</c:v>
              </c:pt>
              <c:pt idx="32">
                <c:v>1.176977493972428</c:v>
              </c:pt>
              <c:pt idx="33">
                <c:v>1.0058566421272082</c:v>
              </c:pt>
              <c:pt idx="34">
                <c:v>0.99669645374725635</c:v>
              </c:pt>
              <c:pt idx="35">
                <c:v>0.96251060678402778</c:v>
              </c:pt>
              <c:pt idx="36">
                <c:v>0.9457582446795656</c:v>
              </c:pt>
              <c:pt idx="37">
                <c:v>1.0002758228875754</c:v>
              </c:pt>
              <c:pt idx="38">
                <c:v>0.95638267914414599</c:v>
              </c:pt>
              <c:pt idx="39">
                <c:v>0.95827451554718557</c:v>
              </c:pt>
              <c:pt idx="40">
                <c:v>0.94056673864322837</c:v>
              </c:pt>
              <c:pt idx="41">
                <c:v>0.94128547011482044</c:v>
              </c:pt>
              <c:pt idx="42">
                <c:v>0.94369236003250556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Lit>
              <c:formatCode>General</c:formatCode>
              <c:ptCount val="38"/>
              <c:pt idx="0">
                <c:v>0.97752613203021244</c:v>
              </c:pt>
              <c:pt idx="1">
                <c:v>0.72316980214190818</c:v>
              </c:pt>
              <c:pt idx="2">
                <c:v>0.75861689343410477</c:v>
              </c:pt>
              <c:pt idx="3">
                <c:v>1.7540486551922083</c:v>
              </c:pt>
              <c:pt idx="4">
                <c:v>0.70621424272753697</c:v>
              </c:pt>
              <c:pt idx="5">
                <c:v>0.81358684134740167</c:v>
              </c:pt>
              <c:pt idx="6">
                <c:v>0.73079928087731283</c:v>
              </c:pt>
              <c:pt idx="7">
                <c:v>0.81405113192103484</c:v>
              </c:pt>
              <c:pt idx="8">
                <c:v>0.69137523789436983</c:v>
              </c:pt>
              <c:pt idx="9">
                <c:v>0.68306379481512813</c:v>
              </c:pt>
              <c:pt idx="10">
                <c:v>0.76004725938282713</c:v>
              </c:pt>
              <c:pt idx="11">
                <c:v>0.75300273132898166</c:v>
              </c:pt>
              <c:pt idx="12">
                <c:v>0.88841223924087975</c:v>
              </c:pt>
              <c:pt idx="13">
                <c:v>0.76034064647978461</c:v>
              </c:pt>
              <c:pt idx="14">
                <c:v>1.3410428017679283</c:v>
              </c:pt>
              <c:pt idx="15">
                <c:v>0.71290205019610609</c:v>
              </c:pt>
              <c:pt idx="16">
                <c:v>0.77505560388722528</c:v>
              </c:pt>
              <c:pt idx="17">
                <c:v>0.71546583299006561</c:v>
              </c:pt>
              <c:pt idx="18">
                <c:v>0.7695148390756249</c:v>
              </c:pt>
              <c:pt idx="19">
                <c:v>0.70969037722645767</c:v>
              </c:pt>
              <c:pt idx="20">
                <c:v>0.69878543346508704</c:v>
              </c:pt>
              <c:pt idx="21">
                <c:v>0.7414654347823687</c:v>
              </c:pt>
              <c:pt idx="22">
                <c:v>0.85463497838265468</c:v>
              </c:pt>
              <c:pt idx="23">
                <c:v>1.0610996416959779</c:v>
              </c:pt>
              <c:pt idx="24">
                <c:v>0.77512112197534389</c:v>
              </c:pt>
              <c:pt idx="25">
                <c:v>0.62753281798379656</c:v>
              </c:pt>
              <c:pt idx="26">
                <c:v>0.74576878651738976</c:v>
              </c:pt>
              <c:pt idx="27">
                <c:v>1.1125019510089902</c:v>
              </c:pt>
              <c:pt idx="28">
                <c:v>0.77692635761591156</c:v>
              </c:pt>
              <c:pt idx="29">
                <c:v>0.77288870293337497</c:v>
              </c:pt>
              <c:pt idx="30">
                <c:v>0.68590671476740195</c:v>
              </c:pt>
              <c:pt idx="31">
                <c:v>0.8141025324600244</c:v>
              </c:pt>
              <c:pt idx="32">
                <c:v>0.82760512045711754</c:v>
              </c:pt>
              <c:pt idx="33">
                <c:v>0.75992749743010379</c:v>
              </c:pt>
              <c:pt idx="34">
                <c:v>0.80705680364990939</c:v>
              </c:pt>
              <c:pt idx="35">
                <c:v>0.74781083869905784</c:v>
              </c:pt>
              <c:pt idx="36">
                <c:v>0.98614112798851528</c:v>
              </c:pt>
              <c:pt idx="37">
                <c:v>0.71089112528587117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Lit>
              <c:formatCode>General</c:formatCode>
              <c:ptCount val="38"/>
              <c:pt idx="0">
                <c:v>0.97697794584349473</c:v>
              </c:pt>
              <c:pt idx="1">
                <c:v>0.93718901416688349</c:v>
              </c:pt>
              <c:pt idx="2">
                <c:v>0.9389613687314935</c:v>
              </c:pt>
              <c:pt idx="3">
                <c:v>1.287586955108293</c:v>
              </c:pt>
              <c:pt idx="4">
                <c:v>0.93634123619616516</c:v>
              </c:pt>
              <c:pt idx="5">
                <c:v>0.94170986612715835</c:v>
              </c:pt>
              <c:pt idx="6">
                <c:v>0.93757048810365384</c:v>
              </c:pt>
              <c:pt idx="7">
                <c:v>0.94173308065583994</c:v>
              </c:pt>
              <c:pt idx="8">
                <c:v>0.9355992859545067</c:v>
              </c:pt>
              <c:pt idx="9">
                <c:v>0.93518371380054444</c:v>
              </c:pt>
              <c:pt idx="10">
                <c:v>0.93903288702892962</c:v>
              </c:pt>
              <c:pt idx="11">
                <c:v>0.93868066062623734</c:v>
              </c:pt>
              <c:pt idx="12">
                <c:v>0.94545113602183228</c:v>
              </c:pt>
              <c:pt idx="13">
                <c:v>0.93904755638377735</c:v>
              </c:pt>
              <c:pt idx="14">
                <c:v>1.1223846137385813</c:v>
              </c:pt>
              <c:pt idx="15">
                <c:v>0.93667562656959358</c:v>
              </c:pt>
              <c:pt idx="16">
                <c:v>0.93978330425414958</c:v>
              </c:pt>
              <c:pt idx="17">
                <c:v>0.93680381570929161</c:v>
              </c:pt>
              <c:pt idx="18">
                <c:v>0.93950626601356957</c:v>
              </c:pt>
              <c:pt idx="19">
                <c:v>0.93651504292111099</c:v>
              </c:pt>
              <c:pt idx="20">
                <c:v>0.93596979573304273</c:v>
              </c:pt>
              <c:pt idx="21">
                <c:v>0.93810379579890668</c:v>
              </c:pt>
              <c:pt idx="22">
                <c:v>0.94376227297892112</c:v>
              </c:pt>
              <c:pt idx="23">
                <c:v>1.0104073497098007</c:v>
              </c:pt>
              <c:pt idx="24">
                <c:v>0.93978658015855554</c:v>
              </c:pt>
              <c:pt idx="25">
                <c:v>0.93240716495897802</c:v>
              </c:pt>
              <c:pt idx="26">
                <c:v>0.93831896338565757</c:v>
              </c:pt>
              <c:pt idx="27">
                <c:v>1.0309682734350061</c:v>
              </c:pt>
              <c:pt idx="28">
                <c:v>0.93987684194058385</c:v>
              </c:pt>
              <c:pt idx="29">
                <c:v>0.93967495920645694</c:v>
              </c:pt>
              <c:pt idx="30">
                <c:v>0.93532585979815819</c:v>
              </c:pt>
              <c:pt idx="31">
                <c:v>0.94173565068278942</c:v>
              </c:pt>
              <c:pt idx="32">
                <c:v>0.94241078008264401</c:v>
              </c:pt>
              <c:pt idx="33">
                <c:v>0.93902689893129332</c:v>
              </c:pt>
              <c:pt idx="34">
                <c:v>0.94138336424228364</c:v>
              </c:pt>
              <c:pt idx="35">
                <c:v>0.93842106599474118</c:v>
              </c:pt>
              <c:pt idx="36">
                <c:v>0.98042394422681589</c:v>
              </c:pt>
              <c:pt idx="37">
                <c:v>0.93657508032408177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33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33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245035</xdr:colOff>
      <xdr:row>35</xdr:row>
      <xdr:rowOff>169396</xdr:rowOff>
    </xdr:from>
    <xdr:to>
      <xdr:col>35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36232</xdr:colOff>
      <xdr:row>9</xdr:row>
      <xdr:rowOff>95810</xdr:rowOff>
    </xdr:from>
    <xdr:to>
      <xdr:col>34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292100</xdr:colOff>
      <xdr:row>56</xdr:row>
      <xdr:rowOff>149599</xdr:rowOff>
    </xdr:from>
    <xdr:to>
      <xdr:col>37</xdr:col>
      <xdr:colOff>208139</xdr:colOff>
      <xdr:row>75</xdr:row>
      <xdr:rowOff>54348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290793</xdr:colOff>
      <xdr:row>117</xdr:row>
      <xdr:rowOff>16913</xdr:rowOff>
    </xdr:from>
    <xdr:to>
      <xdr:col>39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321235</xdr:colOff>
      <xdr:row>194</xdr:row>
      <xdr:rowOff>388470</xdr:rowOff>
    </xdr:from>
    <xdr:to>
      <xdr:col>36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318621</xdr:colOff>
      <xdr:row>150</xdr:row>
      <xdr:rowOff>99171</xdr:rowOff>
    </xdr:from>
    <xdr:to>
      <xdr:col>37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552824</xdr:colOff>
      <xdr:row>219</xdr:row>
      <xdr:rowOff>164353</xdr:rowOff>
    </xdr:from>
    <xdr:to>
      <xdr:col>36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530411</xdr:colOff>
      <xdr:row>245</xdr:row>
      <xdr:rowOff>112059</xdr:rowOff>
    </xdr:from>
    <xdr:to>
      <xdr:col>37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351118</xdr:colOff>
      <xdr:row>288</xdr:row>
      <xdr:rowOff>171824</xdr:rowOff>
    </xdr:from>
    <xdr:to>
      <xdr:col>39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231589</xdr:colOff>
      <xdr:row>325</xdr:row>
      <xdr:rowOff>104588</xdr:rowOff>
    </xdr:from>
    <xdr:to>
      <xdr:col>36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827" cy="607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827" cy="60730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tabSelected="1" zoomScale="85" zoomScaleNormal="85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baseColWidth="10" defaultRowHeight="15" x14ac:dyDescent="0.25"/>
  <cols>
    <col min="1" max="1" width="11.5703125" style="96" customWidth="1"/>
    <col min="2" max="2" width="18.42578125" style="96" customWidth="1"/>
    <col min="3" max="3" width="17.28515625" style="96" bestFit="1" customWidth="1"/>
    <col min="4" max="4" width="14.42578125" style="96" bestFit="1" customWidth="1"/>
    <col min="5" max="6" width="11.42578125" style="96"/>
    <col min="7" max="7" width="14.42578125" style="96" bestFit="1" customWidth="1"/>
    <col min="8" max="8" width="9.85546875" style="96" bestFit="1" customWidth="1"/>
    <col min="9" max="9" width="14" style="96" bestFit="1" customWidth="1"/>
    <col min="10" max="10" width="11.42578125" style="96"/>
    <col min="11" max="11" width="13.7109375" style="96" bestFit="1" customWidth="1"/>
    <col min="12" max="12" width="17.85546875" style="96" bestFit="1" customWidth="1"/>
    <col min="13" max="13" width="17.28515625" style="96" bestFit="1" customWidth="1"/>
    <col min="14" max="14" width="13.85546875" style="96" bestFit="1" customWidth="1"/>
    <col min="15" max="15" width="11.42578125" style="96"/>
    <col min="16" max="16" width="12.5703125" style="96" customWidth="1"/>
    <col min="17" max="17" width="14.85546875" style="96" customWidth="1"/>
    <col min="18" max="18" width="13.28515625" style="96" bestFit="1" customWidth="1"/>
    <col min="19" max="19" width="13" style="96" customWidth="1"/>
    <col min="20" max="20" width="16.5703125" style="96" customWidth="1"/>
    <col min="21" max="21" width="13.140625" style="96" customWidth="1"/>
    <col min="23" max="23" width="17.28515625" style="96" bestFit="1" customWidth="1"/>
    <col min="24" max="24" width="13.85546875" style="96" bestFit="1" customWidth="1"/>
  </cols>
  <sheetData>
    <row r="1" spans="1:26" ht="30" x14ac:dyDescent="0.25">
      <c r="A1" s="79" t="s">
        <v>0</v>
      </c>
      <c r="B1" s="79" t="s">
        <v>1</v>
      </c>
      <c r="C1" s="230" t="s">
        <v>428</v>
      </c>
      <c r="D1" s="230"/>
      <c r="E1" s="230"/>
      <c r="F1" s="231" t="s">
        <v>379</v>
      </c>
      <c r="G1" s="231"/>
      <c r="H1" s="231" t="s">
        <v>2</v>
      </c>
      <c r="I1" s="231"/>
      <c r="J1" s="231"/>
      <c r="K1" s="231"/>
      <c r="L1" s="80" t="s">
        <v>437</v>
      </c>
      <c r="M1" s="232" t="s">
        <v>3</v>
      </c>
      <c r="N1" s="232"/>
      <c r="O1" s="232"/>
      <c r="P1" s="81" t="s">
        <v>4</v>
      </c>
      <c r="Q1" s="224" t="s">
        <v>435</v>
      </c>
      <c r="R1" s="224"/>
      <c r="S1" s="82" t="s">
        <v>5</v>
      </c>
      <c r="T1" s="83" t="s">
        <v>426</v>
      </c>
      <c r="U1" s="84" t="s">
        <v>426</v>
      </c>
      <c r="W1" t="s">
        <v>442</v>
      </c>
      <c r="X1"/>
    </row>
    <row r="2" spans="1:26" x14ac:dyDescent="0.25">
      <c r="A2" s="209" t="s">
        <v>8</v>
      </c>
      <c r="B2" s="210"/>
      <c r="C2" s="225" t="s">
        <v>440</v>
      </c>
      <c r="D2" s="226"/>
      <c r="E2" s="226"/>
      <c r="F2" s="227" t="s">
        <v>9</v>
      </c>
      <c r="G2" s="227"/>
      <c r="H2" s="211" t="s">
        <v>10</v>
      </c>
      <c r="I2" s="211"/>
      <c r="J2" s="211"/>
      <c r="K2" s="211"/>
      <c r="L2" s="212" t="str">
        <f>C2</f>
        <v>jan-okt</v>
      </c>
      <c r="M2" s="228" t="str">
        <f>C2</f>
        <v>jan-okt</v>
      </c>
      <c r="N2" s="229"/>
      <c r="O2" s="229"/>
      <c r="P2" s="213" t="str">
        <f>RIGHT(M2,4)</f>
        <v>-okt</v>
      </c>
      <c r="Q2" s="233" t="s">
        <v>381</v>
      </c>
      <c r="R2" s="233"/>
      <c r="S2" s="85" t="s">
        <v>11</v>
      </c>
      <c r="T2" s="88" t="str">
        <f>C2</f>
        <v>jan-okt</v>
      </c>
      <c r="U2" s="86" t="str">
        <f>T2</f>
        <v>jan-okt</v>
      </c>
      <c r="W2" t="s">
        <v>443</v>
      </c>
      <c r="X2"/>
    </row>
    <row r="3" spans="1:26" x14ac:dyDescent="0.25">
      <c r="A3" s="214" t="s">
        <v>12</v>
      </c>
      <c r="B3" s="215"/>
      <c r="C3" s="207"/>
      <c r="D3" s="207"/>
      <c r="E3" s="87" t="s">
        <v>13</v>
      </c>
      <c r="F3" s="229" t="s">
        <v>14</v>
      </c>
      <c r="G3" s="229"/>
      <c r="H3" s="211" t="s">
        <v>15</v>
      </c>
      <c r="I3" s="211"/>
      <c r="J3" s="211" t="s">
        <v>16</v>
      </c>
      <c r="K3" s="211"/>
      <c r="L3" s="212" t="s">
        <v>17</v>
      </c>
      <c r="M3" s="216" t="s">
        <v>18</v>
      </c>
      <c r="N3" s="211"/>
      <c r="O3" s="216" t="s">
        <v>19</v>
      </c>
      <c r="P3" s="217" t="s">
        <v>434</v>
      </c>
      <c r="Q3" s="208" t="s">
        <v>6</v>
      </c>
      <c r="R3" s="218" t="s">
        <v>7</v>
      </c>
      <c r="S3" s="191">
        <v>44562</v>
      </c>
      <c r="U3" s="86"/>
      <c r="W3" s="216"/>
      <c r="X3" s="211"/>
    </row>
    <row r="4" spans="1:26" x14ac:dyDescent="0.25">
      <c r="A4" s="215"/>
      <c r="B4" s="89">
        <f>I366</f>
        <v>-442.46798177845159</v>
      </c>
      <c r="C4" s="219" t="s">
        <v>20</v>
      </c>
      <c r="D4" s="207" t="s">
        <v>21</v>
      </c>
      <c r="E4" s="207" t="s">
        <v>22</v>
      </c>
      <c r="F4" s="216" t="s">
        <v>23</v>
      </c>
      <c r="G4" s="216" t="s">
        <v>20</v>
      </c>
      <c r="H4" s="216" t="s">
        <v>21</v>
      </c>
      <c r="I4" s="216" t="s">
        <v>20</v>
      </c>
      <c r="J4" s="216" t="s">
        <v>21</v>
      </c>
      <c r="K4" s="216" t="s">
        <v>20</v>
      </c>
      <c r="L4" s="213" t="s">
        <v>20</v>
      </c>
      <c r="M4" s="216" t="s">
        <v>20</v>
      </c>
      <c r="N4" s="216" t="s">
        <v>21</v>
      </c>
      <c r="O4" s="216" t="s">
        <v>24</v>
      </c>
      <c r="P4" s="213" t="s">
        <v>20</v>
      </c>
      <c r="Q4" s="218" t="s">
        <v>25</v>
      </c>
      <c r="R4" s="218" t="s">
        <v>21</v>
      </c>
      <c r="S4" s="220"/>
      <c r="T4" s="90" t="s">
        <v>20</v>
      </c>
      <c r="U4" s="219" t="s">
        <v>21</v>
      </c>
      <c r="W4" s="216" t="s">
        <v>20</v>
      </c>
      <c r="X4" s="216" t="s">
        <v>21</v>
      </c>
    </row>
    <row r="5" spans="1:26" x14ac:dyDescent="0.25">
      <c r="A5" s="91"/>
      <c r="B5" s="91"/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3">
        <v>15</v>
      </c>
      <c r="R5" s="93">
        <v>16</v>
      </c>
      <c r="S5" s="94">
        <v>17</v>
      </c>
      <c r="T5" s="92">
        <v>18</v>
      </c>
      <c r="U5" s="92">
        <v>19</v>
      </c>
      <c r="W5" s="92">
        <v>21</v>
      </c>
      <c r="X5" s="92">
        <v>22</v>
      </c>
    </row>
    <row r="6" spans="1:26" ht="18.75" customHeight="1" x14ac:dyDescent="0.25">
      <c r="A6" s="95"/>
      <c r="Q6" s="97"/>
      <c r="R6" s="150"/>
      <c r="S6" s="97"/>
      <c r="T6" s="97"/>
      <c r="U6" s="97"/>
    </row>
    <row r="7" spans="1:26" ht="21.95" customHeight="1" x14ac:dyDescent="0.25">
      <c r="A7" s="98">
        <v>301</v>
      </c>
      <c r="B7" s="98" t="s">
        <v>26</v>
      </c>
      <c r="C7" s="1">
        <v>31100548</v>
      </c>
      <c r="D7" s="98">
        <f>C7/S7*1000</f>
        <v>44440.337397671137</v>
      </c>
      <c r="E7" s="99">
        <f>D7/D$364</f>
        <v>1.4412113775342275</v>
      </c>
      <c r="F7" s="221">
        <f>($D$364+$X$364-D7-X7)*0.6</f>
        <v>-8159.2928949302022</v>
      </c>
      <c r="G7" s="221">
        <f t="shared" ref="G7:G70" si="0">F7*S7/1000</f>
        <v>-5710093.4687803183</v>
      </c>
      <c r="H7" s="221">
        <f>IF(D7&lt;(D$364+X$364)*0.9,((D$364+X$364)*0.9-D7-X7)*0.35,0)</f>
        <v>0</v>
      </c>
      <c r="I7" s="100">
        <f t="shared" ref="I7:I70" si="1">H7*S7/1000</f>
        <v>0</v>
      </c>
      <c r="J7" s="221">
        <f>H7+I$366</f>
        <v>-442.46798177845159</v>
      </c>
      <c r="K7" s="100">
        <f t="shared" ref="K7:K70" si="2">J7*S7/1000</f>
        <v>-309651.04028406844</v>
      </c>
      <c r="L7" s="101">
        <f>+G7+K7</f>
        <v>-6019744.5090643866</v>
      </c>
      <c r="M7" s="101">
        <f>C7+L7</f>
        <v>25080803.490935612</v>
      </c>
      <c r="N7" s="101">
        <f>M7/S7*1000</f>
        <v>35838.576520962481</v>
      </c>
      <c r="O7" s="102">
        <f>N7/N$364</f>
        <v>1.162254097543123</v>
      </c>
      <c r="P7" s="103">
        <v>-198801.63955258671</v>
      </c>
      <c r="Q7" s="102">
        <f>(C7-T7)/T7</f>
        <v>0.16156224455884904</v>
      </c>
      <c r="R7" s="102">
        <f>(D7-U7)/U7</f>
        <v>0.15688663066724104</v>
      </c>
      <c r="S7" s="104">
        <v>699827</v>
      </c>
      <c r="T7" s="255">
        <v>26774758</v>
      </c>
      <c r="U7" s="1">
        <v>38413.735814407257</v>
      </c>
      <c r="W7" s="101">
        <v>0</v>
      </c>
      <c r="X7" s="101">
        <f>W7*1000/S7</f>
        <v>0</v>
      </c>
      <c r="Y7" s="1"/>
      <c r="Z7" s="1"/>
    </row>
    <row r="8" spans="1:26" ht="24.95" customHeight="1" x14ac:dyDescent="0.25">
      <c r="A8" s="98">
        <v>1101</v>
      </c>
      <c r="B8" s="98" t="s">
        <v>27</v>
      </c>
      <c r="C8" s="1">
        <v>444521</v>
      </c>
      <c r="D8" s="98">
        <f t="shared" ref="D8:D71" si="3">C8/S8*1000</f>
        <v>29913.93001345895</v>
      </c>
      <c r="E8" s="99">
        <f t="shared" ref="E8:E71" si="4">D8/D$364</f>
        <v>0.97011631339277171</v>
      </c>
      <c r="F8" s="221">
        <f t="shared" ref="F8:F71" si="5">($D$364+$X$364-D8-X8)*0.6</f>
        <v>556.55153559710959</v>
      </c>
      <c r="G8" s="221">
        <f t="shared" si="0"/>
        <v>8270.3558189730484</v>
      </c>
      <c r="H8" s="221">
        <f t="shared" ref="H8:H71" si="6">IF(D8&lt;(D$364+X$364)*0.9,((D$364+X$364)*0.9-D8-X8)*0.35,0)</f>
        <v>0</v>
      </c>
      <c r="I8" s="100">
        <f t="shared" si="1"/>
        <v>0</v>
      </c>
      <c r="J8" s="221">
        <f t="shared" ref="J8:J71" si="7">H8+I$366</f>
        <v>-442.46798177845159</v>
      </c>
      <c r="K8" s="100">
        <f t="shared" si="2"/>
        <v>-6575.0742092277915</v>
      </c>
      <c r="L8" s="101">
        <f t="shared" ref="L8:L71" si="8">+G8+K8</f>
        <v>1695.2816097452569</v>
      </c>
      <c r="M8" s="101">
        <f t="shared" ref="M8:M71" si="9">C8+L8</f>
        <v>446216.28160974523</v>
      </c>
      <c r="N8" s="101">
        <f t="shared" ref="N8:N71" si="10">M8/S8*1000</f>
        <v>30028.013567277609</v>
      </c>
      <c r="O8" s="102">
        <f t="shared" ref="O8:O71" si="11">N8/N$364</f>
        <v>0.97381607188654074</v>
      </c>
      <c r="P8" s="103">
        <v>401.77575407719723</v>
      </c>
      <c r="Q8" s="102">
        <f t="shared" ref="Q8:R71" si="12">(C8-T8)/T8</f>
        <v>5.7693314361583155E-2</v>
      </c>
      <c r="R8" s="102">
        <f t="shared" si="12"/>
        <v>5.2497378160479891E-2</v>
      </c>
      <c r="S8" s="104">
        <v>14860</v>
      </c>
      <c r="T8" s="255">
        <v>420274</v>
      </c>
      <c r="U8" s="1">
        <v>28421.857036586189</v>
      </c>
      <c r="W8" s="101">
        <v>0</v>
      </c>
      <c r="X8" s="101">
        <f t="shared" ref="X8:X71" si="13">W8*1000/S8</f>
        <v>0</v>
      </c>
    </row>
    <row r="9" spans="1:26" x14ac:dyDescent="0.25">
      <c r="A9" s="98">
        <v>1103</v>
      </c>
      <c r="B9" s="98" t="s">
        <v>28</v>
      </c>
      <c r="C9" s="1">
        <v>5472067</v>
      </c>
      <c r="D9" s="98">
        <f t="shared" si="3"/>
        <v>37816.895762928558</v>
      </c>
      <c r="E9" s="99">
        <f t="shared" si="4"/>
        <v>1.2264114907330721</v>
      </c>
      <c r="F9" s="221">
        <f t="shared" si="5"/>
        <v>-4185.2279140846549</v>
      </c>
      <c r="G9" s="221">
        <f t="shared" si="0"/>
        <v>-605598.29394013551</v>
      </c>
      <c r="H9" s="221">
        <f t="shared" si="6"/>
        <v>0</v>
      </c>
      <c r="I9" s="100">
        <f t="shared" si="1"/>
        <v>0</v>
      </c>
      <c r="J9" s="221">
        <f t="shared" si="7"/>
        <v>-442.46798177845159</v>
      </c>
      <c r="K9" s="100">
        <f t="shared" si="2"/>
        <v>-64024.674495360166</v>
      </c>
      <c r="L9" s="101">
        <f t="shared" si="8"/>
        <v>-669622.96843549563</v>
      </c>
      <c r="M9" s="101">
        <f t="shared" si="9"/>
        <v>4802444.0315645039</v>
      </c>
      <c r="N9" s="101">
        <f t="shared" si="10"/>
        <v>33189.199867065458</v>
      </c>
      <c r="O9" s="102">
        <f t="shared" si="11"/>
        <v>1.0763341428226612</v>
      </c>
      <c r="P9" s="103">
        <v>-2236.2358654629206</v>
      </c>
      <c r="Q9" s="105">
        <f t="shared" si="12"/>
        <v>0.1135701472430217</v>
      </c>
      <c r="R9" s="105">
        <f t="shared" si="12"/>
        <v>0.10932208249289779</v>
      </c>
      <c r="S9" s="104">
        <v>144699</v>
      </c>
      <c r="T9" s="255">
        <v>4913985</v>
      </c>
      <c r="U9" s="55">
        <v>34090.095527482365</v>
      </c>
      <c r="V9" s="1"/>
      <c r="W9" s="101">
        <v>0</v>
      </c>
      <c r="X9" s="101">
        <f t="shared" si="13"/>
        <v>0</v>
      </c>
      <c r="Y9" s="1"/>
      <c r="Z9" s="1"/>
    </row>
    <row r="10" spans="1:26" x14ac:dyDescent="0.25">
      <c r="A10" s="98">
        <v>1106</v>
      </c>
      <c r="B10" s="98" t="s">
        <v>29</v>
      </c>
      <c r="C10" s="1">
        <v>1091357</v>
      </c>
      <c r="D10" s="98">
        <f>C10/S10*1000</f>
        <v>29146.378592030764</v>
      </c>
      <c r="E10" s="99">
        <f t="shared" si="4"/>
        <v>0.94522442673794982</v>
      </c>
      <c r="F10" s="221">
        <f t="shared" si="5"/>
        <v>1017.0823884540215</v>
      </c>
      <c r="G10" s="221">
        <f t="shared" si="0"/>
        <v>38083.632953272383</v>
      </c>
      <c r="H10" s="221">
        <f t="shared" si="6"/>
        <v>0</v>
      </c>
      <c r="I10" s="100">
        <f t="shared" si="1"/>
        <v>0</v>
      </c>
      <c r="J10" s="221">
        <f t="shared" si="7"/>
        <v>-442.46798177845159</v>
      </c>
      <c r="K10" s="100">
        <f t="shared" si="2"/>
        <v>-16567.771109712343</v>
      </c>
      <c r="L10" s="101">
        <f t="shared" si="8"/>
        <v>21515.86184356004</v>
      </c>
      <c r="M10" s="101">
        <f t="shared" si="9"/>
        <v>1112872.8618435601</v>
      </c>
      <c r="N10" s="101">
        <f t="shared" si="10"/>
        <v>29720.992998706341</v>
      </c>
      <c r="O10" s="102">
        <f t="shared" si="11"/>
        <v>0.96385931722461216</v>
      </c>
      <c r="P10" s="103">
        <v>3295.7498341633946</v>
      </c>
      <c r="Q10" s="105">
        <f t="shared" si="12"/>
        <v>7.6454563029420705E-2</v>
      </c>
      <c r="R10" s="105">
        <f t="shared" si="12"/>
        <v>7.2976008331029449E-2</v>
      </c>
      <c r="S10" s="104">
        <v>37444</v>
      </c>
      <c r="T10" s="255">
        <v>1013844</v>
      </c>
      <c r="U10" s="1">
        <v>27164.054336468129</v>
      </c>
      <c r="V10" s="1"/>
      <c r="W10" s="101">
        <v>0</v>
      </c>
      <c r="X10" s="101">
        <f t="shared" si="13"/>
        <v>0</v>
      </c>
      <c r="Y10" s="1"/>
    </row>
    <row r="11" spans="1:26" x14ac:dyDescent="0.25">
      <c r="A11" s="98">
        <v>1108</v>
      </c>
      <c r="B11" s="98" t="s">
        <v>30</v>
      </c>
      <c r="C11" s="1">
        <v>2456778</v>
      </c>
      <c r="D11" s="98">
        <f t="shared" si="3"/>
        <v>30216.813234118443</v>
      </c>
      <c r="E11" s="99">
        <f t="shared" si="4"/>
        <v>0.97993889281588709</v>
      </c>
      <c r="F11" s="221">
        <f t="shared" si="5"/>
        <v>374.82160320141412</v>
      </c>
      <c r="G11" s="221">
        <f t="shared" si="0"/>
        <v>30474.870448290974</v>
      </c>
      <c r="H11" s="221">
        <f t="shared" si="6"/>
        <v>0</v>
      </c>
      <c r="I11" s="100">
        <f t="shared" si="1"/>
        <v>0</v>
      </c>
      <c r="J11" s="221">
        <f t="shared" si="7"/>
        <v>-442.46798177845159</v>
      </c>
      <c r="K11" s="100">
        <f t="shared" si="2"/>
        <v>-35974.85925849701</v>
      </c>
      <c r="L11" s="101">
        <f t="shared" si="8"/>
        <v>-5499.9888102060359</v>
      </c>
      <c r="M11" s="101">
        <f t="shared" si="9"/>
        <v>2451278.0111897942</v>
      </c>
      <c r="N11" s="101">
        <f t="shared" si="10"/>
        <v>30149.166855541411</v>
      </c>
      <c r="O11" s="102">
        <f t="shared" si="11"/>
        <v>0.97774510365578704</v>
      </c>
      <c r="P11" s="103">
        <v>2212.9063045253133</v>
      </c>
      <c r="Q11" s="105">
        <f t="shared" si="12"/>
        <v>9.0983937062701054E-2</v>
      </c>
      <c r="R11" s="105">
        <f t="shared" si="12"/>
        <v>7.9511195334780155E-2</v>
      </c>
      <c r="S11" s="104">
        <v>81305</v>
      </c>
      <c r="T11" s="255">
        <v>2251892</v>
      </c>
      <c r="U11" s="1">
        <v>27991.199502796768</v>
      </c>
      <c r="V11" s="1"/>
      <c r="W11" s="101">
        <v>0</v>
      </c>
      <c r="X11" s="101">
        <f t="shared" si="13"/>
        <v>0</v>
      </c>
      <c r="Y11" s="1"/>
      <c r="Z11" s="1"/>
    </row>
    <row r="12" spans="1:26" x14ac:dyDescent="0.25">
      <c r="A12" s="98">
        <v>1111</v>
      </c>
      <c r="B12" s="98" t="s">
        <v>31</v>
      </c>
      <c r="C12" s="1">
        <v>78145</v>
      </c>
      <c r="D12" s="98">
        <f t="shared" si="3"/>
        <v>23817.433709234989</v>
      </c>
      <c r="E12" s="99">
        <f t="shared" si="4"/>
        <v>0.77240539688646759</v>
      </c>
      <c r="F12" s="221">
        <f t="shared" si="5"/>
        <v>4214.4493181314865</v>
      </c>
      <c r="G12" s="221">
        <f t="shared" si="0"/>
        <v>13827.608212789408</v>
      </c>
      <c r="H12" s="221">
        <f t="shared" si="6"/>
        <v>1378.9757121958055</v>
      </c>
      <c r="I12" s="100">
        <f t="shared" si="1"/>
        <v>4524.4193117144378</v>
      </c>
      <c r="J12" s="221">
        <f t="shared" si="7"/>
        <v>936.50773041735397</v>
      </c>
      <c r="K12" s="100">
        <f t="shared" si="2"/>
        <v>3072.6818634993383</v>
      </c>
      <c r="L12" s="101">
        <f t="shared" si="8"/>
        <v>16900.290076288748</v>
      </c>
      <c r="M12" s="101">
        <f t="shared" si="9"/>
        <v>95045.290076288744</v>
      </c>
      <c r="N12" s="101">
        <f t="shared" si="10"/>
        <v>28968.390757783829</v>
      </c>
      <c r="O12" s="102">
        <f t="shared" si="11"/>
        <v>0.93945223627314933</v>
      </c>
      <c r="P12" s="103">
        <v>279.50221308564142</v>
      </c>
      <c r="Q12" s="105">
        <f t="shared" si="12"/>
        <v>1.9610657341927403E-2</v>
      </c>
      <c r="R12" s="105">
        <f t="shared" si="12"/>
        <v>1.2152365425985249E-2</v>
      </c>
      <c r="S12" s="104">
        <v>3281</v>
      </c>
      <c r="T12" s="255">
        <v>76642</v>
      </c>
      <c r="U12" s="1">
        <v>23531.470678538532</v>
      </c>
      <c r="W12" s="101">
        <v>0</v>
      </c>
      <c r="X12" s="101">
        <f t="shared" si="13"/>
        <v>0</v>
      </c>
      <c r="Y12" s="1"/>
      <c r="Z12" s="1"/>
    </row>
    <row r="13" spans="1:26" x14ac:dyDescent="0.25">
      <c r="A13" s="98">
        <v>1112</v>
      </c>
      <c r="B13" s="98" t="s">
        <v>32</v>
      </c>
      <c r="C13" s="1">
        <v>80205</v>
      </c>
      <c r="D13" s="98">
        <f t="shared" si="3"/>
        <v>25237.570799244808</v>
      </c>
      <c r="E13" s="99">
        <f t="shared" si="4"/>
        <v>0.81846080176482383</v>
      </c>
      <c r="F13" s="221">
        <f t="shared" si="5"/>
        <v>3362.3670641255949</v>
      </c>
      <c r="G13" s="221">
        <f t="shared" si="0"/>
        <v>10685.60252979114</v>
      </c>
      <c r="H13" s="221">
        <f t="shared" si="6"/>
        <v>881.92773069236898</v>
      </c>
      <c r="I13" s="100">
        <f t="shared" si="1"/>
        <v>2802.7663281403488</v>
      </c>
      <c r="J13" s="221">
        <f t="shared" si="7"/>
        <v>439.45974891391739</v>
      </c>
      <c r="K13" s="100">
        <f t="shared" si="2"/>
        <v>1396.6030820484293</v>
      </c>
      <c r="L13" s="101">
        <f t="shared" si="8"/>
        <v>12082.20561183957</v>
      </c>
      <c r="M13" s="101">
        <f t="shared" si="9"/>
        <v>92287.20561183957</v>
      </c>
      <c r="N13" s="101">
        <f t="shared" si="10"/>
        <v>29039.397612284323</v>
      </c>
      <c r="O13" s="102">
        <f t="shared" si="11"/>
        <v>0.94175500651706734</v>
      </c>
      <c r="P13" s="103">
        <v>487.98655385131133</v>
      </c>
      <c r="Q13" s="105">
        <f t="shared" si="12"/>
        <v>0.11313893939183657</v>
      </c>
      <c r="R13" s="105">
        <f t="shared" si="12"/>
        <v>0.11173788345805193</v>
      </c>
      <c r="S13" s="104">
        <v>3178</v>
      </c>
      <c r="T13" s="255">
        <v>72053</v>
      </c>
      <c r="U13" s="1">
        <v>22701.008191556397</v>
      </c>
      <c r="W13" s="101">
        <v>0</v>
      </c>
      <c r="X13" s="101">
        <f t="shared" si="13"/>
        <v>0</v>
      </c>
      <c r="Y13" s="1"/>
      <c r="Z13" s="1"/>
    </row>
    <row r="14" spans="1:26" x14ac:dyDescent="0.25">
      <c r="A14" s="98">
        <v>1114</v>
      </c>
      <c r="B14" s="98" t="s">
        <v>33</v>
      </c>
      <c r="C14" s="1">
        <v>82244</v>
      </c>
      <c r="D14" s="98">
        <f t="shared" si="3"/>
        <v>29488.705629257798</v>
      </c>
      <c r="E14" s="99">
        <f t="shared" si="4"/>
        <v>0.95632617910482187</v>
      </c>
      <c r="F14" s="221">
        <f t="shared" si="5"/>
        <v>811.68616611780089</v>
      </c>
      <c r="G14" s="221">
        <f t="shared" si="0"/>
        <v>2263.7927173025469</v>
      </c>
      <c r="H14" s="221">
        <f t="shared" si="6"/>
        <v>0</v>
      </c>
      <c r="I14" s="100">
        <f t="shared" si="1"/>
        <v>0</v>
      </c>
      <c r="J14" s="221">
        <f t="shared" si="7"/>
        <v>-442.46798177845159</v>
      </c>
      <c r="K14" s="100">
        <f t="shared" si="2"/>
        <v>-1234.0432011801013</v>
      </c>
      <c r="L14" s="101">
        <f t="shared" si="8"/>
        <v>1029.7495161224456</v>
      </c>
      <c r="M14" s="101">
        <f t="shared" si="9"/>
        <v>83273.749516122451</v>
      </c>
      <c r="N14" s="101">
        <f t="shared" si="10"/>
        <v>29857.92381359715</v>
      </c>
      <c r="O14" s="102">
        <f t="shared" si="11"/>
        <v>0.9683000181713608</v>
      </c>
      <c r="P14" s="103">
        <v>-516.02706742117471</v>
      </c>
      <c r="Q14" s="105">
        <f t="shared" si="12"/>
        <v>0.20941723159272385</v>
      </c>
      <c r="R14" s="105">
        <f t="shared" si="12"/>
        <v>0.21028450820196923</v>
      </c>
      <c r="S14" s="104">
        <v>2789</v>
      </c>
      <c r="T14" s="255">
        <v>68003</v>
      </c>
      <c r="U14" s="1">
        <v>24365.102113937657</v>
      </c>
      <c r="W14" s="101">
        <v>0</v>
      </c>
      <c r="X14" s="101">
        <f t="shared" si="13"/>
        <v>0</v>
      </c>
      <c r="Y14" s="1"/>
      <c r="Z14" s="1"/>
    </row>
    <row r="15" spans="1:26" x14ac:dyDescent="0.25">
      <c r="A15" s="98">
        <v>1119</v>
      </c>
      <c r="B15" s="98" t="s">
        <v>34</v>
      </c>
      <c r="C15" s="1">
        <v>483476</v>
      </c>
      <c r="D15" s="98">
        <f t="shared" si="3"/>
        <v>25055.762852404645</v>
      </c>
      <c r="E15" s="99">
        <f t="shared" si="4"/>
        <v>0.81256472408279634</v>
      </c>
      <c r="F15" s="221">
        <f t="shared" si="5"/>
        <v>3471.4518322296926</v>
      </c>
      <c r="G15" s="221">
        <f t="shared" si="0"/>
        <v>66985.134554704156</v>
      </c>
      <c r="H15" s="221">
        <f t="shared" si="6"/>
        <v>945.560512086426</v>
      </c>
      <c r="I15" s="100">
        <f t="shared" si="1"/>
        <v>18245.535641219674</v>
      </c>
      <c r="J15" s="221">
        <f t="shared" si="7"/>
        <v>503.09253030797441</v>
      </c>
      <c r="K15" s="100">
        <f t="shared" si="2"/>
        <v>9707.6734648226738</v>
      </c>
      <c r="L15" s="101">
        <f t="shared" si="8"/>
        <v>76692.808019526827</v>
      </c>
      <c r="M15" s="101">
        <f t="shared" si="9"/>
        <v>560168.80801952677</v>
      </c>
      <c r="N15" s="101">
        <f t="shared" si="10"/>
        <v>29030.30721494231</v>
      </c>
      <c r="O15" s="102">
        <f t="shared" si="11"/>
        <v>0.9414602026329657</v>
      </c>
      <c r="P15" s="103">
        <v>-178.40766421810258</v>
      </c>
      <c r="Q15" s="105">
        <f t="shared" si="12"/>
        <v>8.8939340702901881E-2</v>
      </c>
      <c r="R15" s="105">
        <f t="shared" si="12"/>
        <v>7.9007058159177149E-2</v>
      </c>
      <c r="S15" s="104">
        <v>19296</v>
      </c>
      <c r="T15" s="255">
        <v>443988</v>
      </c>
      <c r="U15" s="1">
        <v>23221.129707112974</v>
      </c>
      <c r="W15" s="101">
        <v>0</v>
      </c>
      <c r="X15" s="101">
        <f t="shared" si="13"/>
        <v>0</v>
      </c>
      <c r="Y15" s="1"/>
      <c r="Z15" s="1"/>
    </row>
    <row r="16" spans="1:26" x14ac:dyDescent="0.25">
      <c r="A16" s="98">
        <v>1120</v>
      </c>
      <c r="B16" s="98" t="s">
        <v>35</v>
      </c>
      <c r="C16" s="1">
        <v>569325</v>
      </c>
      <c r="D16" s="98">
        <f t="shared" si="3"/>
        <v>28236.125576551105</v>
      </c>
      <c r="E16" s="99">
        <f t="shared" si="4"/>
        <v>0.91570469130918886</v>
      </c>
      <c r="F16" s="221">
        <f t="shared" si="5"/>
        <v>1563.2341977418166</v>
      </c>
      <c r="G16" s="221">
        <f t="shared" si="0"/>
        <v>31519.491129068247</v>
      </c>
      <c r="H16" s="221">
        <f t="shared" si="6"/>
        <v>0</v>
      </c>
      <c r="I16" s="100">
        <f t="shared" si="1"/>
        <v>0</v>
      </c>
      <c r="J16" s="221">
        <f t="shared" si="7"/>
        <v>-442.46798177845159</v>
      </c>
      <c r="K16" s="100">
        <f t="shared" si="2"/>
        <v>-8921.4819165989193</v>
      </c>
      <c r="L16" s="101">
        <f t="shared" si="8"/>
        <v>22598.009212469326</v>
      </c>
      <c r="M16" s="101">
        <f t="shared" si="9"/>
        <v>591923.00921246933</v>
      </c>
      <c r="N16" s="101">
        <f t="shared" si="10"/>
        <v>29356.891792514474</v>
      </c>
      <c r="O16" s="102">
        <f t="shared" si="11"/>
        <v>0.95205142305310775</v>
      </c>
      <c r="P16" s="103">
        <v>-608.3762496999334</v>
      </c>
      <c r="Q16" s="105">
        <f t="shared" si="12"/>
        <v>9.9552125520733753E-2</v>
      </c>
      <c r="R16" s="105">
        <f t="shared" si="12"/>
        <v>8.2374179801394748E-2</v>
      </c>
      <c r="S16" s="104">
        <v>20163</v>
      </c>
      <c r="T16" s="255">
        <v>517779</v>
      </c>
      <c r="U16" s="1">
        <v>26087.212817412332</v>
      </c>
      <c r="W16" s="101">
        <v>0</v>
      </c>
      <c r="X16" s="101">
        <f t="shared" si="13"/>
        <v>0</v>
      </c>
      <c r="Y16" s="1"/>
      <c r="Z16" s="1"/>
    </row>
    <row r="17" spans="1:26" x14ac:dyDescent="0.25">
      <c r="A17" s="98">
        <v>1121</v>
      </c>
      <c r="B17" s="98" t="s">
        <v>36</v>
      </c>
      <c r="C17" s="1">
        <v>585716</v>
      </c>
      <c r="D17" s="98">
        <f t="shared" si="3"/>
        <v>30264.868495840437</v>
      </c>
      <c r="E17" s="99">
        <f t="shared" si="4"/>
        <v>0.98149733710321052</v>
      </c>
      <c r="F17" s="221">
        <f t="shared" si="5"/>
        <v>345.98844616821731</v>
      </c>
      <c r="G17" s="221">
        <f t="shared" si="0"/>
        <v>6695.9143986935096</v>
      </c>
      <c r="H17" s="221">
        <f t="shared" si="6"/>
        <v>0</v>
      </c>
      <c r="I17" s="100">
        <f t="shared" si="1"/>
        <v>0</v>
      </c>
      <c r="J17" s="221">
        <f t="shared" si="7"/>
        <v>-442.46798177845159</v>
      </c>
      <c r="K17" s="100">
        <f t="shared" si="2"/>
        <v>-8563.0828513583729</v>
      </c>
      <c r="L17" s="101">
        <f t="shared" si="8"/>
        <v>-1867.1684526648633</v>
      </c>
      <c r="M17" s="101">
        <f t="shared" si="9"/>
        <v>583848.83154733514</v>
      </c>
      <c r="N17" s="101">
        <f t="shared" si="10"/>
        <v>30168.388960230204</v>
      </c>
      <c r="O17" s="102">
        <f t="shared" si="11"/>
        <v>0.9783684813707163</v>
      </c>
      <c r="P17" s="103">
        <v>1058.2663908920686</v>
      </c>
      <c r="Q17" s="105">
        <f t="shared" si="12"/>
        <v>9.4297180351391147E-2</v>
      </c>
      <c r="R17" s="105">
        <f t="shared" si="12"/>
        <v>8.0330797695121067E-2</v>
      </c>
      <c r="S17" s="104">
        <v>19353</v>
      </c>
      <c r="T17" s="255">
        <v>535244</v>
      </c>
      <c r="U17" s="1">
        <v>28014.445723856381</v>
      </c>
      <c r="W17" s="101">
        <v>0</v>
      </c>
      <c r="X17" s="101">
        <f t="shared" si="13"/>
        <v>0</v>
      </c>
      <c r="Y17" s="1"/>
      <c r="Z17" s="1"/>
    </row>
    <row r="18" spans="1:26" x14ac:dyDescent="0.25">
      <c r="A18" s="98">
        <v>1122</v>
      </c>
      <c r="B18" s="98" t="s">
        <v>37</v>
      </c>
      <c r="C18" s="1">
        <v>310918</v>
      </c>
      <c r="D18" s="98">
        <f t="shared" si="3"/>
        <v>25630.038743714449</v>
      </c>
      <c r="E18" s="99">
        <f t="shared" si="4"/>
        <v>0.83118863643056062</v>
      </c>
      <c r="F18" s="221">
        <f t="shared" si="5"/>
        <v>3126.8862974438102</v>
      </c>
      <c r="G18" s="221">
        <f t="shared" si="0"/>
        <v>37932.257674290864</v>
      </c>
      <c r="H18" s="221">
        <f t="shared" si="6"/>
        <v>744.56395012799453</v>
      </c>
      <c r="I18" s="100">
        <f t="shared" si="1"/>
        <v>9032.3052790027014</v>
      </c>
      <c r="J18" s="221">
        <f t="shared" si="7"/>
        <v>302.09596834954294</v>
      </c>
      <c r="K18" s="100">
        <f t="shared" si="2"/>
        <v>3664.7261920483056</v>
      </c>
      <c r="L18" s="101">
        <f t="shared" si="8"/>
        <v>41596.983866339171</v>
      </c>
      <c r="M18" s="101">
        <f t="shared" si="9"/>
        <v>352514.9838663392</v>
      </c>
      <c r="N18" s="101">
        <f t="shared" si="10"/>
        <v>29059.021009507807</v>
      </c>
      <c r="O18" s="102">
        <f t="shared" si="11"/>
        <v>0.94239139825035423</v>
      </c>
      <c r="P18" s="103">
        <v>997.19283661748341</v>
      </c>
      <c r="Q18" s="105">
        <f t="shared" si="12"/>
        <v>5.3220282716873242E-2</v>
      </c>
      <c r="R18" s="105">
        <f t="shared" si="12"/>
        <v>4.7403304813812414E-2</v>
      </c>
      <c r="S18" s="104">
        <v>12131</v>
      </c>
      <c r="T18" s="255">
        <v>295207</v>
      </c>
      <c r="U18" s="1">
        <v>24470.076259946949</v>
      </c>
      <c r="W18" s="101">
        <v>0</v>
      </c>
      <c r="X18" s="101">
        <f t="shared" si="13"/>
        <v>0</v>
      </c>
      <c r="Y18" s="1"/>
      <c r="Z18" s="1"/>
    </row>
    <row r="19" spans="1:26" x14ac:dyDescent="0.25">
      <c r="A19" s="98">
        <v>1124</v>
      </c>
      <c r="B19" s="98" t="s">
        <v>38</v>
      </c>
      <c r="C19" s="1">
        <v>1043390</v>
      </c>
      <c r="D19" s="98">
        <f t="shared" si="3"/>
        <v>37847.867092280911</v>
      </c>
      <c r="E19" s="99">
        <f t="shared" si="4"/>
        <v>1.2274158987743646</v>
      </c>
      <c r="F19" s="221">
        <f t="shared" si="5"/>
        <v>-4203.8107116960664</v>
      </c>
      <c r="G19" s="221">
        <f t="shared" si="0"/>
        <v>-115890.65370003715</v>
      </c>
      <c r="H19" s="221">
        <f t="shared" si="6"/>
        <v>0</v>
      </c>
      <c r="I19" s="100">
        <f t="shared" si="1"/>
        <v>0</v>
      </c>
      <c r="J19" s="221">
        <f t="shared" si="7"/>
        <v>-442.46798177845159</v>
      </c>
      <c r="K19" s="100">
        <f t="shared" si="2"/>
        <v>-12197.957321668353</v>
      </c>
      <c r="L19" s="101">
        <f t="shared" si="8"/>
        <v>-128088.6110217055</v>
      </c>
      <c r="M19" s="101">
        <f t="shared" si="9"/>
        <v>915301.38897829456</v>
      </c>
      <c r="N19" s="101">
        <f t="shared" si="10"/>
        <v>33201.588398806394</v>
      </c>
      <c r="O19" s="102">
        <f t="shared" si="11"/>
        <v>1.0767359060391779</v>
      </c>
      <c r="P19" s="103">
        <v>423.48454834452423</v>
      </c>
      <c r="Q19" s="105">
        <f t="shared" si="12"/>
        <v>9.636757772316086E-2</v>
      </c>
      <c r="R19" s="105">
        <f t="shared" si="12"/>
        <v>9.195315516340781E-2</v>
      </c>
      <c r="S19" s="104">
        <v>27568</v>
      </c>
      <c r="T19" s="255">
        <v>951679</v>
      </c>
      <c r="U19" s="1">
        <v>34660.705830935651</v>
      </c>
      <c r="W19" s="101">
        <v>0</v>
      </c>
      <c r="X19" s="101">
        <f t="shared" si="13"/>
        <v>0</v>
      </c>
      <c r="Y19" s="1"/>
      <c r="Z19" s="1"/>
    </row>
    <row r="20" spans="1:26" x14ac:dyDescent="0.25">
      <c r="A20" s="98">
        <v>1127</v>
      </c>
      <c r="B20" s="98" t="s">
        <v>39</v>
      </c>
      <c r="C20" s="1">
        <v>375465</v>
      </c>
      <c r="D20" s="98">
        <f t="shared" si="3"/>
        <v>32780.251440544787</v>
      </c>
      <c r="E20" s="99">
        <f t="shared" si="4"/>
        <v>1.0630718419572946</v>
      </c>
      <c r="F20" s="221">
        <f t="shared" si="5"/>
        <v>-1163.2413206543927</v>
      </c>
      <c r="G20" s="221">
        <f t="shared" si="0"/>
        <v>-13323.766086775413</v>
      </c>
      <c r="H20" s="221">
        <f t="shared" si="6"/>
        <v>0</v>
      </c>
      <c r="I20" s="100">
        <f t="shared" si="1"/>
        <v>0</v>
      </c>
      <c r="J20" s="221">
        <f t="shared" si="7"/>
        <v>-442.46798177845159</v>
      </c>
      <c r="K20" s="100">
        <f t="shared" si="2"/>
        <v>-5068.0282632903845</v>
      </c>
      <c r="L20" s="101">
        <f t="shared" si="8"/>
        <v>-18391.794350065797</v>
      </c>
      <c r="M20" s="101">
        <f t="shared" si="9"/>
        <v>357073.20564993419</v>
      </c>
      <c r="N20" s="101">
        <f t="shared" si="10"/>
        <v>31174.542138111941</v>
      </c>
      <c r="O20" s="102">
        <f t="shared" si="11"/>
        <v>1.0109982833123499</v>
      </c>
      <c r="P20" s="103">
        <v>-1018.9214880753425</v>
      </c>
      <c r="Q20" s="105">
        <f t="shared" si="12"/>
        <v>6.8708265257908616E-2</v>
      </c>
      <c r="R20" s="105">
        <f t="shared" si="12"/>
        <v>5.5738957691045483E-2</v>
      </c>
      <c r="S20" s="104">
        <v>11454</v>
      </c>
      <c r="T20" s="255">
        <v>351326</v>
      </c>
      <c r="U20" s="1">
        <v>31049.580203269998</v>
      </c>
      <c r="W20" s="101">
        <v>0</v>
      </c>
      <c r="X20" s="101">
        <f t="shared" si="13"/>
        <v>0</v>
      </c>
      <c r="Y20" s="1"/>
      <c r="Z20" s="1"/>
    </row>
    <row r="21" spans="1:26" x14ac:dyDescent="0.25">
      <c r="A21" s="98">
        <v>1130</v>
      </c>
      <c r="B21" s="98" t="s">
        <v>40</v>
      </c>
      <c r="C21" s="1">
        <v>352118</v>
      </c>
      <c r="D21" s="98">
        <f t="shared" si="3"/>
        <v>26538.890563762438</v>
      </c>
      <c r="E21" s="99">
        <f t="shared" si="4"/>
        <v>0.86066293073721212</v>
      </c>
      <c r="F21" s="221">
        <f t="shared" si="5"/>
        <v>2581.5752054150171</v>
      </c>
      <c r="G21" s="221">
        <f t="shared" si="0"/>
        <v>34252.339825446448</v>
      </c>
      <c r="H21" s="221">
        <f t="shared" si="6"/>
        <v>426.4658131111986</v>
      </c>
      <c r="I21" s="100">
        <f t="shared" si="1"/>
        <v>5658.348408359383</v>
      </c>
      <c r="J21" s="221">
        <f t="shared" si="7"/>
        <v>-16.002168667252988</v>
      </c>
      <c r="K21" s="100">
        <f t="shared" si="2"/>
        <v>-212.31677387711267</v>
      </c>
      <c r="L21" s="101">
        <f t="shared" si="8"/>
        <v>34040.023051569333</v>
      </c>
      <c r="M21" s="101">
        <f t="shared" si="9"/>
        <v>386158.02305156935</v>
      </c>
      <c r="N21" s="101">
        <f t="shared" si="10"/>
        <v>29104.4636005102</v>
      </c>
      <c r="O21" s="102">
        <f t="shared" si="11"/>
        <v>0.94386511296568654</v>
      </c>
      <c r="P21" s="103">
        <v>534.61812350503897</v>
      </c>
      <c r="Q21" s="105">
        <f t="shared" si="12"/>
        <v>8.4952256529870859E-2</v>
      </c>
      <c r="R21" s="106">
        <f t="shared" si="12"/>
        <v>6.8761380226515803E-2</v>
      </c>
      <c r="S21" s="104">
        <v>13268</v>
      </c>
      <c r="T21" s="255">
        <v>324547</v>
      </c>
      <c r="U21" s="1">
        <v>24831.446059678656</v>
      </c>
      <c r="V21" s="1"/>
      <c r="W21" s="101">
        <v>0</v>
      </c>
      <c r="X21" s="101">
        <f t="shared" si="13"/>
        <v>0</v>
      </c>
      <c r="Y21" s="1"/>
      <c r="Z21" s="1"/>
    </row>
    <row r="22" spans="1:26" x14ac:dyDescent="0.25">
      <c r="A22" s="98">
        <v>1133</v>
      </c>
      <c r="B22" s="98" t="s">
        <v>41</v>
      </c>
      <c r="C22" s="1">
        <v>84933</v>
      </c>
      <c r="D22" s="98">
        <f t="shared" si="3"/>
        <v>33517.363851617993</v>
      </c>
      <c r="E22" s="99">
        <f t="shared" si="4"/>
        <v>1.0869765838104934</v>
      </c>
      <c r="F22" s="221">
        <f t="shared" si="5"/>
        <v>-1605.5087672983157</v>
      </c>
      <c r="G22" s="221">
        <f t="shared" si="0"/>
        <v>-4068.3592163339317</v>
      </c>
      <c r="H22" s="221">
        <f t="shared" si="6"/>
        <v>0</v>
      </c>
      <c r="I22" s="100">
        <f t="shared" si="1"/>
        <v>0</v>
      </c>
      <c r="J22" s="221">
        <f t="shared" si="7"/>
        <v>-442.46798177845159</v>
      </c>
      <c r="K22" s="100">
        <f t="shared" si="2"/>
        <v>-1121.2138658265962</v>
      </c>
      <c r="L22" s="101">
        <f t="shared" si="8"/>
        <v>-5189.5730821605284</v>
      </c>
      <c r="M22" s="101">
        <f t="shared" si="9"/>
        <v>79743.426917839475</v>
      </c>
      <c r="N22" s="101">
        <f t="shared" si="10"/>
        <v>31469.38710254123</v>
      </c>
      <c r="O22" s="102">
        <f t="shared" si="11"/>
        <v>1.0205601800536295</v>
      </c>
      <c r="P22" s="103">
        <v>3837.0567268392842</v>
      </c>
      <c r="Q22" s="105">
        <f t="shared" si="12"/>
        <v>-4.0987771416957419E-2</v>
      </c>
      <c r="R22" s="106">
        <f t="shared" si="12"/>
        <v>-2.3578709651045908E-2</v>
      </c>
      <c r="S22" s="104">
        <v>2534</v>
      </c>
      <c r="T22" s="255">
        <v>88563</v>
      </c>
      <c r="U22" s="1">
        <v>34326.744186046511</v>
      </c>
      <c r="V22" s="1"/>
      <c r="W22" s="101">
        <v>0</v>
      </c>
      <c r="X22" s="101">
        <f t="shared" si="13"/>
        <v>0</v>
      </c>
      <c r="Y22" s="1"/>
      <c r="Z22" s="1"/>
    </row>
    <row r="23" spans="1:26" x14ac:dyDescent="0.25">
      <c r="A23" s="98">
        <v>1134</v>
      </c>
      <c r="B23" s="98" t="s">
        <v>42</v>
      </c>
      <c r="C23" s="1">
        <v>125616</v>
      </c>
      <c r="D23" s="98">
        <f t="shared" si="3"/>
        <v>33196.617336152223</v>
      </c>
      <c r="E23" s="99">
        <f t="shared" si="4"/>
        <v>1.0765746932204829</v>
      </c>
      <c r="F23" s="221">
        <f t="shared" si="5"/>
        <v>-1413.0608580188541</v>
      </c>
      <c r="G23" s="221">
        <f t="shared" si="0"/>
        <v>-5347.022286743344</v>
      </c>
      <c r="H23" s="221">
        <f t="shared" si="6"/>
        <v>0</v>
      </c>
      <c r="I23" s="100">
        <f t="shared" si="1"/>
        <v>0</v>
      </c>
      <c r="J23" s="221">
        <f t="shared" si="7"/>
        <v>-442.46798177845159</v>
      </c>
      <c r="K23" s="100">
        <f t="shared" si="2"/>
        <v>-1674.2988430496607</v>
      </c>
      <c r="L23" s="101">
        <f t="shared" si="8"/>
        <v>-7021.3211297930047</v>
      </c>
      <c r="M23" s="101">
        <f t="shared" si="9"/>
        <v>118594.67887020699</v>
      </c>
      <c r="N23" s="101">
        <f t="shared" si="10"/>
        <v>31341.088496354914</v>
      </c>
      <c r="O23" s="102">
        <f t="shared" si="11"/>
        <v>1.016399423817625</v>
      </c>
      <c r="P23" s="103">
        <v>9556.4106765429297</v>
      </c>
      <c r="Q23" s="105">
        <f t="shared" si="12"/>
        <v>-9.9578518794621096E-2</v>
      </c>
      <c r="R23" s="105">
        <f t="shared" si="12"/>
        <v>-9.3629645372280954E-2</v>
      </c>
      <c r="S23" s="104">
        <v>3784</v>
      </c>
      <c r="T23" s="255">
        <v>139508</v>
      </c>
      <c r="U23" s="1">
        <v>36625.886059333156</v>
      </c>
      <c r="W23" s="101">
        <v>0</v>
      </c>
      <c r="X23" s="101">
        <f t="shared" si="13"/>
        <v>0</v>
      </c>
      <c r="Y23" s="1"/>
      <c r="Z23" s="1"/>
    </row>
    <row r="24" spans="1:26" x14ac:dyDescent="0.25">
      <c r="A24" s="98">
        <v>1135</v>
      </c>
      <c r="B24" s="98" t="s">
        <v>43</v>
      </c>
      <c r="C24" s="1">
        <v>124646</v>
      </c>
      <c r="D24" s="98">
        <f t="shared" si="3"/>
        <v>27546.077348066297</v>
      </c>
      <c r="E24" s="99">
        <f t="shared" si="4"/>
        <v>0.89332625279643896</v>
      </c>
      <c r="F24" s="221">
        <f t="shared" si="5"/>
        <v>1977.2631348327013</v>
      </c>
      <c r="G24" s="221">
        <f t="shared" si="0"/>
        <v>8947.115685117973</v>
      </c>
      <c r="H24" s="221">
        <f t="shared" si="6"/>
        <v>73.950438604847648</v>
      </c>
      <c r="I24" s="100">
        <f t="shared" si="1"/>
        <v>334.62573468693563</v>
      </c>
      <c r="J24" s="221">
        <f t="shared" si="7"/>
        <v>-368.51754317360394</v>
      </c>
      <c r="K24" s="100">
        <f t="shared" si="2"/>
        <v>-1667.541882860558</v>
      </c>
      <c r="L24" s="101">
        <f t="shared" si="8"/>
        <v>7279.5738022574151</v>
      </c>
      <c r="M24" s="101">
        <f t="shared" si="9"/>
        <v>131925.57380225742</v>
      </c>
      <c r="N24" s="101">
        <f t="shared" si="10"/>
        <v>29154.822939725396</v>
      </c>
      <c r="O24" s="102">
        <f t="shared" si="11"/>
        <v>0.94549827906864803</v>
      </c>
      <c r="P24" s="103">
        <v>5252.3270326142156</v>
      </c>
      <c r="Q24" s="105">
        <f t="shared" si="12"/>
        <v>-4.363438269663094E-2</v>
      </c>
      <c r="R24" s="105">
        <f t="shared" si="12"/>
        <v>-3.6025728061731238E-2</v>
      </c>
      <c r="S24" s="104">
        <v>4525</v>
      </c>
      <c r="T24" s="255">
        <v>130333</v>
      </c>
      <c r="U24" s="1">
        <v>28575.531681648761</v>
      </c>
      <c r="W24" s="101">
        <v>0</v>
      </c>
      <c r="X24" s="101">
        <f t="shared" si="13"/>
        <v>0</v>
      </c>
      <c r="Y24" s="1"/>
      <c r="Z24" s="1"/>
    </row>
    <row r="25" spans="1:26" x14ac:dyDescent="0.25">
      <c r="A25" s="98">
        <v>1144</v>
      </c>
      <c r="B25" s="98" t="s">
        <v>44</v>
      </c>
      <c r="C25" s="1">
        <v>13748</v>
      </c>
      <c r="D25" s="98">
        <f t="shared" si="3"/>
        <v>26286.806883365203</v>
      </c>
      <c r="E25" s="99">
        <f t="shared" si="4"/>
        <v>0.85248779324830926</v>
      </c>
      <c r="F25" s="221">
        <f t="shared" si="5"/>
        <v>2732.8254136533578</v>
      </c>
      <c r="G25" s="221">
        <f t="shared" si="0"/>
        <v>1429.2676913407061</v>
      </c>
      <c r="H25" s="221">
        <f t="shared" si="6"/>
        <v>514.69510125023055</v>
      </c>
      <c r="I25" s="100">
        <f t="shared" si="1"/>
        <v>269.18553795387061</v>
      </c>
      <c r="J25" s="221">
        <f t="shared" si="7"/>
        <v>72.227119471778963</v>
      </c>
      <c r="K25" s="100">
        <f t="shared" si="2"/>
        <v>37.7747834837404</v>
      </c>
      <c r="L25" s="101">
        <f t="shared" si="8"/>
        <v>1467.0424748244463</v>
      </c>
      <c r="M25" s="101">
        <f t="shared" si="9"/>
        <v>15215.042474824446</v>
      </c>
      <c r="N25" s="101">
        <f t="shared" si="10"/>
        <v>29091.859416490337</v>
      </c>
      <c r="O25" s="102">
        <f t="shared" si="11"/>
        <v>0.94345635609124134</v>
      </c>
      <c r="P25" s="103">
        <v>73.084366791764523</v>
      </c>
      <c r="Q25" s="105">
        <f t="shared" si="12"/>
        <v>0.13723219455703531</v>
      </c>
      <c r="R25" s="105">
        <f t="shared" si="12"/>
        <v>0.10244115227613181</v>
      </c>
      <c r="S25" s="104">
        <v>523</v>
      </c>
      <c r="T25" s="255">
        <v>12089</v>
      </c>
      <c r="U25" s="1">
        <v>23844.181459566076</v>
      </c>
      <c r="W25" s="101">
        <v>0</v>
      </c>
      <c r="X25" s="101">
        <f t="shared" si="13"/>
        <v>0</v>
      </c>
      <c r="Y25" s="1"/>
      <c r="Z25" s="1"/>
    </row>
    <row r="26" spans="1:26" x14ac:dyDescent="0.25">
      <c r="A26" s="98">
        <v>1145</v>
      </c>
      <c r="B26" s="98" t="s">
        <v>45</v>
      </c>
      <c r="C26" s="1">
        <v>24457</v>
      </c>
      <c r="D26" s="98">
        <f t="shared" si="3"/>
        <v>28604.6783625731</v>
      </c>
      <c r="E26" s="99">
        <f t="shared" si="4"/>
        <v>0.92765695134006509</v>
      </c>
      <c r="F26" s="221">
        <f t="shared" si="5"/>
        <v>1342.1025261286195</v>
      </c>
      <c r="G26" s="221">
        <f t="shared" si="0"/>
        <v>1147.4976598399696</v>
      </c>
      <c r="H26" s="221">
        <f t="shared" si="6"/>
        <v>0</v>
      </c>
      <c r="I26" s="100">
        <f t="shared" si="1"/>
        <v>0</v>
      </c>
      <c r="J26" s="221">
        <f t="shared" si="7"/>
        <v>-442.46798177845159</v>
      </c>
      <c r="K26" s="100">
        <f t="shared" si="2"/>
        <v>-378.31012442057607</v>
      </c>
      <c r="L26" s="101">
        <f t="shared" si="8"/>
        <v>769.1875354193935</v>
      </c>
      <c r="M26" s="101">
        <f t="shared" si="9"/>
        <v>25226.187535419394</v>
      </c>
      <c r="N26" s="101">
        <f t="shared" si="10"/>
        <v>29504.312906923267</v>
      </c>
      <c r="O26" s="102">
        <f t="shared" si="11"/>
        <v>0.95683232706545807</v>
      </c>
      <c r="P26" s="103">
        <v>71.366101597308216</v>
      </c>
      <c r="Q26" s="105">
        <f t="shared" si="12"/>
        <v>0.13600260114264481</v>
      </c>
      <c r="R26" s="105">
        <f t="shared" si="12"/>
        <v>0.1413172331947741</v>
      </c>
      <c r="S26" s="104">
        <v>855</v>
      </c>
      <c r="T26" s="255">
        <v>21529</v>
      </c>
      <c r="U26" s="1">
        <v>25062.863795110596</v>
      </c>
      <c r="W26" s="101">
        <v>0</v>
      </c>
      <c r="X26" s="101">
        <f t="shared" si="13"/>
        <v>0</v>
      </c>
      <c r="Y26" s="1"/>
      <c r="Z26" s="1"/>
    </row>
    <row r="27" spans="1:26" x14ac:dyDescent="0.25">
      <c r="A27" s="98">
        <v>1146</v>
      </c>
      <c r="B27" s="98" t="s">
        <v>46</v>
      </c>
      <c r="C27" s="1">
        <v>303080</v>
      </c>
      <c r="D27" s="98">
        <f t="shared" si="3"/>
        <v>26861.65027031818</v>
      </c>
      <c r="E27" s="99">
        <f t="shared" si="4"/>
        <v>0.87113010962325998</v>
      </c>
      <c r="F27" s="221">
        <f t="shared" si="5"/>
        <v>2387.9193814815721</v>
      </c>
      <c r="G27" s="221">
        <f t="shared" si="0"/>
        <v>26942.894381256581</v>
      </c>
      <c r="H27" s="221">
        <f t="shared" si="6"/>
        <v>313.49991581668888</v>
      </c>
      <c r="I27" s="100">
        <f t="shared" si="1"/>
        <v>3537.2195501597007</v>
      </c>
      <c r="J27" s="221">
        <f t="shared" si="7"/>
        <v>-128.9680659617627</v>
      </c>
      <c r="K27" s="100">
        <f t="shared" si="2"/>
        <v>-1455.1466882465686</v>
      </c>
      <c r="L27" s="101">
        <f t="shared" si="8"/>
        <v>25487.747693010013</v>
      </c>
      <c r="M27" s="101">
        <f t="shared" si="9"/>
        <v>328567.74769301002</v>
      </c>
      <c r="N27" s="101">
        <f t="shared" si="10"/>
        <v>29120.601585837987</v>
      </c>
      <c r="O27" s="102">
        <f t="shared" si="11"/>
        <v>0.94438847190998898</v>
      </c>
      <c r="P27" s="103">
        <v>336.94935088240891</v>
      </c>
      <c r="Q27" s="105">
        <f t="shared" si="12"/>
        <v>7.8649446047953417E-2</v>
      </c>
      <c r="R27" s="105">
        <f t="shared" si="12"/>
        <v>6.8611495872021963E-2</v>
      </c>
      <c r="S27" s="104">
        <v>11283</v>
      </c>
      <c r="T27" s="255">
        <v>280981</v>
      </c>
      <c r="U27" s="1">
        <v>25136.965467883343</v>
      </c>
      <c r="W27" s="101">
        <v>0</v>
      </c>
      <c r="X27" s="101">
        <f t="shared" si="13"/>
        <v>0</v>
      </c>
      <c r="Y27" s="1"/>
      <c r="Z27" s="1"/>
    </row>
    <row r="28" spans="1:26" x14ac:dyDescent="0.25">
      <c r="A28" s="98">
        <v>1149</v>
      </c>
      <c r="B28" s="98" t="s">
        <v>47</v>
      </c>
      <c r="C28" s="1">
        <v>1097038</v>
      </c>
      <c r="D28" s="98">
        <f t="shared" si="3"/>
        <v>25787.781199313602</v>
      </c>
      <c r="E28" s="99">
        <f t="shared" si="4"/>
        <v>0.83630426414723047</v>
      </c>
      <c r="F28" s="221">
        <f t="shared" si="5"/>
        <v>3032.2408240843183</v>
      </c>
      <c r="G28" s="221">
        <f t="shared" si="0"/>
        <v>128994.55689737097</v>
      </c>
      <c r="H28" s="221">
        <f t="shared" si="6"/>
        <v>689.35409066829106</v>
      </c>
      <c r="I28" s="100">
        <f t="shared" si="1"/>
        <v>29325.81237111977</v>
      </c>
      <c r="J28" s="221">
        <f t="shared" si="7"/>
        <v>246.88610888983948</v>
      </c>
      <c r="K28" s="100">
        <f t="shared" si="2"/>
        <v>10502.781958282661</v>
      </c>
      <c r="L28" s="101">
        <f t="shared" si="8"/>
        <v>139497.33885565362</v>
      </c>
      <c r="M28" s="101">
        <f t="shared" si="9"/>
        <v>1236535.3388556535</v>
      </c>
      <c r="N28" s="101">
        <f t="shared" si="10"/>
        <v>29066.908132287757</v>
      </c>
      <c r="O28" s="102">
        <f t="shared" si="11"/>
        <v>0.94264717963618749</v>
      </c>
      <c r="P28" s="103">
        <v>6054.0937814312929</v>
      </c>
      <c r="Q28" s="105">
        <f t="shared" si="12"/>
        <v>7.4516141670584554E-2</v>
      </c>
      <c r="R28" s="105">
        <f t="shared" si="12"/>
        <v>6.9565501963773771E-2</v>
      </c>
      <c r="S28" s="104">
        <v>42541</v>
      </c>
      <c r="T28" s="255">
        <v>1020960</v>
      </c>
      <c r="U28" s="1">
        <v>24110.520722635494</v>
      </c>
      <c r="W28" s="101">
        <v>0</v>
      </c>
      <c r="X28" s="101">
        <f t="shared" si="13"/>
        <v>0</v>
      </c>
      <c r="Y28" s="1"/>
      <c r="Z28" s="1"/>
    </row>
    <row r="29" spans="1:26" x14ac:dyDescent="0.25">
      <c r="A29" s="98">
        <v>1151</v>
      </c>
      <c r="B29" s="98" t="s">
        <v>48</v>
      </c>
      <c r="C29" s="1">
        <v>5849</v>
      </c>
      <c r="D29" s="98">
        <f t="shared" si="3"/>
        <v>31111.702127659573</v>
      </c>
      <c r="E29" s="99">
        <f t="shared" si="4"/>
        <v>1.0089603658857131</v>
      </c>
      <c r="F29" s="221">
        <f t="shared" si="5"/>
        <v>-162.11173292326421</v>
      </c>
      <c r="G29" s="221">
        <f t="shared" si="0"/>
        <v>-30.477005789573671</v>
      </c>
      <c r="H29" s="221">
        <f t="shared" si="6"/>
        <v>0</v>
      </c>
      <c r="I29" s="100">
        <f t="shared" si="1"/>
        <v>0</v>
      </c>
      <c r="J29" s="221">
        <f t="shared" si="7"/>
        <v>-442.46798177845159</v>
      </c>
      <c r="K29" s="100">
        <f t="shared" si="2"/>
        <v>-83.183980574348894</v>
      </c>
      <c r="L29" s="101">
        <f t="shared" si="8"/>
        <v>-113.66098636392256</v>
      </c>
      <c r="M29" s="101">
        <f t="shared" si="9"/>
        <v>5735.3390136360777</v>
      </c>
      <c r="N29" s="101">
        <f t="shared" si="10"/>
        <v>30507.122412957859</v>
      </c>
      <c r="O29" s="102">
        <f t="shared" si="11"/>
        <v>0.98935369288371733</v>
      </c>
      <c r="P29" s="103">
        <v>-2.4123659645684796</v>
      </c>
      <c r="Q29" s="105">
        <f t="shared" si="12"/>
        <v>7.676730486008837E-2</v>
      </c>
      <c r="R29" s="105">
        <f t="shared" si="12"/>
        <v>9.9677247516685899E-2</v>
      </c>
      <c r="S29" s="104">
        <v>188</v>
      </c>
      <c r="T29" s="255">
        <v>5432</v>
      </c>
      <c r="U29" s="1">
        <v>28291.666666666668</v>
      </c>
      <c r="W29" s="101">
        <v>0</v>
      </c>
      <c r="X29" s="101">
        <f t="shared" si="13"/>
        <v>0</v>
      </c>
      <c r="Y29" s="1"/>
      <c r="Z29" s="1"/>
    </row>
    <row r="30" spans="1:26" x14ac:dyDescent="0.25">
      <c r="A30" s="98">
        <v>1160</v>
      </c>
      <c r="B30" s="98" t="s">
        <v>49</v>
      </c>
      <c r="C30" s="1">
        <v>311924</v>
      </c>
      <c r="D30" s="98">
        <f t="shared" si="3"/>
        <v>35546.894586894588</v>
      </c>
      <c r="E30" s="99">
        <f t="shared" si="4"/>
        <v>1.1527947786761634</v>
      </c>
      <c r="F30" s="221">
        <f t="shared" si="5"/>
        <v>-2823.2272084642732</v>
      </c>
      <c r="G30" s="221">
        <f t="shared" si="0"/>
        <v>-24773.818754273994</v>
      </c>
      <c r="H30" s="221">
        <f t="shared" si="6"/>
        <v>0</v>
      </c>
      <c r="I30" s="100">
        <f t="shared" si="1"/>
        <v>0</v>
      </c>
      <c r="J30" s="221">
        <f t="shared" si="7"/>
        <v>-442.46798177845159</v>
      </c>
      <c r="K30" s="100">
        <f t="shared" si="2"/>
        <v>-3882.6565401059129</v>
      </c>
      <c r="L30" s="101">
        <f t="shared" si="8"/>
        <v>-28656.475294379907</v>
      </c>
      <c r="M30" s="101">
        <f t="shared" si="9"/>
        <v>283267.52470562008</v>
      </c>
      <c r="N30" s="101">
        <f t="shared" si="10"/>
        <v>32281.199396651857</v>
      </c>
      <c r="O30" s="102">
        <f t="shared" si="11"/>
        <v>1.0468874579998972</v>
      </c>
      <c r="P30" s="103">
        <v>-525.69527308027682</v>
      </c>
      <c r="Q30" s="105">
        <f t="shared" si="12"/>
        <v>0.16320974947605515</v>
      </c>
      <c r="R30" s="105">
        <f t="shared" si="12"/>
        <v>0.15393058338336874</v>
      </c>
      <c r="S30" s="104">
        <v>8775</v>
      </c>
      <c r="T30" s="255">
        <v>268158</v>
      </c>
      <c r="U30" s="1">
        <v>30805.054566341183</v>
      </c>
      <c r="W30" s="101">
        <v>0</v>
      </c>
      <c r="X30" s="101">
        <f t="shared" si="13"/>
        <v>0</v>
      </c>
      <c r="Y30" s="1"/>
      <c r="Z30" s="1"/>
    </row>
    <row r="31" spans="1:26" ht="27.95" customHeight="1" x14ac:dyDescent="0.25">
      <c r="A31" s="98">
        <v>1505</v>
      </c>
      <c r="B31" s="98" t="s">
        <v>50</v>
      </c>
      <c r="C31" s="1">
        <v>633582</v>
      </c>
      <c r="D31" s="98">
        <f t="shared" si="3"/>
        <v>26384.958147670011</v>
      </c>
      <c r="E31" s="99">
        <f t="shared" si="4"/>
        <v>0.8556708635650272</v>
      </c>
      <c r="F31" s="221">
        <f t="shared" si="5"/>
        <v>2673.9346550704727</v>
      </c>
      <c r="G31" s="221">
        <f t="shared" si="0"/>
        <v>64209.192872207263</v>
      </c>
      <c r="H31" s="221">
        <f t="shared" si="6"/>
        <v>480.34215874354771</v>
      </c>
      <c r="I31" s="100">
        <f t="shared" si="1"/>
        <v>11534.456257908812</v>
      </c>
      <c r="J31" s="221">
        <f t="shared" si="7"/>
        <v>37.874176965096126</v>
      </c>
      <c r="K31" s="100">
        <f t="shared" si="2"/>
        <v>909.47261146285325</v>
      </c>
      <c r="L31" s="101">
        <f t="shared" si="8"/>
        <v>65118.665483670113</v>
      </c>
      <c r="M31" s="101">
        <f t="shared" si="9"/>
        <v>698700.66548367008</v>
      </c>
      <c r="N31" s="101">
        <f t="shared" si="10"/>
        <v>29096.766979705579</v>
      </c>
      <c r="O31" s="102">
        <f t="shared" si="11"/>
        <v>0.9436155096070773</v>
      </c>
      <c r="P31" s="103">
        <v>-1878.7657748170532</v>
      </c>
      <c r="Q31" s="105">
        <f t="shared" si="12"/>
        <v>7.7133885629476498E-2</v>
      </c>
      <c r="R31" s="105">
        <f t="shared" si="12"/>
        <v>8.0991525831206154E-2</v>
      </c>
      <c r="S31" s="104">
        <v>24013</v>
      </c>
      <c r="T31" s="255">
        <v>588211</v>
      </c>
      <c r="U31" s="1">
        <v>24408.108220258102</v>
      </c>
      <c r="W31" s="101">
        <v>0</v>
      </c>
      <c r="X31" s="101">
        <f t="shared" si="13"/>
        <v>0</v>
      </c>
      <c r="Y31" s="1"/>
      <c r="Z31" s="1"/>
    </row>
    <row r="32" spans="1:26" x14ac:dyDescent="0.25">
      <c r="A32" s="98">
        <v>1506</v>
      </c>
      <c r="B32" s="98" t="s">
        <v>51</v>
      </c>
      <c r="C32" s="1">
        <v>901004</v>
      </c>
      <c r="D32" s="98">
        <f t="shared" si="3"/>
        <v>28154.615336541465</v>
      </c>
      <c r="E32" s="99">
        <f t="shared" si="4"/>
        <v>0.91306129361766741</v>
      </c>
      <c r="F32" s="221">
        <f t="shared" si="5"/>
        <v>1612.1403417476008</v>
      </c>
      <c r="G32" s="221">
        <f t="shared" si="0"/>
        <v>51591.715216606724</v>
      </c>
      <c r="H32" s="221">
        <f t="shared" si="6"/>
        <v>0</v>
      </c>
      <c r="I32" s="100">
        <f t="shared" si="1"/>
        <v>0</v>
      </c>
      <c r="J32" s="221">
        <f t="shared" si="7"/>
        <v>-442.46798177845159</v>
      </c>
      <c r="K32" s="100">
        <f t="shared" si="2"/>
        <v>-14159.860352874008</v>
      </c>
      <c r="L32" s="101">
        <f t="shared" si="8"/>
        <v>37431.854863732719</v>
      </c>
      <c r="M32" s="101">
        <f t="shared" si="9"/>
        <v>938435.8548637327</v>
      </c>
      <c r="N32" s="101">
        <f t="shared" si="10"/>
        <v>29324.287696510615</v>
      </c>
      <c r="O32" s="102">
        <f t="shared" si="11"/>
        <v>0.95099406397649899</v>
      </c>
      <c r="P32" s="103">
        <v>3076.9992787334122</v>
      </c>
      <c r="Q32" s="105">
        <f t="shared" si="12"/>
        <v>5.7710097153938981E-2</v>
      </c>
      <c r="R32" s="105">
        <f t="shared" si="12"/>
        <v>5.3347315677021223E-2</v>
      </c>
      <c r="S32" s="104">
        <v>32002</v>
      </c>
      <c r="T32" s="255">
        <v>851844</v>
      </c>
      <c r="U32" s="1">
        <v>26728.710385942893</v>
      </c>
      <c r="W32" s="101">
        <v>0</v>
      </c>
      <c r="X32" s="101">
        <f t="shared" si="13"/>
        <v>0</v>
      </c>
      <c r="Y32" s="1"/>
      <c r="Z32" s="1"/>
    </row>
    <row r="33" spans="1:26" x14ac:dyDescent="0.25">
      <c r="A33" s="98">
        <v>1507</v>
      </c>
      <c r="B33" s="98" t="s">
        <v>52</v>
      </c>
      <c r="C33" s="1">
        <v>1993212</v>
      </c>
      <c r="D33" s="98">
        <f t="shared" si="3"/>
        <v>29698.90037846053</v>
      </c>
      <c r="E33" s="99">
        <f t="shared" si="4"/>
        <v>0.96314284796442429</v>
      </c>
      <c r="F33" s="221">
        <f t="shared" si="5"/>
        <v>685.56931659616168</v>
      </c>
      <c r="G33" s="221">
        <f t="shared" si="0"/>
        <v>46011.299114034795</v>
      </c>
      <c r="H33" s="221">
        <f t="shared" si="6"/>
        <v>0</v>
      </c>
      <c r="I33" s="100">
        <f t="shared" si="1"/>
        <v>0</v>
      </c>
      <c r="J33" s="221">
        <f t="shared" si="7"/>
        <v>-442.46798177845159</v>
      </c>
      <c r="K33" s="100">
        <f t="shared" si="2"/>
        <v>-29695.796129079001</v>
      </c>
      <c r="L33" s="101">
        <f t="shared" si="8"/>
        <v>16315.502984955794</v>
      </c>
      <c r="M33" s="101">
        <f t="shared" si="9"/>
        <v>2009527.5029849559</v>
      </c>
      <c r="N33" s="101">
        <f t="shared" si="10"/>
        <v>29942.001713278241</v>
      </c>
      <c r="O33" s="102">
        <f t="shared" si="11"/>
        <v>0.97102668571520179</v>
      </c>
      <c r="P33" s="103">
        <v>-6376.1528156704808</v>
      </c>
      <c r="Q33" s="105">
        <f t="shared" si="12"/>
        <v>9.009589417186134E-2</v>
      </c>
      <c r="R33" s="105">
        <f t="shared" si="12"/>
        <v>8.2884245678070081E-2</v>
      </c>
      <c r="S33" s="104">
        <v>67114</v>
      </c>
      <c r="T33" s="255">
        <v>1828474</v>
      </c>
      <c r="U33" s="55">
        <v>27425.738713064347</v>
      </c>
      <c r="V33" s="1"/>
      <c r="W33" s="101">
        <v>0</v>
      </c>
      <c r="X33" s="101">
        <f t="shared" si="13"/>
        <v>0</v>
      </c>
      <c r="Y33" s="1"/>
      <c r="Z33" s="1"/>
    </row>
    <row r="34" spans="1:26" x14ac:dyDescent="0.25">
      <c r="A34" s="98">
        <v>1511</v>
      </c>
      <c r="B34" s="98" t="s">
        <v>53</v>
      </c>
      <c r="C34" s="1">
        <v>79021</v>
      </c>
      <c r="D34" s="98">
        <f t="shared" si="3"/>
        <v>25951.067323481115</v>
      </c>
      <c r="E34" s="99">
        <f t="shared" si="4"/>
        <v>0.84159967443716266</v>
      </c>
      <c r="F34" s="221">
        <f t="shared" si="5"/>
        <v>2934.2691495838108</v>
      </c>
      <c r="G34" s="221">
        <f t="shared" si="0"/>
        <v>8934.849560482704</v>
      </c>
      <c r="H34" s="221">
        <f t="shared" si="6"/>
        <v>632.20394720966158</v>
      </c>
      <c r="I34" s="100">
        <f t="shared" si="1"/>
        <v>1925.0610192534195</v>
      </c>
      <c r="J34" s="221">
        <f t="shared" si="7"/>
        <v>189.73596543120999</v>
      </c>
      <c r="K34" s="100">
        <f t="shared" si="2"/>
        <v>577.74601473803443</v>
      </c>
      <c r="L34" s="101">
        <f t="shared" si="8"/>
        <v>9512.5955752207392</v>
      </c>
      <c r="M34" s="101">
        <f t="shared" si="9"/>
        <v>88533.595575220737</v>
      </c>
      <c r="N34" s="101">
        <f t="shared" si="10"/>
        <v>29075.072438496136</v>
      </c>
      <c r="O34" s="102">
        <f t="shared" si="11"/>
        <v>0.94291195015068419</v>
      </c>
      <c r="P34" s="103">
        <v>-595.8268702085461</v>
      </c>
      <c r="Q34" s="105">
        <f t="shared" si="12"/>
        <v>7.9875915600743419E-2</v>
      </c>
      <c r="R34" s="105">
        <f t="shared" si="12"/>
        <v>9.3352199604956165E-2</v>
      </c>
      <c r="S34" s="104">
        <v>3045</v>
      </c>
      <c r="T34" s="255">
        <v>73176</v>
      </c>
      <c r="U34" s="1">
        <v>23735.322737593255</v>
      </c>
      <c r="W34" s="101">
        <v>0</v>
      </c>
      <c r="X34" s="101">
        <f t="shared" si="13"/>
        <v>0</v>
      </c>
      <c r="Y34" s="1"/>
      <c r="Z34" s="1"/>
    </row>
    <row r="35" spans="1:26" x14ac:dyDescent="0.25">
      <c r="A35" s="98">
        <v>1514</v>
      </c>
      <c r="B35" s="98" t="s">
        <v>54</v>
      </c>
      <c r="C35" s="1">
        <v>68470</v>
      </c>
      <c r="D35" s="98">
        <f t="shared" si="3"/>
        <v>28270.024772914949</v>
      </c>
      <c r="E35" s="99">
        <f t="shared" si="4"/>
        <v>0.9168040508179085</v>
      </c>
      <c r="F35" s="221">
        <f t="shared" si="5"/>
        <v>1542.8946799235105</v>
      </c>
      <c r="G35" s="221">
        <f t="shared" si="0"/>
        <v>3736.8909147747427</v>
      </c>
      <c r="H35" s="221">
        <f t="shared" si="6"/>
        <v>0</v>
      </c>
      <c r="I35" s="100">
        <f t="shared" si="1"/>
        <v>0</v>
      </c>
      <c r="J35" s="221">
        <f t="shared" si="7"/>
        <v>-442.46798177845159</v>
      </c>
      <c r="K35" s="100">
        <f t="shared" si="2"/>
        <v>-1071.6574518674097</v>
      </c>
      <c r="L35" s="101">
        <f t="shared" si="8"/>
        <v>2665.233462907333</v>
      </c>
      <c r="M35" s="101">
        <f t="shared" si="9"/>
        <v>71135.23346290733</v>
      </c>
      <c r="N35" s="101">
        <f t="shared" si="10"/>
        <v>29370.451471060005</v>
      </c>
      <c r="O35" s="102">
        <f t="shared" si="11"/>
        <v>0.95249116685659529</v>
      </c>
      <c r="P35" s="103">
        <v>164.7194129458212</v>
      </c>
      <c r="Q35" s="105">
        <f t="shared" si="12"/>
        <v>3.2979301188823848E-2</v>
      </c>
      <c r="R35" s="105">
        <f t="shared" si="12"/>
        <v>4.2788766063862296E-2</v>
      </c>
      <c r="S35" s="104">
        <v>2422</v>
      </c>
      <c r="T35" s="255">
        <v>66284</v>
      </c>
      <c r="U35" s="1">
        <v>27110.020449897751</v>
      </c>
      <c r="W35" s="101">
        <v>0</v>
      </c>
      <c r="X35" s="101">
        <f t="shared" si="13"/>
        <v>0</v>
      </c>
      <c r="Y35" s="1"/>
      <c r="Z35" s="1"/>
    </row>
    <row r="36" spans="1:26" x14ac:dyDescent="0.25">
      <c r="A36" s="98">
        <v>1515</v>
      </c>
      <c r="B36" s="98" t="s">
        <v>55</v>
      </c>
      <c r="C36" s="1">
        <v>270834</v>
      </c>
      <c r="D36" s="98">
        <f t="shared" si="3"/>
        <v>30899.486594409584</v>
      </c>
      <c r="E36" s="99">
        <f t="shared" si="4"/>
        <v>1.0020781624885489</v>
      </c>
      <c r="F36" s="221">
        <f t="shared" si="5"/>
        <v>-34.782412973270404</v>
      </c>
      <c r="G36" s="221">
        <f t="shared" si="0"/>
        <v>-304.86784971071506</v>
      </c>
      <c r="H36" s="221">
        <f t="shared" si="6"/>
        <v>0</v>
      </c>
      <c r="I36" s="100">
        <f t="shared" si="1"/>
        <v>0</v>
      </c>
      <c r="J36" s="221">
        <f t="shared" si="7"/>
        <v>-442.46798177845159</v>
      </c>
      <c r="K36" s="100">
        <f t="shared" si="2"/>
        <v>-3878.2318602881282</v>
      </c>
      <c r="L36" s="101">
        <f t="shared" si="8"/>
        <v>-4183.0997099988435</v>
      </c>
      <c r="M36" s="101">
        <f t="shared" si="9"/>
        <v>266650.90029000118</v>
      </c>
      <c r="N36" s="101">
        <f t="shared" si="10"/>
        <v>30422.236199657862</v>
      </c>
      <c r="O36" s="102">
        <f t="shared" si="11"/>
        <v>0.98660081152485157</v>
      </c>
      <c r="P36" s="103">
        <v>-900.58610467788094</v>
      </c>
      <c r="Q36" s="105">
        <f t="shared" si="12"/>
        <v>5.9733612971890067E-2</v>
      </c>
      <c r="R36" s="105">
        <f t="shared" si="12"/>
        <v>7.0977791637764062E-2</v>
      </c>
      <c r="S36" s="104">
        <v>8765</v>
      </c>
      <c r="T36" s="255">
        <v>255568</v>
      </c>
      <c r="U36" s="1">
        <v>28851.659516820953</v>
      </c>
      <c r="W36" s="101">
        <v>0</v>
      </c>
      <c r="X36" s="101">
        <f t="shared" si="13"/>
        <v>0</v>
      </c>
      <c r="Y36" s="1"/>
      <c r="Z36" s="1"/>
    </row>
    <row r="37" spans="1:26" x14ac:dyDescent="0.25">
      <c r="A37" s="98">
        <v>1516</v>
      </c>
      <c r="B37" s="98" t="s">
        <v>56</v>
      </c>
      <c r="C37" s="1">
        <v>247469</v>
      </c>
      <c r="D37" s="98">
        <f t="shared" si="3"/>
        <v>28920.065443496555</v>
      </c>
      <c r="E37" s="99">
        <f t="shared" si="4"/>
        <v>0.93788503411285717</v>
      </c>
      <c r="F37" s="221">
        <f t="shared" si="5"/>
        <v>1152.8702775745471</v>
      </c>
      <c r="G37" s="221">
        <f t="shared" si="0"/>
        <v>9865.1109652054001</v>
      </c>
      <c r="H37" s="221">
        <f t="shared" si="6"/>
        <v>0</v>
      </c>
      <c r="I37" s="100">
        <f t="shared" si="1"/>
        <v>0</v>
      </c>
      <c r="J37" s="221">
        <f t="shared" si="7"/>
        <v>-442.46798177845159</v>
      </c>
      <c r="K37" s="100">
        <f t="shared" si="2"/>
        <v>-3786.1985200782101</v>
      </c>
      <c r="L37" s="101">
        <f t="shared" si="8"/>
        <v>6078.91244512719</v>
      </c>
      <c r="M37" s="101">
        <f t="shared" si="9"/>
        <v>253547.91244512718</v>
      </c>
      <c r="N37" s="101">
        <f t="shared" si="10"/>
        <v>29630.46773929265</v>
      </c>
      <c r="O37" s="102">
        <f t="shared" si="11"/>
        <v>0.96092356017457492</v>
      </c>
      <c r="P37" s="103">
        <v>-75.35540190858319</v>
      </c>
      <c r="Q37" s="105">
        <f t="shared" si="12"/>
        <v>2.1349919107207713E-2</v>
      </c>
      <c r="R37" s="105">
        <f t="shared" si="12"/>
        <v>2.3498370497172769E-2</v>
      </c>
      <c r="S37" s="104">
        <v>8557</v>
      </c>
      <c r="T37" s="255">
        <v>242296</v>
      </c>
      <c r="U37" s="1">
        <v>28256.093294460639</v>
      </c>
      <c r="W37" s="101">
        <v>0</v>
      </c>
      <c r="X37" s="101">
        <f t="shared" si="13"/>
        <v>0</v>
      </c>
      <c r="Y37" s="1"/>
      <c r="Z37" s="1"/>
    </row>
    <row r="38" spans="1:26" x14ac:dyDescent="0.25">
      <c r="A38" s="98">
        <v>1517</v>
      </c>
      <c r="B38" s="98" t="s">
        <v>57</v>
      </c>
      <c r="C38" s="1">
        <v>120998</v>
      </c>
      <c r="D38" s="98">
        <f t="shared" si="3"/>
        <v>23604.760046820131</v>
      </c>
      <c r="E38" s="99">
        <f t="shared" si="4"/>
        <v>0.76550833624465908</v>
      </c>
      <c r="F38" s="221">
        <f t="shared" si="5"/>
        <v>4342.0535155804009</v>
      </c>
      <c r="G38" s="221">
        <f t="shared" si="0"/>
        <v>22257.366320865134</v>
      </c>
      <c r="H38" s="221">
        <f t="shared" si="6"/>
        <v>1453.4114940410059</v>
      </c>
      <c r="I38" s="100">
        <f t="shared" si="1"/>
        <v>7450.1873184541955</v>
      </c>
      <c r="J38" s="221">
        <f t="shared" si="7"/>
        <v>1010.9435122625543</v>
      </c>
      <c r="K38" s="100">
        <f t="shared" si="2"/>
        <v>5182.096443857853</v>
      </c>
      <c r="L38" s="101">
        <f t="shared" si="8"/>
        <v>27439.462764722986</v>
      </c>
      <c r="M38" s="101">
        <f t="shared" si="9"/>
        <v>148437.46276472299</v>
      </c>
      <c r="N38" s="101">
        <f t="shared" si="10"/>
        <v>28957.757074663088</v>
      </c>
      <c r="O38" s="102">
        <f t="shared" si="11"/>
        <v>0.93910738324105902</v>
      </c>
      <c r="P38" s="103">
        <v>691.11474985583482</v>
      </c>
      <c r="Q38" s="105">
        <f t="shared" si="12"/>
        <v>4.8019124499800787E-2</v>
      </c>
      <c r="R38" s="105">
        <f t="shared" si="12"/>
        <v>5.0881447508578856E-2</v>
      </c>
      <c r="S38" s="104">
        <v>5126</v>
      </c>
      <c r="T38" s="255">
        <v>115454</v>
      </c>
      <c r="U38" s="1">
        <v>22461.867704280157</v>
      </c>
      <c r="W38" s="101">
        <v>0</v>
      </c>
      <c r="X38" s="101">
        <f t="shared" si="13"/>
        <v>0</v>
      </c>
      <c r="Y38" s="1"/>
      <c r="Z38" s="1"/>
    </row>
    <row r="39" spans="1:26" x14ac:dyDescent="0.25">
      <c r="A39" s="98">
        <v>1520</v>
      </c>
      <c r="B39" s="98" t="s">
        <v>58</v>
      </c>
      <c r="C39" s="1">
        <v>260499</v>
      </c>
      <c r="D39" s="98">
        <f t="shared" si="3"/>
        <v>24046.80144004431</v>
      </c>
      <c r="E39" s="99">
        <f t="shared" si="4"/>
        <v>0.77984385038702375</v>
      </c>
      <c r="F39" s="221">
        <f t="shared" si="5"/>
        <v>4076.8286796458938</v>
      </c>
      <c r="G39" s="221">
        <f t="shared" si="0"/>
        <v>44164.285086603966</v>
      </c>
      <c r="H39" s="221">
        <f t="shared" si="6"/>
        <v>1298.6970064125433</v>
      </c>
      <c r="I39" s="100">
        <f t="shared" si="1"/>
        <v>14068.784670467081</v>
      </c>
      <c r="J39" s="221">
        <f t="shared" si="7"/>
        <v>856.22902463409173</v>
      </c>
      <c r="K39" s="100">
        <f t="shared" si="2"/>
        <v>9275.529023861116</v>
      </c>
      <c r="L39" s="101">
        <f t="shared" si="8"/>
        <v>53439.814110465086</v>
      </c>
      <c r="M39" s="101">
        <f t="shared" si="9"/>
        <v>313938.81411046511</v>
      </c>
      <c r="N39" s="101">
        <f t="shared" si="10"/>
        <v>28979.859144324299</v>
      </c>
      <c r="O39" s="102">
        <f t="shared" si="11"/>
        <v>0.93982415894817728</v>
      </c>
      <c r="P39" s="103">
        <v>188.08287849945918</v>
      </c>
      <c r="Q39" s="105">
        <f t="shared" si="12"/>
        <v>7.0347360895397282E-2</v>
      </c>
      <c r="R39" s="106">
        <f t="shared" si="12"/>
        <v>7.0050947890441528E-2</v>
      </c>
      <c r="S39" s="104">
        <v>10833</v>
      </c>
      <c r="T39" s="255">
        <v>243378</v>
      </c>
      <c r="U39" s="55">
        <v>22472.576177285318</v>
      </c>
      <c r="V39" s="1"/>
      <c r="W39" s="101">
        <v>0</v>
      </c>
      <c r="X39" s="101">
        <f t="shared" si="13"/>
        <v>0</v>
      </c>
      <c r="Y39" s="1"/>
      <c r="Z39" s="1"/>
    </row>
    <row r="40" spans="1:26" x14ac:dyDescent="0.25">
      <c r="A40" s="98">
        <v>1525</v>
      </c>
      <c r="B40" s="98" t="s">
        <v>59</v>
      </c>
      <c r="C40" s="1">
        <v>121563</v>
      </c>
      <c r="D40" s="98">
        <f t="shared" si="3"/>
        <v>27213.56615177972</v>
      </c>
      <c r="E40" s="99">
        <f t="shared" si="4"/>
        <v>0.882542830632978</v>
      </c>
      <c r="F40" s="221">
        <f t="shared" si="5"/>
        <v>2176.7698526046479</v>
      </c>
      <c r="G40" s="221">
        <f t="shared" si="0"/>
        <v>9723.6309315849612</v>
      </c>
      <c r="H40" s="221">
        <f t="shared" si="6"/>
        <v>190.32935730514981</v>
      </c>
      <c r="I40" s="100">
        <f t="shared" si="1"/>
        <v>850.20123908210417</v>
      </c>
      <c r="J40" s="221">
        <f t="shared" si="7"/>
        <v>-252.13862447330177</v>
      </c>
      <c r="K40" s="100">
        <f t="shared" si="2"/>
        <v>-1126.303235522239</v>
      </c>
      <c r="L40" s="101">
        <f t="shared" si="8"/>
        <v>8597.3276960627227</v>
      </c>
      <c r="M40" s="101">
        <f t="shared" si="9"/>
        <v>130160.32769606273</v>
      </c>
      <c r="N40" s="101">
        <f t="shared" si="10"/>
        <v>29138.197379911067</v>
      </c>
      <c r="O40" s="102">
        <f t="shared" si="11"/>
        <v>0.944959107960475</v>
      </c>
      <c r="P40" s="103">
        <v>288.67718252163468</v>
      </c>
      <c r="Q40" s="105">
        <f t="shared" si="12"/>
        <v>4.1769147048993475E-2</v>
      </c>
      <c r="R40" s="105">
        <f t="shared" si="12"/>
        <v>4.5267364466888074E-2</v>
      </c>
      <c r="S40" s="104">
        <v>4467</v>
      </c>
      <c r="T40" s="255">
        <v>116689</v>
      </c>
      <c r="U40" s="1">
        <v>26035.029004908523</v>
      </c>
      <c r="W40" s="101">
        <v>0</v>
      </c>
      <c r="X40" s="101">
        <f t="shared" si="13"/>
        <v>0</v>
      </c>
      <c r="Y40" s="1"/>
      <c r="Z40" s="1"/>
    </row>
    <row r="41" spans="1:26" x14ac:dyDescent="0.25">
      <c r="A41" s="98">
        <v>1528</v>
      </c>
      <c r="B41" s="98" t="s">
        <v>60</v>
      </c>
      <c r="C41" s="1">
        <v>181150</v>
      </c>
      <c r="D41" s="98">
        <f t="shared" si="3"/>
        <v>23967.980947340569</v>
      </c>
      <c r="E41" s="99">
        <f t="shared" si="4"/>
        <v>0.77728768188067399</v>
      </c>
      <c r="F41" s="221">
        <f t="shared" si="5"/>
        <v>4124.120975268138</v>
      </c>
      <c r="G41" s="221">
        <f t="shared" si="0"/>
        <v>31170.106331076589</v>
      </c>
      <c r="H41" s="221">
        <f t="shared" si="6"/>
        <v>1326.2841788588523</v>
      </c>
      <c r="I41" s="100">
        <f t="shared" si="1"/>
        <v>10024.055823815206</v>
      </c>
      <c r="J41" s="221">
        <f t="shared" si="7"/>
        <v>883.8161970804008</v>
      </c>
      <c r="K41" s="100">
        <f t="shared" si="2"/>
        <v>6679.8828175336694</v>
      </c>
      <c r="L41" s="101">
        <f t="shared" si="8"/>
        <v>37849.989148610257</v>
      </c>
      <c r="M41" s="101">
        <f t="shared" si="9"/>
        <v>218999.98914861027</v>
      </c>
      <c r="N41" s="101">
        <f t="shared" si="10"/>
        <v>28975.918119689108</v>
      </c>
      <c r="O41" s="102">
        <f t="shared" si="11"/>
        <v>0.93969635052285971</v>
      </c>
      <c r="P41" s="103">
        <v>463.06021837888693</v>
      </c>
      <c r="Q41" s="105">
        <f t="shared" si="12"/>
        <v>6.9986825355354077E-3</v>
      </c>
      <c r="R41" s="105">
        <f t="shared" si="12"/>
        <v>1.206165553584654E-2</v>
      </c>
      <c r="S41" s="104">
        <v>7558</v>
      </c>
      <c r="T41" s="255">
        <v>179891</v>
      </c>
      <c r="U41" s="1">
        <v>23682.332806740389</v>
      </c>
      <c r="W41" s="101">
        <v>0</v>
      </c>
      <c r="X41" s="101">
        <f t="shared" si="13"/>
        <v>0</v>
      </c>
      <c r="Y41" s="1"/>
      <c r="Z41" s="1"/>
    </row>
    <row r="42" spans="1:26" x14ac:dyDescent="0.25">
      <c r="A42" s="98">
        <v>1531</v>
      </c>
      <c r="B42" s="98" t="s">
        <v>61</v>
      </c>
      <c r="C42" s="1">
        <v>230555</v>
      </c>
      <c r="D42" s="98">
        <f t="shared" si="3"/>
        <v>24149.471038022417</v>
      </c>
      <c r="E42" s="99">
        <f t="shared" si="4"/>
        <v>0.78317345140712458</v>
      </c>
      <c r="F42" s="221">
        <f t="shared" si="5"/>
        <v>4015.2269208590296</v>
      </c>
      <c r="G42" s="221">
        <f t="shared" si="0"/>
        <v>38333.371413441157</v>
      </c>
      <c r="H42" s="221">
        <f t="shared" si="6"/>
        <v>1262.7626471202057</v>
      </c>
      <c r="I42" s="100">
        <f t="shared" si="1"/>
        <v>12055.594992056602</v>
      </c>
      <c r="J42" s="221">
        <f t="shared" si="7"/>
        <v>820.29466534175413</v>
      </c>
      <c r="K42" s="100">
        <f t="shared" si="2"/>
        <v>7831.3531700177264</v>
      </c>
      <c r="L42" s="101">
        <f t="shared" si="8"/>
        <v>46164.724583458883</v>
      </c>
      <c r="M42" s="101">
        <f t="shared" si="9"/>
        <v>276719.72458345885</v>
      </c>
      <c r="N42" s="101">
        <f t="shared" si="10"/>
        <v>28984.992624223196</v>
      </c>
      <c r="O42" s="102">
        <f t="shared" si="11"/>
        <v>0.93999063899918212</v>
      </c>
      <c r="P42" s="103">
        <v>934.43202631165332</v>
      </c>
      <c r="Q42" s="105">
        <f t="shared" si="12"/>
        <v>5.4139195479027409E-2</v>
      </c>
      <c r="R42" s="105">
        <f t="shared" si="12"/>
        <v>3.8901821542072827E-2</v>
      </c>
      <c r="S42" s="104">
        <v>9547</v>
      </c>
      <c r="T42" s="255">
        <v>218714</v>
      </c>
      <c r="U42" s="1">
        <v>23245.190774790095</v>
      </c>
      <c r="W42" s="101">
        <v>0</v>
      </c>
      <c r="X42" s="101">
        <f t="shared" si="13"/>
        <v>0</v>
      </c>
      <c r="Y42" s="1"/>
      <c r="Z42" s="1"/>
    </row>
    <row r="43" spans="1:26" x14ac:dyDescent="0.25">
      <c r="A43" s="98">
        <v>1532</v>
      </c>
      <c r="B43" s="98" t="s">
        <v>62</v>
      </c>
      <c r="C43" s="1">
        <v>236586</v>
      </c>
      <c r="D43" s="98">
        <f t="shared" si="3"/>
        <v>27519.599860416423</v>
      </c>
      <c r="E43" s="99">
        <f t="shared" si="4"/>
        <v>0.89246758117772351</v>
      </c>
      <c r="F43" s="221">
        <f t="shared" si="5"/>
        <v>1993.1496274226256</v>
      </c>
      <c r="G43" s="221">
        <f t="shared" si="0"/>
        <v>17135.107346952311</v>
      </c>
      <c r="H43" s="221">
        <f t="shared" si="6"/>
        <v>83.217559282303583</v>
      </c>
      <c r="I43" s="100">
        <f t="shared" si="1"/>
        <v>715.4213571499638</v>
      </c>
      <c r="J43" s="221">
        <f t="shared" si="7"/>
        <v>-359.25042249614802</v>
      </c>
      <c r="K43" s="100">
        <f t="shared" si="2"/>
        <v>-3088.4758821993846</v>
      </c>
      <c r="L43" s="101">
        <f t="shared" si="8"/>
        <v>14046.631464752925</v>
      </c>
      <c r="M43" s="101">
        <f t="shared" si="9"/>
        <v>250632.63146475292</v>
      </c>
      <c r="N43" s="101">
        <f t="shared" si="10"/>
        <v>29153.499065342901</v>
      </c>
      <c r="O43" s="102">
        <f t="shared" si="11"/>
        <v>0.94545534548771215</v>
      </c>
      <c r="P43" s="103">
        <v>781.23614016983447</v>
      </c>
      <c r="Q43" s="105">
        <f t="shared" si="12"/>
        <v>0.10041535463285534</v>
      </c>
      <c r="R43" s="105">
        <f t="shared" si="12"/>
        <v>8.8767361464123215E-2</v>
      </c>
      <c r="S43" s="104">
        <v>8597</v>
      </c>
      <c r="T43" s="255">
        <v>214997</v>
      </c>
      <c r="U43" s="1">
        <v>25275.922877968493</v>
      </c>
      <c r="W43" s="101">
        <v>0</v>
      </c>
      <c r="X43" s="101">
        <f t="shared" si="13"/>
        <v>0</v>
      </c>
      <c r="Y43" s="1"/>
      <c r="Z43" s="1"/>
    </row>
    <row r="44" spans="1:26" x14ac:dyDescent="0.25">
      <c r="A44" s="98">
        <v>1535</v>
      </c>
      <c r="B44" s="98" t="s">
        <v>63</v>
      </c>
      <c r="C44" s="1">
        <v>190381</v>
      </c>
      <c r="D44" s="98">
        <f t="shared" si="3"/>
        <v>27448.241061130335</v>
      </c>
      <c r="E44" s="99">
        <f t="shared" si="4"/>
        <v>0.89015339727542753</v>
      </c>
      <c r="F44" s="221">
        <f t="shared" si="5"/>
        <v>2035.9649069942789</v>
      </c>
      <c r="G44" s="221">
        <f t="shared" si="0"/>
        <v>14121.452594912318</v>
      </c>
      <c r="H44" s="221">
        <f t="shared" si="6"/>
        <v>108.19313903243454</v>
      </c>
      <c r="I44" s="100">
        <f t="shared" si="1"/>
        <v>750.42761232896601</v>
      </c>
      <c r="J44" s="221">
        <f t="shared" si="7"/>
        <v>-334.27484274601704</v>
      </c>
      <c r="K44" s="100">
        <f t="shared" si="2"/>
        <v>-2318.5303092863742</v>
      </c>
      <c r="L44" s="101">
        <f t="shared" si="8"/>
        <v>11802.922285625944</v>
      </c>
      <c r="M44" s="101">
        <f t="shared" si="9"/>
        <v>202183.92228562594</v>
      </c>
      <c r="N44" s="101">
        <f t="shared" si="10"/>
        <v>29149.931125378596</v>
      </c>
      <c r="O44" s="102">
        <f t="shared" si="11"/>
        <v>0.94533963629259732</v>
      </c>
      <c r="P44" s="103">
        <v>-724.78677233709459</v>
      </c>
      <c r="Q44" s="105">
        <f t="shared" si="12"/>
        <v>0.11183722573599407</v>
      </c>
      <c r="R44" s="105">
        <f t="shared" si="12"/>
        <v>0.11536381439893989</v>
      </c>
      <c r="S44" s="104">
        <v>6936</v>
      </c>
      <c r="T44" s="255">
        <v>171231</v>
      </c>
      <c r="U44" s="1">
        <v>24609.226789307271</v>
      </c>
      <c r="W44" s="101">
        <v>0</v>
      </c>
      <c r="X44" s="101">
        <f t="shared" si="13"/>
        <v>0</v>
      </c>
      <c r="Y44" s="1"/>
      <c r="Z44" s="1"/>
    </row>
    <row r="45" spans="1:26" x14ac:dyDescent="0.25">
      <c r="A45" s="98">
        <v>1539</v>
      </c>
      <c r="B45" s="98" t="s">
        <v>64</v>
      </c>
      <c r="C45" s="1">
        <v>180701</v>
      </c>
      <c r="D45" s="98">
        <f t="shared" si="3"/>
        <v>25744.550505770054</v>
      </c>
      <c r="E45" s="99">
        <f t="shared" si="4"/>
        <v>0.83490228182571646</v>
      </c>
      <c r="F45" s="221">
        <f t="shared" si="5"/>
        <v>3058.1792402104475</v>
      </c>
      <c r="G45" s="221">
        <f t="shared" si="0"/>
        <v>21465.36008703713</v>
      </c>
      <c r="H45" s="221">
        <f t="shared" si="6"/>
        <v>704.48483340853284</v>
      </c>
      <c r="I45" s="100">
        <f t="shared" si="1"/>
        <v>4944.7790456944922</v>
      </c>
      <c r="J45" s="221">
        <f t="shared" si="7"/>
        <v>262.01685163008125</v>
      </c>
      <c r="K45" s="100">
        <f t="shared" si="2"/>
        <v>1839.0962815915402</v>
      </c>
      <c r="L45" s="101">
        <f t="shared" si="8"/>
        <v>23304.456368628671</v>
      </c>
      <c r="M45" s="101">
        <f t="shared" si="9"/>
        <v>204005.45636862866</v>
      </c>
      <c r="N45" s="101">
        <f t="shared" si="10"/>
        <v>29064.746597610578</v>
      </c>
      <c r="O45" s="102">
        <f t="shared" si="11"/>
        <v>0.94257708052011169</v>
      </c>
      <c r="P45" s="103">
        <v>11.463710346844891</v>
      </c>
      <c r="Q45" s="105">
        <f t="shared" si="12"/>
        <v>2.9828970689645348E-2</v>
      </c>
      <c r="R45" s="105">
        <f t="shared" si="12"/>
        <v>3.0856011976841204E-2</v>
      </c>
      <c r="S45" s="104">
        <v>7019</v>
      </c>
      <c r="T45" s="255">
        <v>175467</v>
      </c>
      <c r="U45" s="1">
        <v>24973.953885567891</v>
      </c>
      <c r="W45" s="101">
        <v>0</v>
      </c>
      <c r="X45" s="101">
        <f t="shared" si="13"/>
        <v>0</v>
      </c>
      <c r="Y45" s="1"/>
      <c r="Z45" s="1"/>
    </row>
    <row r="46" spans="1:26" x14ac:dyDescent="0.25">
      <c r="A46" s="98">
        <v>1547</v>
      </c>
      <c r="B46" s="98" t="s">
        <v>65</v>
      </c>
      <c r="C46" s="1">
        <v>95180</v>
      </c>
      <c r="D46" s="98">
        <f t="shared" si="3"/>
        <v>27055.144968732231</v>
      </c>
      <c r="E46" s="99">
        <f t="shared" si="4"/>
        <v>0.87740519161355779</v>
      </c>
      <c r="F46" s="221">
        <f t="shared" si="5"/>
        <v>2271.8225624331412</v>
      </c>
      <c r="G46" s="221">
        <f t="shared" si="0"/>
        <v>7992.2717746397911</v>
      </c>
      <c r="H46" s="221">
        <f t="shared" si="6"/>
        <v>245.77677137177088</v>
      </c>
      <c r="I46" s="100">
        <f t="shared" si="1"/>
        <v>864.64268168589001</v>
      </c>
      <c r="J46" s="221">
        <f t="shared" si="7"/>
        <v>-196.69121040668071</v>
      </c>
      <c r="K46" s="100">
        <f t="shared" si="2"/>
        <v>-691.95967821070269</v>
      </c>
      <c r="L46" s="101">
        <f t="shared" si="8"/>
        <v>7300.3120964290883</v>
      </c>
      <c r="M46" s="101">
        <f t="shared" si="9"/>
        <v>102480.31209642909</v>
      </c>
      <c r="N46" s="101">
        <f t="shared" si="10"/>
        <v>29130.276320758694</v>
      </c>
      <c r="O46" s="102">
        <f t="shared" si="11"/>
        <v>0.94470222600950393</v>
      </c>
      <c r="P46" s="103">
        <v>371.34455520735173</v>
      </c>
      <c r="Q46" s="105">
        <f t="shared" si="12"/>
        <v>7.0376284833899377E-2</v>
      </c>
      <c r="R46" s="106">
        <f t="shared" si="12"/>
        <v>7.1593313014494966E-2</v>
      </c>
      <c r="S46" s="104">
        <v>3518</v>
      </c>
      <c r="T46" s="255">
        <v>88922</v>
      </c>
      <c r="U46" s="55">
        <v>25247.586598523565</v>
      </c>
      <c r="V46" s="1"/>
      <c r="W46" s="101">
        <v>0</v>
      </c>
      <c r="X46" s="101">
        <f t="shared" si="13"/>
        <v>0</v>
      </c>
      <c r="Y46" s="1"/>
      <c r="Z46" s="1"/>
    </row>
    <row r="47" spans="1:26" x14ac:dyDescent="0.25">
      <c r="A47" s="98">
        <v>1554</v>
      </c>
      <c r="B47" s="98" t="s">
        <v>66</v>
      </c>
      <c r="C47" s="1">
        <v>159193</v>
      </c>
      <c r="D47" s="98">
        <f t="shared" si="3"/>
        <v>27315.202470830474</v>
      </c>
      <c r="E47" s="99">
        <f t="shared" si="4"/>
        <v>0.88583892215622373</v>
      </c>
      <c r="F47" s="221">
        <f t="shared" si="5"/>
        <v>2115.7880611741953</v>
      </c>
      <c r="G47" s="221">
        <f t="shared" si="0"/>
        <v>12330.81282052321</v>
      </c>
      <c r="H47" s="221">
        <f t="shared" si="6"/>
        <v>154.75664563738573</v>
      </c>
      <c r="I47" s="100">
        <f t="shared" si="1"/>
        <v>901.92173077468397</v>
      </c>
      <c r="J47" s="221">
        <f t="shared" si="7"/>
        <v>-287.71133614106589</v>
      </c>
      <c r="K47" s="100">
        <f t="shared" si="2"/>
        <v>-1676.781667030132</v>
      </c>
      <c r="L47" s="101">
        <f t="shared" si="8"/>
        <v>10654.031153493077</v>
      </c>
      <c r="M47" s="101">
        <f t="shared" si="9"/>
        <v>169847.03115349307</v>
      </c>
      <c r="N47" s="101">
        <f t="shared" si="10"/>
        <v>29143.279195863601</v>
      </c>
      <c r="O47" s="102">
        <f t="shared" si="11"/>
        <v>0.94512391253663708</v>
      </c>
      <c r="P47" s="103">
        <v>346.77244677324597</v>
      </c>
      <c r="Q47" s="105">
        <f t="shared" si="12"/>
        <v>7.110513036164845E-2</v>
      </c>
      <c r="R47" s="106">
        <f t="shared" si="12"/>
        <v>6.7429409255397116E-2</v>
      </c>
      <c r="S47" s="104">
        <v>5828</v>
      </c>
      <c r="T47" s="255">
        <v>148625</v>
      </c>
      <c r="U47" s="1">
        <v>25589.703856749311</v>
      </c>
      <c r="W47" s="101">
        <v>0</v>
      </c>
      <c r="X47" s="101">
        <f t="shared" si="13"/>
        <v>0</v>
      </c>
      <c r="Y47" s="1"/>
      <c r="Z47" s="1"/>
    </row>
    <row r="48" spans="1:26" x14ac:dyDescent="0.25">
      <c r="A48" s="98">
        <v>1557</v>
      </c>
      <c r="B48" s="98" t="s">
        <v>67</v>
      </c>
      <c r="C48" s="1">
        <v>59619</v>
      </c>
      <c r="D48" s="98">
        <f t="shared" si="3"/>
        <v>22337.579617834392</v>
      </c>
      <c r="E48" s="99">
        <f t="shared" si="4"/>
        <v>0.72441335455492395</v>
      </c>
      <c r="F48" s="221">
        <f t="shared" si="5"/>
        <v>5102.3617729718444</v>
      </c>
      <c r="G48" s="221">
        <f t="shared" si="0"/>
        <v>13618.203572061853</v>
      </c>
      <c r="H48" s="221">
        <f t="shared" si="6"/>
        <v>1896.9246441860146</v>
      </c>
      <c r="I48" s="100">
        <f t="shared" si="1"/>
        <v>5062.8918753324724</v>
      </c>
      <c r="J48" s="221">
        <f t="shared" si="7"/>
        <v>1454.456662407563</v>
      </c>
      <c r="K48" s="100">
        <f t="shared" si="2"/>
        <v>3881.9448319657859</v>
      </c>
      <c r="L48" s="101">
        <f t="shared" si="8"/>
        <v>17500.148404027641</v>
      </c>
      <c r="M48" s="101">
        <f t="shared" si="9"/>
        <v>77119.148404027641</v>
      </c>
      <c r="N48" s="101">
        <f t="shared" si="10"/>
        <v>28894.398053213801</v>
      </c>
      <c r="O48" s="102">
        <f t="shared" si="11"/>
        <v>0.93705263415657225</v>
      </c>
      <c r="P48" s="103">
        <v>-249.26218935519864</v>
      </c>
      <c r="Q48" s="105">
        <f t="shared" si="12"/>
        <v>4.9704204521445174E-2</v>
      </c>
      <c r="R48" s="106">
        <f t="shared" si="12"/>
        <v>4.5377960141626345E-2</v>
      </c>
      <c r="S48" s="104">
        <v>2669</v>
      </c>
      <c r="T48" s="255">
        <v>56796</v>
      </c>
      <c r="U48" s="1">
        <v>21367.945823927766</v>
      </c>
      <c r="W48" s="101">
        <v>0</v>
      </c>
      <c r="X48" s="101">
        <f t="shared" si="13"/>
        <v>0</v>
      </c>
      <c r="Y48" s="1"/>
      <c r="Z48" s="1"/>
    </row>
    <row r="49" spans="1:26" x14ac:dyDescent="0.25">
      <c r="A49" s="98">
        <v>1560</v>
      </c>
      <c r="B49" s="98" t="s">
        <v>68</v>
      </c>
      <c r="C49" s="1">
        <v>66546</v>
      </c>
      <c r="D49" s="98">
        <f t="shared" si="3"/>
        <v>22481.756756756757</v>
      </c>
      <c r="E49" s="99">
        <f t="shared" si="4"/>
        <v>0.72908905562208404</v>
      </c>
      <c r="F49" s="221">
        <f t="shared" si="5"/>
        <v>5015.855489618426</v>
      </c>
      <c r="G49" s="221">
        <f t="shared" si="0"/>
        <v>14846.932249270541</v>
      </c>
      <c r="H49" s="221">
        <f t="shared" si="6"/>
        <v>1846.4626455631867</v>
      </c>
      <c r="I49" s="100">
        <f t="shared" si="1"/>
        <v>5465.5294308670327</v>
      </c>
      <c r="J49" s="221">
        <f t="shared" si="7"/>
        <v>1403.9946637847352</v>
      </c>
      <c r="K49" s="100">
        <f t="shared" si="2"/>
        <v>4155.824204802816</v>
      </c>
      <c r="L49" s="101">
        <f t="shared" si="8"/>
        <v>19002.756454073358</v>
      </c>
      <c r="M49" s="101">
        <f t="shared" si="9"/>
        <v>85548.756454073358</v>
      </c>
      <c r="N49" s="101">
        <f t="shared" si="10"/>
        <v>28901.606910159921</v>
      </c>
      <c r="O49" s="102">
        <f t="shared" si="11"/>
        <v>0.93728641920993028</v>
      </c>
      <c r="P49" s="103">
        <v>-41.553870547548286</v>
      </c>
      <c r="Q49" s="105">
        <f t="shared" si="12"/>
        <v>4.2142353770260745E-2</v>
      </c>
      <c r="R49" s="106">
        <f t="shared" si="12"/>
        <v>5.0944231758185181E-2</v>
      </c>
      <c r="S49" s="104">
        <v>2960</v>
      </c>
      <c r="T49" s="255">
        <v>63855</v>
      </c>
      <c r="U49" s="1">
        <v>21391.959798994976</v>
      </c>
      <c r="W49" s="101">
        <v>0</v>
      </c>
      <c r="X49" s="101">
        <f t="shared" si="13"/>
        <v>0</v>
      </c>
      <c r="Y49" s="1"/>
      <c r="Z49" s="1"/>
    </row>
    <row r="50" spans="1:26" x14ac:dyDescent="0.25">
      <c r="A50" s="98">
        <v>1563</v>
      </c>
      <c r="B50" s="98" t="s">
        <v>69</v>
      </c>
      <c r="C50" s="1">
        <v>188406</v>
      </c>
      <c r="D50" s="98">
        <f t="shared" si="3"/>
        <v>27179.169070975189</v>
      </c>
      <c r="E50" s="99">
        <f t="shared" si="4"/>
        <v>0.88142732460596818</v>
      </c>
      <c r="F50" s="221">
        <f t="shared" si="5"/>
        <v>2197.408101087366</v>
      </c>
      <c r="G50" s="221">
        <f t="shared" si="0"/>
        <v>15232.432956737621</v>
      </c>
      <c r="H50" s="221">
        <f t="shared" si="6"/>
        <v>202.3683355867355</v>
      </c>
      <c r="I50" s="100">
        <f t="shared" si="1"/>
        <v>1402.8173022872504</v>
      </c>
      <c r="J50" s="221">
        <f t="shared" si="7"/>
        <v>-240.09964619171609</v>
      </c>
      <c r="K50" s="100">
        <f t="shared" si="2"/>
        <v>-1664.3707474009759</v>
      </c>
      <c r="L50" s="101">
        <f t="shared" si="8"/>
        <v>13568.062209336646</v>
      </c>
      <c r="M50" s="101">
        <f t="shared" si="9"/>
        <v>201974.06220933664</v>
      </c>
      <c r="N50" s="101">
        <f t="shared" si="10"/>
        <v>29136.477525870836</v>
      </c>
      <c r="O50" s="102">
        <f t="shared" si="11"/>
        <v>0.9449033326591243</v>
      </c>
      <c r="P50" s="103">
        <v>5596.5017657639073</v>
      </c>
      <c r="Q50" s="105">
        <f t="shared" si="12"/>
        <v>1.9535054871317559E-2</v>
      </c>
      <c r="R50" s="106">
        <f t="shared" si="12"/>
        <v>2.3064893491760725E-2</v>
      </c>
      <c r="S50" s="104">
        <v>6932</v>
      </c>
      <c r="T50" s="255">
        <v>184796</v>
      </c>
      <c r="U50" s="1">
        <v>26566.417481311099</v>
      </c>
      <c r="W50" s="101">
        <v>0</v>
      </c>
      <c r="X50" s="101">
        <f t="shared" si="13"/>
        <v>0</v>
      </c>
      <c r="Y50" s="1"/>
      <c r="Z50" s="1"/>
    </row>
    <row r="51" spans="1:26" x14ac:dyDescent="0.25">
      <c r="A51" s="98">
        <v>1566</v>
      </c>
      <c r="B51" s="98" t="s">
        <v>70</v>
      </c>
      <c r="C51" s="1">
        <v>139583</v>
      </c>
      <c r="D51" s="98">
        <f t="shared" si="3"/>
        <v>23864.42126859292</v>
      </c>
      <c r="E51" s="99">
        <f t="shared" si="4"/>
        <v>0.7739292153161802</v>
      </c>
      <c r="F51" s="221">
        <f t="shared" si="5"/>
        <v>4186.256782516728</v>
      </c>
      <c r="G51" s="221">
        <f t="shared" si="0"/>
        <v>24485.415920940344</v>
      </c>
      <c r="H51" s="221">
        <f t="shared" si="6"/>
        <v>1362.5300664205297</v>
      </c>
      <c r="I51" s="100">
        <f t="shared" si="1"/>
        <v>7969.4383584936786</v>
      </c>
      <c r="J51" s="221">
        <f t="shared" si="7"/>
        <v>920.06208464207816</v>
      </c>
      <c r="K51" s="100">
        <f t="shared" si="2"/>
        <v>5381.4431330715151</v>
      </c>
      <c r="L51" s="101">
        <f t="shared" si="8"/>
        <v>29866.85905401186</v>
      </c>
      <c r="M51" s="101">
        <f t="shared" si="9"/>
        <v>169449.85905401187</v>
      </c>
      <c r="N51" s="101">
        <f t="shared" si="10"/>
        <v>28970.740135751734</v>
      </c>
      <c r="O51" s="102">
        <f t="shared" si="11"/>
        <v>0.93952842719463525</v>
      </c>
      <c r="P51" s="103">
        <v>3317.250882151151</v>
      </c>
      <c r="Q51" s="105">
        <f t="shared" si="12"/>
        <v>5.7927845990601787E-2</v>
      </c>
      <c r="R51" s="106">
        <f t="shared" si="12"/>
        <v>6.2087931553566927E-2</v>
      </c>
      <c r="S51" s="104">
        <v>5849</v>
      </c>
      <c r="T51" s="255">
        <v>131940</v>
      </c>
      <c r="U51" s="1">
        <v>22469.346049046322</v>
      </c>
      <c r="W51" s="101">
        <v>0</v>
      </c>
      <c r="X51" s="101">
        <f t="shared" si="13"/>
        <v>0</v>
      </c>
      <c r="Y51" s="1"/>
      <c r="Z51" s="1"/>
    </row>
    <row r="52" spans="1:26" x14ac:dyDescent="0.25">
      <c r="A52" s="98">
        <v>1573</v>
      </c>
      <c r="B52" s="98" t="s">
        <v>71</v>
      </c>
      <c r="C52" s="1">
        <v>54234</v>
      </c>
      <c r="D52" s="98">
        <f t="shared" si="3"/>
        <v>25582.075471698114</v>
      </c>
      <c r="E52" s="99">
        <f t="shared" si="4"/>
        <v>0.82963317539264936</v>
      </c>
      <c r="F52" s="221">
        <f t="shared" si="5"/>
        <v>3155.6642606536116</v>
      </c>
      <c r="G52" s="221">
        <f t="shared" si="0"/>
        <v>6690.0082325856565</v>
      </c>
      <c r="H52" s="221">
        <f t="shared" si="6"/>
        <v>761.3510953337119</v>
      </c>
      <c r="I52" s="100">
        <f t="shared" si="1"/>
        <v>1614.0643221074693</v>
      </c>
      <c r="J52" s="221">
        <f t="shared" si="7"/>
        <v>318.88311355526031</v>
      </c>
      <c r="K52" s="100">
        <f t="shared" si="2"/>
        <v>676.03220073715192</v>
      </c>
      <c r="L52" s="101">
        <f t="shared" si="8"/>
        <v>7366.0404333228089</v>
      </c>
      <c r="M52" s="101">
        <f t="shared" si="9"/>
        <v>61600.040433322807</v>
      </c>
      <c r="N52" s="101">
        <f t="shared" si="10"/>
        <v>29056.622845906986</v>
      </c>
      <c r="O52" s="102">
        <f t="shared" si="11"/>
        <v>0.94231362519845852</v>
      </c>
      <c r="P52" s="103">
        <v>-255.09128566243271</v>
      </c>
      <c r="Q52" s="105">
        <f t="shared" si="12"/>
        <v>1.842149738042927E-2</v>
      </c>
      <c r="R52" s="106">
        <f t="shared" si="12"/>
        <v>2.2264597370544061E-2</v>
      </c>
      <c r="S52" s="104">
        <v>2120</v>
      </c>
      <c r="T52" s="255">
        <v>53253</v>
      </c>
      <c r="U52" s="1">
        <v>25024.906015037595</v>
      </c>
      <c r="W52" s="101">
        <v>0</v>
      </c>
      <c r="X52" s="101">
        <f t="shared" si="13"/>
        <v>0</v>
      </c>
      <c r="Y52" s="1"/>
      <c r="Z52" s="1"/>
    </row>
    <row r="53" spans="1:26" x14ac:dyDescent="0.25">
      <c r="A53" s="98">
        <v>1576</v>
      </c>
      <c r="B53" s="98" t="s">
        <v>72</v>
      </c>
      <c r="C53" s="1">
        <v>87654</v>
      </c>
      <c r="D53" s="98">
        <f t="shared" si="3"/>
        <v>25902.482269503547</v>
      </c>
      <c r="E53" s="99">
        <f t="shared" si="4"/>
        <v>0.84002404885304516</v>
      </c>
      <c r="F53" s="221">
        <f t="shared" si="5"/>
        <v>2963.4201819703512</v>
      </c>
      <c r="G53" s="221">
        <f t="shared" si="0"/>
        <v>10028.213895787669</v>
      </c>
      <c r="H53" s="221">
        <f t="shared" si="6"/>
        <v>649.20871610181018</v>
      </c>
      <c r="I53" s="100">
        <f t="shared" si="1"/>
        <v>2196.9222952885257</v>
      </c>
      <c r="J53" s="221">
        <f t="shared" si="7"/>
        <v>206.74073432335859</v>
      </c>
      <c r="K53" s="100">
        <f t="shared" si="2"/>
        <v>699.6106449502455</v>
      </c>
      <c r="L53" s="101">
        <f t="shared" si="8"/>
        <v>10727.824540737915</v>
      </c>
      <c r="M53" s="101">
        <f t="shared" si="9"/>
        <v>98381.824540737915</v>
      </c>
      <c r="N53" s="101">
        <f t="shared" si="10"/>
        <v>29072.643185797257</v>
      </c>
      <c r="O53" s="102">
        <f t="shared" si="11"/>
        <v>0.94283316887147828</v>
      </c>
      <c r="P53" s="103">
        <v>333.21787231995586</v>
      </c>
      <c r="Q53" s="105">
        <f t="shared" si="12"/>
        <v>4.1714204221334858E-2</v>
      </c>
      <c r="R53" s="106">
        <f t="shared" si="12"/>
        <v>6.7572358226828916E-2</v>
      </c>
      <c r="S53" s="104">
        <v>3384</v>
      </c>
      <c r="T53" s="255">
        <v>84144</v>
      </c>
      <c r="U53" s="1">
        <v>24262.975778546715</v>
      </c>
      <c r="W53" s="101">
        <v>0</v>
      </c>
      <c r="X53" s="101">
        <f t="shared" si="13"/>
        <v>0</v>
      </c>
      <c r="Y53" s="1"/>
      <c r="Z53" s="1"/>
    </row>
    <row r="54" spans="1:26" x14ac:dyDescent="0.25">
      <c r="A54" s="98">
        <v>1577</v>
      </c>
      <c r="B54" s="98" t="s">
        <v>73</v>
      </c>
      <c r="C54" s="1">
        <v>242482</v>
      </c>
      <c r="D54" s="98">
        <f t="shared" si="3"/>
        <v>22433.342584882968</v>
      </c>
      <c r="E54" s="99">
        <f t="shared" si="4"/>
        <v>0.72751897178779568</v>
      </c>
      <c r="F54" s="221">
        <f t="shared" si="5"/>
        <v>5044.9039927426984</v>
      </c>
      <c r="G54" s="221">
        <f t="shared" si="0"/>
        <v>54530.36725755583</v>
      </c>
      <c r="H54" s="221">
        <f t="shared" si="6"/>
        <v>1863.4076057190127</v>
      </c>
      <c r="I54" s="100">
        <f t="shared" si="1"/>
        <v>20141.572810216807</v>
      </c>
      <c r="J54" s="221">
        <f t="shared" si="7"/>
        <v>1420.9396239405612</v>
      </c>
      <c r="K54" s="100">
        <f t="shared" si="2"/>
        <v>15358.936395173525</v>
      </c>
      <c r="L54" s="101">
        <f t="shared" si="8"/>
        <v>69889.303652729359</v>
      </c>
      <c r="M54" s="101">
        <f t="shared" si="9"/>
        <v>312371.30365272937</v>
      </c>
      <c r="N54" s="101">
        <f t="shared" si="10"/>
        <v>28899.18620156623</v>
      </c>
      <c r="O54" s="102">
        <f t="shared" si="11"/>
        <v>0.93720791501821588</v>
      </c>
      <c r="P54" s="103">
        <v>453.464666638989</v>
      </c>
      <c r="Q54" s="105">
        <f t="shared" si="12"/>
        <v>4.4343758882964518E-2</v>
      </c>
      <c r="R54" s="106">
        <f t="shared" si="12"/>
        <v>4.1638455409125849E-2</v>
      </c>
      <c r="S54" s="104">
        <v>10809</v>
      </c>
      <c r="T54" s="255">
        <v>232186</v>
      </c>
      <c r="U54" s="55">
        <v>21536.592152861514</v>
      </c>
      <c r="V54" s="1"/>
      <c r="W54" s="101">
        <v>0</v>
      </c>
      <c r="X54" s="101">
        <f t="shared" si="13"/>
        <v>0</v>
      </c>
      <c r="Y54" s="1"/>
      <c r="Z54" s="1"/>
    </row>
    <row r="55" spans="1:26" x14ac:dyDescent="0.25">
      <c r="A55" s="98">
        <v>1578</v>
      </c>
      <c r="B55" s="98" t="s">
        <v>74</v>
      </c>
      <c r="C55" s="1">
        <v>63194</v>
      </c>
      <c r="D55" s="98">
        <f t="shared" si="3"/>
        <v>25368.928141308712</v>
      </c>
      <c r="E55" s="99">
        <f t="shared" si="4"/>
        <v>0.82272075357867025</v>
      </c>
      <c r="F55" s="221">
        <f t="shared" si="5"/>
        <v>3283.5526588872526</v>
      </c>
      <c r="G55" s="221">
        <f t="shared" si="0"/>
        <v>8179.3296732881463</v>
      </c>
      <c r="H55" s="221">
        <f t="shared" si="6"/>
        <v>835.95266097000251</v>
      </c>
      <c r="I55" s="100">
        <f t="shared" si="1"/>
        <v>2082.3580784762762</v>
      </c>
      <c r="J55" s="221">
        <f t="shared" si="7"/>
        <v>393.48467919155092</v>
      </c>
      <c r="K55" s="100">
        <f t="shared" si="2"/>
        <v>980.17033586615332</v>
      </c>
      <c r="L55" s="101">
        <f t="shared" si="8"/>
        <v>9159.5000091542988</v>
      </c>
      <c r="M55" s="101">
        <f t="shared" si="9"/>
        <v>72353.500009154304</v>
      </c>
      <c r="N55" s="101">
        <f t="shared" si="10"/>
        <v>29045.965479387516</v>
      </c>
      <c r="O55" s="102">
        <f t="shared" si="11"/>
        <v>0.94196800410775949</v>
      </c>
      <c r="P55" s="103">
        <v>58.227739346639282</v>
      </c>
      <c r="Q55" s="105">
        <f t="shared" si="12"/>
        <v>1.8666580695080277E-2</v>
      </c>
      <c r="R55" s="105">
        <f t="shared" si="12"/>
        <v>2.3164907627093861E-2</v>
      </c>
      <c r="S55" s="104">
        <v>2491</v>
      </c>
      <c r="T55" s="255">
        <v>62036</v>
      </c>
      <c r="U55" s="1">
        <v>24794.564348521184</v>
      </c>
      <c r="W55" s="101">
        <v>0</v>
      </c>
      <c r="X55" s="101">
        <f t="shared" si="13"/>
        <v>0</v>
      </c>
      <c r="Y55" s="1"/>
      <c r="Z55" s="1"/>
    </row>
    <row r="56" spans="1:26" x14ac:dyDescent="0.25">
      <c r="A56" s="98">
        <v>1579</v>
      </c>
      <c r="B56" s="98" t="s">
        <v>75</v>
      </c>
      <c r="C56" s="1">
        <v>320856</v>
      </c>
      <c r="D56" s="98">
        <f t="shared" si="3"/>
        <v>24148.114698577559</v>
      </c>
      <c r="E56" s="99">
        <f t="shared" si="4"/>
        <v>0.78312946497600833</v>
      </c>
      <c r="F56" s="221">
        <f t="shared" si="5"/>
        <v>4016.0407245259439</v>
      </c>
      <c r="G56" s="221">
        <f t="shared" si="0"/>
        <v>53361.133106776215</v>
      </c>
      <c r="H56" s="221">
        <f t="shared" si="6"/>
        <v>1263.2373659259058</v>
      </c>
      <c r="I56" s="100">
        <f t="shared" si="1"/>
        <v>16784.634881057511</v>
      </c>
      <c r="J56" s="221">
        <f t="shared" si="7"/>
        <v>820.76938414745428</v>
      </c>
      <c r="K56" s="100">
        <f t="shared" si="2"/>
        <v>10905.562807167225</v>
      </c>
      <c r="L56" s="101">
        <f t="shared" si="8"/>
        <v>64266.69591394344</v>
      </c>
      <c r="M56" s="101">
        <f t="shared" si="9"/>
        <v>385122.69591394346</v>
      </c>
      <c r="N56" s="101">
        <f t="shared" si="10"/>
        <v>28984.924807250954</v>
      </c>
      <c r="O56" s="102">
        <f t="shared" si="11"/>
        <v>0.93998843967762635</v>
      </c>
      <c r="P56" s="103">
        <v>-227.02995877208741</v>
      </c>
      <c r="Q56" s="105">
        <f t="shared" si="12"/>
        <v>4.9938644284101504E-2</v>
      </c>
      <c r="R56" s="105">
        <f t="shared" si="12"/>
        <v>5.2309244067989973E-2</v>
      </c>
      <c r="S56" s="104">
        <v>13287</v>
      </c>
      <c r="T56" s="255">
        <v>305595</v>
      </c>
      <c r="U56" s="1">
        <v>22947.735976571297</v>
      </c>
      <c r="W56" s="101">
        <v>0</v>
      </c>
      <c r="X56" s="101">
        <f t="shared" si="13"/>
        <v>0</v>
      </c>
      <c r="Y56" s="1"/>
      <c r="Z56" s="1"/>
    </row>
    <row r="57" spans="1:26" ht="30.95" customHeight="1" x14ac:dyDescent="0.25">
      <c r="A57" s="98">
        <v>1804</v>
      </c>
      <c r="B57" s="98" t="s">
        <v>76</v>
      </c>
      <c r="C57" s="1">
        <v>1553793</v>
      </c>
      <c r="D57" s="98">
        <f t="shared" si="3"/>
        <v>29426.225782625988</v>
      </c>
      <c r="E57" s="99">
        <f t="shared" si="4"/>
        <v>0.95429994188194522</v>
      </c>
      <c r="F57" s="221">
        <f t="shared" si="5"/>
        <v>849.17407409688678</v>
      </c>
      <c r="G57" s="221">
        <f t="shared" si="0"/>
        <v>44838.93863453791</v>
      </c>
      <c r="H57" s="221">
        <f t="shared" si="6"/>
        <v>0</v>
      </c>
      <c r="I57" s="100">
        <f t="shared" si="1"/>
        <v>0</v>
      </c>
      <c r="J57" s="221">
        <f t="shared" si="7"/>
        <v>-442.46798177845159</v>
      </c>
      <c r="K57" s="100">
        <f t="shared" si="2"/>
        <v>-23363.636841847579</v>
      </c>
      <c r="L57" s="101">
        <f t="shared" si="8"/>
        <v>21475.30179269033</v>
      </c>
      <c r="M57" s="101">
        <f t="shared" si="9"/>
        <v>1575268.3017926903</v>
      </c>
      <c r="N57" s="101">
        <f t="shared" si="10"/>
        <v>29832.931874944421</v>
      </c>
      <c r="O57" s="102">
        <f t="shared" si="11"/>
        <v>0.96748952328221005</v>
      </c>
      <c r="P57" s="103">
        <v>1830.6980849621832</v>
      </c>
      <c r="Q57" s="105">
        <f t="shared" si="12"/>
        <v>7.7041608873676129E-2</v>
      </c>
      <c r="R57" s="105">
        <f t="shared" si="12"/>
        <v>7.2085051273609785E-2</v>
      </c>
      <c r="S57" s="104">
        <v>52803</v>
      </c>
      <c r="T57" s="255">
        <v>1442649</v>
      </c>
      <c r="U57" s="1">
        <v>27447.659817351599</v>
      </c>
      <c r="W57" s="101">
        <v>0</v>
      </c>
      <c r="X57" s="101">
        <f t="shared" si="13"/>
        <v>0</v>
      </c>
      <c r="Y57" s="1"/>
      <c r="Z57" s="1"/>
    </row>
    <row r="58" spans="1:26" x14ac:dyDescent="0.25">
      <c r="A58" s="98">
        <v>1806</v>
      </c>
      <c r="B58" s="98" t="s">
        <v>77</v>
      </c>
      <c r="C58" s="1">
        <v>547811</v>
      </c>
      <c r="D58" s="98">
        <f t="shared" si="3"/>
        <v>25444.078030654899</v>
      </c>
      <c r="E58" s="99">
        <f t="shared" si="4"/>
        <v>0.82515788349010599</v>
      </c>
      <c r="F58" s="221">
        <f t="shared" si="5"/>
        <v>3238.4627252795403</v>
      </c>
      <c r="G58" s="221">
        <f t="shared" si="0"/>
        <v>69724.102475268504</v>
      </c>
      <c r="H58" s="221">
        <f t="shared" si="6"/>
        <v>809.65019969883724</v>
      </c>
      <c r="I58" s="100">
        <f t="shared" si="1"/>
        <v>17431.768799515965</v>
      </c>
      <c r="J58" s="221">
        <f t="shared" si="7"/>
        <v>367.18221792038565</v>
      </c>
      <c r="K58" s="100">
        <f t="shared" si="2"/>
        <v>7905.4331518259032</v>
      </c>
      <c r="L58" s="101">
        <f t="shared" si="8"/>
        <v>77629.535627094403</v>
      </c>
      <c r="M58" s="101">
        <f t="shared" si="9"/>
        <v>625440.53562709445</v>
      </c>
      <c r="N58" s="101">
        <f t="shared" si="10"/>
        <v>29049.722973854827</v>
      </c>
      <c r="O58" s="102">
        <f t="shared" si="11"/>
        <v>0.94208986060333133</v>
      </c>
      <c r="P58" s="103">
        <v>8515.1125564564718</v>
      </c>
      <c r="Q58" s="105">
        <f t="shared" si="12"/>
        <v>1.5241286391258499E-2</v>
      </c>
      <c r="R58" s="105">
        <f t="shared" si="12"/>
        <v>2.1418555713936412E-2</v>
      </c>
      <c r="S58" s="104">
        <v>21530</v>
      </c>
      <c r="T58" s="256">
        <v>539587</v>
      </c>
      <c r="U58" s="257">
        <v>24910.530446424447</v>
      </c>
      <c r="W58" s="101">
        <v>0</v>
      </c>
      <c r="X58" s="101">
        <f t="shared" si="13"/>
        <v>0</v>
      </c>
      <c r="Y58" s="1"/>
      <c r="Z58" s="1"/>
    </row>
    <row r="59" spans="1:26" x14ac:dyDescent="0.25">
      <c r="A59" s="98">
        <v>1811</v>
      </c>
      <c r="B59" s="98" t="s">
        <v>78</v>
      </c>
      <c r="C59" s="1">
        <v>40325</v>
      </c>
      <c r="D59" s="98">
        <f t="shared" si="3"/>
        <v>28680.654338549077</v>
      </c>
      <c r="E59" s="99">
        <f t="shared" si="4"/>
        <v>0.93012087144976219</v>
      </c>
      <c r="F59" s="221">
        <f t="shared" si="5"/>
        <v>1296.5169405430336</v>
      </c>
      <c r="G59" s="221">
        <f t="shared" si="0"/>
        <v>1822.9028184035053</v>
      </c>
      <c r="H59" s="221">
        <f t="shared" si="6"/>
        <v>0</v>
      </c>
      <c r="I59" s="100">
        <f t="shared" si="1"/>
        <v>0</v>
      </c>
      <c r="J59" s="221">
        <f t="shared" si="7"/>
        <v>-442.46798177845159</v>
      </c>
      <c r="K59" s="100">
        <f t="shared" si="2"/>
        <v>-622.10998238050297</v>
      </c>
      <c r="L59" s="101">
        <f t="shared" si="8"/>
        <v>1200.7928360230023</v>
      </c>
      <c r="M59" s="101">
        <f t="shared" si="9"/>
        <v>41525.792836023</v>
      </c>
      <c r="N59" s="101">
        <f t="shared" si="10"/>
        <v>29534.703297313656</v>
      </c>
      <c r="O59" s="102">
        <f t="shared" si="11"/>
        <v>0.95781789510933679</v>
      </c>
      <c r="P59" s="103">
        <v>-59.869077373314212</v>
      </c>
      <c r="Q59" s="105">
        <f t="shared" si="12"/>
        <v>0.14102600379163011</v>
      </c>
      <c r="R59" s="105">
        <f t="shared" si="12"/>
        <v>0.13372213890249462</v>
      </c>
      <c r="S59" s="104">
        <v>1406</v>
      </c>
      <c r="T59" s="255">
        <v>35341</v>
      </c>
      <c r="U59" s="1">
        <v>25297.78095919828</v>
      </c>
      <c r="W59" s="101">
        <v>0</v>
      </c>
      <c r="X59" s="101">
        <f t="shared" si="13"/>
        <v>0</v>
      </c>
      <c r="Y59" s="1"/>
      <c r="Z59" s="1"/>
    </row>
    <row r="60" spans="1:26" x14ac:dyDescent="0.25">
      <c r="A60" s="98">
        <v>1812</v>
      </c>
      <c r="B60" s="98" t="s">
        <v>79</v>
      </c>
      <c r="C60" s="1">
        <v>48452</v>
      </c>
      <c r="D60" s="98">
        <f t="shared" si="3"/>
        <v>24458.354366481577</v>
      </c>
      <c r="E60" s="99">
        <f t="shared" si="4"/>
        <v>0.79319061584317385</v>
      </c>
      <c r="F60" s="221">
        <f t="shared" si="5"/>
        <v>3829.8969237835336</v>
      </c>
      <c r="G60" s="221">
        <f t="shared" si="0"/>
        <v>7587.02580601518</v>
      </c>
      <c r="H60" s="221">
        <f t="shared" si="6"/>
        <v>1154.6534821594996</v>
      </c>
      <c r="I60" s="100">
        <f t="shared" si="1"/>
        <v>2287.3685481579687</v>
      </c>
      <c r="J60" s="221">
        <f t="shared" si="7"/>
        <v>712.18550038104809</v>
      </c>
      <c r="K60" s="100">
        <f t="shared" si="2"/>
        <v>1410.8394762548562</v>
      </c>
      <c r="L60" s="101">
        <f t="shared" si="8"/>
        <v>8997.8652822700369</v>
      </c>
      <c r="M60" s="101">
        <f t="shared" si="9"/>
        <v>57449.865282270039</v>
      </c>
      <c r="N60" s="101">
        <f t="shared" si="10"/>
        <v>29000.436790646159</v>
      </c>
      <c r="O60" s="102">
        <f t="shared" si="11"/>
        <v>0.94049149722098468</v>
      </c>
      <c r="P60" s="103">
        <v>-236.58426268740186</v>
      </c>
      <c r="Q60" s="105">
        <f t="shared" si="12"/>
        <v>0.17619070738457057</v>
      </c>
      <c r="R60" s="105">
        <f t="shared" si="12"/>
        <v>0.18153432998248148</v>
      </c>
      <c r="S60" s="104">
        <v>1981</v>
      </c>
      <c r="T60" s="255">
        <v>41194</v>
      </c>
      <c r="U60" s="1">
        <v>20700.502512562813</v>
      </c>
      <c r="W60" s="101">
        <v>0</v>
      </c>
      <c r="X60" s="101">
        <f t="shared" si="13"/>
        <v>0</v>
      </c>
      <c r="Y60" s="1"/>
      <c r="Z60" s="1"/>
    </row>
    <row r="61" spans="1:26" x14ac:dyDescent="0.25">
      <c r="A61" s="98">
        <v>1813</v>
      </c>
      <c r="B61" s="98" t="s">
        <v>80</v>
      </c>
      <c r="C61" s="1">
        <v>238867</v>
      </c>
      <c r="D61" s="98">
        <f t="shared" si="3"/>
        <v>30714.542882859714</v>
      </c>
      <c r="E61" s="99">
        <f t="shared" si="4"/>
        <v>0.99608039116417879</v>
      </c>
      <c r="F61" s="221">
        <f t="shared" si="5"/>
        <v>76.183813956651278</v>
      </c>
      <c r="G61" s="221">
        <f t="shared" si="0"/>
        <v>592.48152114087702</v>
      </c>
      <c r="H61" s="221">
        <f t="shared" si="6"/>
        <v>0</v>
      </c>
      <c r="I61" s="100">
        <f t="shared" si="1"/>
        <v>0</v>
      </c>
      <c r="J61" s="221">
        <f t="shared" si="7"/>
        <v>-442.46798177845159</v>
      </c>
      <c r="K61" s="100">
        <f t="shared" si="2"/>
        <v>-3441.0734942910181</v>
      </c>
      <c r="L61" s="101">
        <f t="shared" si="8"/>
        <v>-2848.5919731501408</v>
      </c>
      <c r="M61" s="101">
        <f t="shared" si="9"/>
        <v>236018.40802684985</v>
      </c>
      <c r="N61" s="101">
        <f t="shared" si="10"/>
        <v>30348.258715037915</v>
      </c>
      <c r="O61" s="102">
        <f t="shared" si="11"/>
        <v>0.98420170299510357</v>
      </c>
      <c r="P61" s="103">
        <v>-1401.8402665236567</v>
      </c>
      <c r="Q61" s="105">
        <f t="shared" si="12"/>
        <v>0.34253019564643133</v>
      </c>
      <c r="R61" s="105">
        <f t="shared" si="12"/>
        <v>0.34701853113399805</v>
      </c>
      <c r="S61" s="104">
        <v>7777</v>
      </c>
      <c r="T61" s="255">
        <v>177923</v>
      </c>
      <c r="U61" s="1">
        <v>22801.871075227478</v>
      </c>
      <c r="W61" s="101">
        <v>0</v>
      </c>
      <c r="X61" s="101">
        <f t="shared" si="13"/>
        <v>0</v>
      </c>
      <c r="Y61" s="1"/>
      <c r="Z61" s="1"/>
    </row>
    <row r="62" spans="1:26" x14ac:dyDescent="0.25">
      <c r="A62" s="98">
        <v>1815</v>
      </c>
      <c r="B62" s="98" t="s">
        <v>81</v>
      </c>
      <c r="C62" s="1">
        <v>34548</v>
      </c>
      <c r="D62" s="98">
        <f t="shared" si="3"/>
        <v>29402.553191489362</v>
      </c>
      <c r="E62" s="99">
        <f t="shared" si="4"/>
        <v>0.95353223376630858</v>
      </c>
      <c r="F62" s="221">
        <f t="shared" si="5"/>
        <v>863.37762877886269</v>
      </c>
      <c r="G62" s="221">
        <f t="shared" si="0"/>
        <v>1014.4687138151637</v>
      </c>
      <c r="H62" s="221">
        <f t="shared" si="6"/>
        <v>0</v>
      </c>
      <c r="I62" s="100">
        <f t="shared" si="1"/>
        <v>0</v>
      </c>
      <c r="J62" s="221">
        <f t="shared" si="7"/>
        <v>-442.46798177845159</v>
      </c>
      <c r="K62" s="100">
        <f t="shared" si="2"/>
        <v>-519.89987858968061</v>
      </c>
      <c r="L62" s="101">
        <f t="shared" si="8"/>
        <v>494.5688352254831</v>
      </c>
      <c r="M62" s="101">
        <f t="shared" si="9"/>
        <v>35042.56883522548</v>
      </c>
      <c r="N62" s="101">
        <f t="shared" si="10"/>
        <v>29823.46283848977</v>
      </c>
      <c r="O62" s="102">
        <f t="shared" si="11"/>
        <v>0.96718244003595533</v>
      </c>
      <c r="P62" s="103">
        <v>-304.7272872785511</v>
      </c>
      <c r="Q62" s="105">
        <f t="shared" si="12"/>
        <v>0.35567414848532414</v>
      </c>
      <c r="R62" s="105">
        <f t="shared" si="12"/>
        <v>0.36375050511459844</v>
      </c>
      <c r="S62" s="104">
        <v>1175</v>
      </c>
      <c r="T62" s="255">
        <v>25484</v>
      </c>
      <c r="U62" s="1">
        <v>21560.067681895092</v>
      </c>
      <c r="W62" s="101">
        <v>0</v>
      </c>
      <c r="X62" s="101">
        <f t="shared" si="13"/>
        <v>0</v>
      </c>
      <c r="Y62" s="1"/>
      <c r="Z62" s="1"/>
    </row>
    <row r="63" spans="1:26" x14ac:dyDescent="0.25">
      <c r="A63" s="98">
        <v>1816</v>
      </c>
      <c r="B63" s="98" t="s">
        <v>82</v>
      </c>
      <c r="C63" s="1">
        <v>13013</v>
      </c>
      <c r="D63" s="98">
        <f t="shared" si="3"/>
        <v>28166.666666666668</v>
      </c>
      <c r="E63" s="99">
        <f t="shared" si="4"/>
        <v>0.91345212130053222</v>
      </c>
      <c r="F63" s="221">
        <f t="shared" si="5"/>
        <v>1604.909543672479</v>
      </c>
      <c r="G63" s="221">
        <f t="shared" si="0"/>
        <v>741.46820917668526</v>
      </c>
      <c r="H63" s="221">
        <f t="shared" si="6"/>
        <v>0</v>
      </c>
      <c r="I63" s="100">
        <f t="shared" si="1"/>
        <v>0</v>
      </c>
      <c r="J63" s="221">
        <f t="shared" si="7"/>
        <v>-442.46798177845159</v>
      </c>
      <c r="K63" s="100">
        <f t="shared" si="2"/>
        <v>-204.42020758164463</v>
      </c>
      <c r="L63" s="101">
        <f t="shared" si="8"/>
        <v>537.04800159504066</v>
      </c>
      <c r="M63" s="101">
        <f t="shared" si="9"/>
        <v>13550.048001595042</v>
      </c>
      <c r="N63" s="101">
        <f t="shared" si="10"/>
        <v>29329.108228560697</v>
      </c>
      <c r="O63" s="102">
        <f t="shared" si="11"/>
        <v>0.95115039504964494</v>
      </c>
      <c r="P63" s="103">
        <v>-96.483580189524673</v>
      </c>
      <c r="Q63" s="105">
        <f t="shared" si="12"/>
        <v>0.35270270270270271</v>
      </c>
      <c r="R63" s="105">
        <f t="shared" si="12"/>
        <v>0.36148648648648657</v>
      </c>
      <c r="S63" s="104">
        <v>462</v>
      </c>
      <c r="T63" s="255">
        <v>9620</v>
      </c>
      <c r="U63" s="1">
        <v>20688.172043010753</v>
      </c>
      <c r="W63" s="101">
        <v>0</v>
      </c>
      <c r="X63" s="101">
        <f t="shared" si="13"/>
        <v>0</v>
      </c>
      <c r="Y63" s="1"/>
      <c r="Z63" s="1"/>
    </row>
    <row r="64" spans="1:26" x14ac:dyDescent="0.25">
      <c r="A64" s="98">
        <v>1818</v>
      </c>
      <c r="B64" s="98" t="s">
        <v>55</v>
      </c>
      <c r="C64" s="1">
        <v>50274</v>
      </c>
      <c r="D64" s="98">
        <f t="shared" si="3"/>
        <v>27547.39726027397</v>
      </c>
      <c r="E64" s="99">
        <f t="shared" si="4"/>
        <v>0.89336905788304355</v>
      </c>
      <c r="F64" s="221">
        <f t="shared" si="5"/>
        <v>1976.4711875080975</v>
      </c>
      <c r="G64" s="221">
        <f t="shared" si="0"/>
        <v>3607.059917202278</v>
      </c>
      <c r="H64" s="221">
        <f t="shared" si="6"/>
        <v>73.488469332162083</v>
      </c>
      <c r="I64" s="100">
        <f t="shared" si="1"/>
        <v>134.11645653119581</v>
      </c>
      <c r="J64" s="221">
        <f t="shared" si="7"/>
        <v>-368.9795124462895</v>
      </c>
      <c r="K64" s="100">
        <f t="shared" si="2"/>
        <v>-673.38761021447829</v>
      </c>
      <c r="L64" s="101">
        <f t="shared" si="8"/>
        <v>2933.6723069877999</v>
      </c>
      <c r="M64" s="101">
        <f t="shared" si="9"/>
        <v>53207.672306987799</v>
      </c>
      <c r="N64" s="101">
        <f t="shared" si="10"/>
        <v>29154.888935335781</v>
      </c>
      <c r="O64" s="102">
        <f t="shared" si="11"/>
        <v>0.94550041932297824</v>
      </c>
      <c r="P64" s="103">
        <v>-165.55263978015955</v>
      </c>
      <c r="Q64" s="105">
        <f t="shared" si="12"/>
        <v>8.6958401798841137E-2</v>
      </c>
      <c r="R64" s="105">
        <f t="shared" si="12"/>
        <v>6.7899405164560001E-2</v>
      </c>
      <c r="S64" s="104">
        <v>1825</v>
      </c>
      <c r="T64" s="255">
        <v>46252</v>
      </c>
      <c r="U64" s="1">
        <v>25795.872838817624</v>
      </c>
      <c r="W64" s="101">
        <v>0</v>
      </c>
      <c r="X64" s="101">
        <f t="shared" si="13"/>
        <v>0</v>
      </c>
      <c r="Y64" s="1"/>
      <c r="Z64" s="1"/>
    </row>
    <row r="65" spans="1:26" x14ac:dyDescent="0.25">
      <c r="A65" s="98">
        <v>1820</v>
      </c>
      <c r="B65" s="98" t="s">
        <v>83</v>
      </c>
      <c r="C65" s="1">
        <v>178860</v>
      </c>
      <c r="D65" s="98">
        <f t="shared" si="3"/>
        <v>24391.108686758489</v>
      </c>
      <c r="E65" s="99">
        <f t="shared" si="4"/>
        <v>0.79100982144821474</v>
      </c>
      <c r="F65" s="221">
        <f t="shared" si="5"/>
        <v>3870.2443316173863</v>
      </c>
      <c r="G65" s="221">
        <f t="shared" si="0"/>
        <v>28380.501683750295</v>
      </c>
      <c r="H65" s="221">
        <f t="shared" si="6"/>
        <v>1178.1894700625805</v>
      </c>
      <c r="I65" s="100">
        <f t="shared" si="1"/>
        <v>8639.6633839689021</v>
      </c>
      <c r="J65" s="221">
        <f t="shared" si="7"/>
        <v>735.72148828412901</v>
      </c>
      <c r="K65" s="100">
        <f t="shared" si="2"/>
        <v>5395.0456735875177</v>
      </c>
      <c r="L65" s="101">
        <f t="shared" si="8"/>
        <v>33775.547357337811</v>
      </c>
      <c r="M65" s="101">
        <f t="shared" si="9"/>
        <v>212635.54735733781</v>
      </c>
      <c r="N65" s="101">
        <f t="shared" si="10"/>
        <v>28997.074506660007</v>
      </c>
      <c r="O65" s="102">
        <f t="shared" si="11"/>
        <v>0.94038245750123683</v>
      </c>
      <c r="P65" s="103">
        <v>832.27698218742444</v>
      </c>
      <c r="Q65" s="105">
        <f t="shared" si="12"/>
        <v>6.0721974131335954E-2</v>
      </c>
      <c r="R65" s="105">
        <f t="shared" si="12"/>
        <v>6.9545653447033839E-2</v>
      </c>
      <c r="S65" s="104">
        <v>7333</v>
      </c>
      <c r="T65" s="255">
        <v>168621</v>
      </c>
      <c r="U65" s="1">
        <v>22805.112253178249</v>
      </c>
      <c r="W65" s="101">
        <v>0</v>
      </c>
      <c r="X65" s="101">
        <f t="shared" si="13"/>
        <v>0</v>
      </c>
      <c r="Y65" s="1"/>
      <c r="Z65" s="1"/>
    </row>
    <row r="66" spans="1:26" x14ac:dyDescent="0.25">
      <c r="A66" s="98">
        <v>1822</v>
      </c>
      <c r="B66" s="98" t="s">
        <v>84</v>
      </c>
      <c r="C66" s="1">
        <v>44639</v>
      </c>
      <c r="D66" s="98">
        <f t="shared" si="3"/>
        <v>19778.02392556491</v>
      </c>
      <c r="E66" s="99">
        <f t="shared" si="4"/>
        <v>0.64140631632922884</v>
      </c>
      <c r="F66" s="221">
        <f t="shared" si="5"/>
        <v>6638.0951883335338</v>
      </c>
      <c r="G66" s="221">
        <f t="shared" si="0"/>
        <v>14982.180840068786</v>
      </c>
      <c r="H66" s="221">
        <f t="shared" si="6"/>
        <v>2792.7691364803331</v>
      </c>
      <c r="I66" s="100">
        <f t="shared" si="1"/>
        <v>6303.2799410361113</v>
      </c>
      <c r="J66" s="221">
        <f t="shared" si="7"/>
        <v>2350.3011547018814</v>
      </c>
      <c r="K66" s="100">
        <f t="shared" si="2"/>
        <v>5304.6297061621462</v>
      </c>
      <c r="L66" s="101">
        <f t="shared" si="8"/>
        <v>20286.810546230932</v>
      </c>
      <c r="M66" s="101">
        <f t="shared" si="9"/>
        <v>64925.810546230932</v>
      </c>
      <c r="N66" s="101">
        <f t="shared" si="10"/>
        <v>28766.420268600323</v>
      </c>
      <c r="O66" s="102">
        <f t="shared" si="11"/>
        <v>0.93290228224528737</v>
      </c>
      <c r="P66" s="103">
        <v>391.82517370749702</v>
      </c>
      <c r="Q66" s="105">
        <f t="shared" si="12"/>
        <v>3.652533320949241E-2</v>
      </c>
      <c r="R66" s="105">
        <f t="shared" si="12"/>
        <v>4.6169565374932942E-2</v>
      </c>
      <c r="S66" s="104">
        <v>2257</v>
      </c>
      <c r="T66" s="255">
        <v>43066</v>
      </c>
      <c r="U66" s="1">
        <v>18905.179982440739</v>
      </c>
      <c r="W66" s="101">
        <v>0</v>
      </c>
      <c r="X66" s="101">
        <f t="shared" si="13"/>
        <v>0</v>
      </c>
      <c r="Y66" s="1"/>
      <c r="Z66" s="1"/>
    </row>
    <row r="67" spans="1:26" x14ac:dyDescent="0.25">
      <c r="A67" s="98">
        <v>1824</v>
      </c>
      <c r="B67" s="98" t="s">
        <v>85</v>
      </c>
      <c r="C67" s="1">
        <v>324508</v>
      </c>
      <c r="D67" s="98">
        <f t="shared" si="3"/>
        <v>24522.632811909622</v>
      </c>
      <c r="E67" s="99">
        <f t="shared" si="4"/>
        <v>0.79527518207974723</v>
      </c>
      <c r="F67" s="221">
        <f t="shared" si="5"/>
        <v>3791.3298565267069</v>
      </c>
      <c r="G67" s="221">
        <f t="shared" si="0"/>
        <v>50170.667991417911</v>
      </c>
      <c r="H67" s="221">
        <f t="shared" si="6"/>
        <v>1132.156026259684</v>
      </c>
      <c r="I67" s="100">
        <f t="shared" si="1"/>
        <v>14981.820695494398</v>
      </c>
      <c r="J67" s="221">
        <f t="shared" si="7"/>
        <v>689.68804448123251</v>
      </c>
      <c r="K67" s="100">
        <f t="shared" si="2"/>
        <v>9126.6418926201495</v>
      </c>
      <c r="L67" s="101">
        <f t="shared" si="8"/>
        <v>59297.309884038063</v>
      </c>
      <c r="M67" s="101">
        <f t="shared" si="9"/>
        <v>383805.30988403806</v>
      </c>
      <c r="N67" s="101">
        <f t="shared" si="10"/>
        <v>29003.650712917559</v>
      </c>
      <c r="O67" s="102">
        <f t="shared" si="11"/>
        <v>0.94059572553281334</v>
      </c>
      <c r="P67" s="103">
        <v>1999.8040645419605</v>
      </c>
      <c r="Q67" s="105">
        <f t="shared" si="12"/>
        <v>5.495034215958778E-2</v>
      </c>
      <c r="R67" s="105">
        <f t="shared" si="12"/>
        <v>5.7740583372886761E-2</v>
      </c>
      <c r="S67" s="104">
        <v>13233</v>
      </c>
      <c r="T67" s="255">
        <v>307605</v>
      </c>
      <c r="U67" s="1">
        <v>23183.976484775401</v>
      </c>
      <c r="W67" s="101">
        <v>0</v>
      </c>
      <c r="X67" s="101">
        <f t="shared" si="13"/>
        <v>0</v>
      </c>
      <c r="Y67" s="1"/>
      <c r="Z67" s="1"/>
    </row>
    <row r="68" spans="1:26" x14ac:dyDescent="0.25">
      <c r="A68" s="98">
        <v>1825</v>
      </c>
      <c r="B68" s="98" t="s">
        <v>86</v>
      </c>
      <c r="C68" s="1">
        <v>30593</v>
      </c>
      <c r="D68" s="98">
        <f t="shared" si="3"/>
        <v>20939.767282683093</v>
      </c>
      <c r="E68" s="99">
        <f t="shared" si="4"/>
        <v>0.67908194712093561</v>
      </c>
      <c r="F68" s="221">
        <f t="shared" si="5"/>
        <v>5941.0491740626239</v>
      </c>
      <c r="G68" s="221">
        <f t="shared" si="0"/>
        <v>8679.872843305493</v>
      </c>
      <c r="H68" s="221">
        <f t="shared" si="6"/>
        <v>2386.158961488969</v>
      </c>
      <c r="I68" s="100">
        <f t="shared" si="1"/>
        <v>3486.1782427353837</v>
      </c>
      <c r="J68" s="221">
        <f t="shared" si="7"/>
        <v>1943.6909797105175</v>
      </c>
      <c r="K68" s="100">
        <f t="shared" si="2"/>
        <v>2839.7325213570662</v>
      </c>
      <c r="L68" s="101">
        <f t="shared" si="8"/>
        <v>11519.605364662559</v>
      </c>
      <c r="M68" s="101">
        <f t="shared" si="9"/>
        <v>42112.605364662559</v>
      </c>
      <c r="N68" s="101">
        <f t="shared" si="10"/>
        <v>28824.507436456235</v>
      </c>
      <c r="O68" s="102">
        <f t="shared" si="11"/>
        <v>0.93478606378487283</v>
      </c>
      <c r="P68" s="103">
        <v>2189.6211470033904</v>
      </c>
      <c r="Q68" s="105">
        <f t="shared" si="12"/>
        <v>-1.5991123294824099E-3</v>
      </c>
      <c r="R68" s="105">
        <f t="shared" si="12"/>
        <v>-7.0660576418466068E-3</v>
      </c>
      <c r="S68" s="104">
        <v>1461</v>
      </c>
      <c r="T68" s="255">
        <v>30642</v>
      </c>
      <c r="U68" s="1">
        <v>21088.781830695112</v>
      </c>
      <c r="W68" s="101">
        <v>0</v>
      </c>
      <c r="X68" s="101">
        <f t="shared" si="13"/>
        <v>0</v>
      </c>
      <c r="Y68" s="1"/>
      <c r="Z68" s="1"/>
    </row>
    <row r="69" spans="1:26" x14ac:dyDescent="0.25">
      <c r="A69" s="98">
        <v>1826</v>
      </c>
      <c r="B69" s="98" t="s">
        <v>87</v>
      </c>
      <c r="C69" s="1">
        <v>24113</v>
      </c>
      <c r="D69" s="98">
        <f t="shared" si="3"/>
        <v>18941.869599371563</v>
      </c>
      <c r="E69" s="99">
        <f t="shared" si="4"/>
        <v>0.61428962012818988</v>
      </c>
      <c r="F69" s="221">
        <f t="shared" si="5"/>
        <v>7139.7877840495421</v>
      </c>
      <c r="G69" s="221">
        <f t="shared" si="0"/>
        <v>9088.9498490950664</v>
      </c>
      <c r="H69" s="221">
        <f t="shared" si="6"/>
        <v>3085.4231506480046</v>
      </c>
      <c r="I69" s="100">
        <f t="shared" si="1"/>
        <v>3927.7436707749098</v>
      </c>
      <c r="J69" s="221">
        <f t="shared" si="7"/>
        <v>2642.9551688695528</v>
      </c>
      <c r="K69" s="100">
        <f t="shared" si="2"/>
        <v>3364.4819299709407</v>
      </c>
      <c r="L69" s="101">
        <f t="shared" si="8"/>
        <v>12453.431779066006</v>
      </c>
      <c r="M69" s="101">
        <f t="shared" si="9"/>
        <v>36566.431779066006</v>
      </c>
      <c r="N69" s="101">
        <f t="shared" si="10"/>
        <v>28724.612552290659</v>
      </c>
      <c r="O69" s="102">
        <f t="shared" si="11"/>
        <v>0.93154644743523551</v>
      </c>
      <c r="P69" s="103">
        <v>2274.0784874300534</v>
      </c>
      <c r="Q69" s="105">
        <f t="shared" si="12"/>
        <v>-5.5207272157354437E-2</v>
      </c>
      <c r="R69" s="105">
        <f t="shared" si="12"/>
        <v>-5.9660340788191657E-2</v>
      </c>
      <c r="S69" s="104">
        <v>1273</v>
      </c>
      <c r="T69" s="255">
        <v>25522</v>
      </c>
      <c r="U69" s="1">
        <v>20143.646408839777</v>
      </c>
      <c r="W69" s="101">
        <v>0</v>
      </c>
      <c r="X69" s="101">
        <f t="shared" si="13"/>
        <v>0</v>
      </c>
      <c r="Y69" s="1"/>
      <c r="Z69" s="1"/>
    </row>
    <row r="70" spans="1:26" x14ac:dyDescent="0.25">
      <c r="A70" s="98">
        <v>1827</v>
      </c>
      <c r="B70" s="98" t="s">
        <v>88</v>
      </c>
      <c r="C70" s="1">
        <v>42149</v>
      </c>
      <c r="D70" s="98">
        <f t="shared" si="3"/>
        <v>30788.166544923304</v>
      </c>
      <c r="E70" s="99">
        <f t="shared" si="4"/>
        <v>0.99846802513896815</v>
      </c>
      <c r="F70" s="221">
        <f t="shared" si="5"/>
        <v>32.00961671849727</v>
      </c>
      <c r="G70" s="221">
        <f t="shared" si="0"/>
        <v>43.821165287622762</v>
      </c>
      <c r="H70" s="221">
        <f t="shared" si="6"/>
        <v>0</v>
      </c>
      <c r="I70" s="100">
        <f t="shared" si="1"/>
        <v>0</v>
      </c>
      <c r="J70" s="221">
        <f t="shared" si="7"/>
        <v>-442.46798177845159</v>
      </c>
      <c r="K70" s="100">
        <f t="shared" si="2"/>
        <v>-605.73866705470016</v>
      </c>
      <c r="L70" s="101">
        <f t="shared" si="8"/>
        <v>-561.9175017670774</v>
      </c>
      <c r="M70" s="101">
        <f t="shared" si="9"/>
        <v>41587.082498232921</v>
      </c>
      <c r="N70" s="101">
        <f t="shared" si="10"/>
        <v>30377.708179863348</v>
      </c>
      <c r="O70" s="102">
        <f t="shared" si="11"/>
        <v>0.98515675658501922</v>
      </c>
      <c r="P70" s="103">
        <v>-915.12515428454526</v>
      </c>
      <c r="Q70" s="105">
        <f t="shared" si="12"/>
        <v>0.3419829342842588</v>
      </c>
      <c r="R70" s="105">
        <f t="shared" si="12"/>
        <v>0.3439434645023513</v>
      </c>
      <c r="S70" s="104">
        <v>1369</v>
      </c>
      <c r="T70" s="255">
        <v>31408</v>
      </c>
      <c r="U70" s="1">
        <v>22908.825674690008</v>
      </c>
      <c r="W70" s="101">
        <v>0</v>
      </c>
      <c r="X70" s="101">
        <f t="shared" si="13"/>
        <v>0</v>
      </c>
      <c r="Y70" s="1"/>
      <c r="Z70" s="1"/>
    </row>
    <row r="71" spans="1:26" x14ac:dyDescent="0.25">
      <c r="A71" s="98">
        <v>1828</v>
      </c>
      <c r="B71" s="98" t="s">
        <v>89</v>
      </c>
      <c r="C71" s="1">
        <v>36848</v>
      </c>
      <c r="D71" s="98">
        <f t="shared" si="3"/>
        <v>21700.824499411072</v>
      </c>
      <c r="E71" s="99">
        <f t="shared" si="4"/>
        <v>0.70376322507541789</v>
      </c>
      <c r="F71" s="221">
        <f t="shared" si="5"/>
        <v>5484.4148440258368</v>
      </c>
      <c r="G71" s="221">
        <f t="shared" ref="G71:G134" si="14">F71*S71/1000</f>
        <v>9312.5364051558718</v>
      </c>
      <c r="H71" s="221">
        <f t="shared" si="6"/>
        <v>2119.7889356341766</v>
      </c>
      <c r="I71" s="100">
        <f t="shared" ref="I71:I134" si="15">H71*S71/1000</f>
        <v>3599.4016127068317</v>
      </c>
      <c r="J71" s="221">
        <f t="shared" si="7"/>
        <v>1677.3209538557251</v>
      </c>
      <c r="K71" s="100">
        <f t="shared" ref="K71:K134" si="16">J71*S71/1000</f>
        <v>2848.0909796470214</v>
      </c>
      <c r="L71" s="101">
        <f t="shared" si="8"/>
        <v>12160.627384802894</v>
      </c>
      <c r="M71" s="101">
        <f t="shared" si="9"/>
        <v>49008.627384802894</v>
      </c>
      <c r="N71" s="101">
        <f t="shared" si="10"/>
        <v>28862.560297292635</v>
      </c>
      <c r="O71" s="102">
        <f t="shared" si="11"/>
        <v>0.9360201276825969</v>
      </c>
      <c r="P71" s="103">
        <v>-15.636510874910527</v>
      </c>
      <c r="Q71" s="105">
        <f t="shared" si="12"/>
        <v>-4.6722202100688157E-2</v>
      </c>
      <c r="R71" s="105">
        <f t="shared" si="12"/>
        <v>-4.5037965708639868E-2</v>
      </c>
      <c r="S71" s="104">
        <v>1698</v>
      </c>
      <c r="T71" s="255">
        <v>38654</v>
      </c>
      <c r="U71" s="1">
        <v>22724.279835390946</v>
      </c>
      <c r="W71" s="101">
        <v>0</v>
      </c>
      <c r="X71" s="101">
        <f t="shared" si="13"/>
        <v>0</v>
      </c>
      <c r="Y71" s="1"/>
      <c r="Z71" s="1"/>
    </row>
    <row r="72" spans="1:26" x14ac:dyDescent="0.25">
      <c r="A72" s="98">
        <v>1832</v>
      </c>
      <c r="B72" s="98" t="s">
        <v>90</v>
      </c>
      <c r="C72" s="1">
        <v>95350</v>
      </c>
      <c r="D72" s="98">
        <f t="shared" ref="D72:D135" si="17">C72/S72*1000</f>
        <v>21572.398190045249</v>
      </c>
      <c r="E72" s="99">
        <f t="shared" ref="E72:E135" si="18">D72/D$364</f>
        <v>0.6995983273930152</v>
      </c>
      <c r="F72" s="221">
        <f t="shared" ref="F72:F135" si="19">($D$364+$X$364-D72-X72)*0.6</f>
        <v>5561.4706296453305</v>
      </c>
      <c r="G72" s="221">
        <f t="shared" si="14"/>
        <v>24581.700183032361</v>
      </c>
      <c r="H72" s="221">
        <f t="shared" ref="H72:H135" si="20">IF(D72&lt;(D$364+X$364)*0.9,((D$364+X$364)*0.9-D72-X72)*0.35,0)</f>
        <v>2164.7381439122146</v>
      </c>
      <c r="I72" s="100">
        <f t="shared" si="15"/>
        <v>9568.1425960919878</v>
      </c>
      <c r="J72" s="221">
        <f t="shared" ref="J72:J135" si="21">H72+I$366</f>
        <v>1722.2701621337631</v>
      </c>
      <c r="K72" s="100">
        <f t="shared" si="16"/>
        <v>7612.4341166312333</v>
      </c>
      <c r="L72" s="101">
        <f t="shared" ref="L72:L135" si="22">+G72+K72</f>
        <v>32194.134299663594</v>
      </c>
      <c r="M72" s="101">
        <f t="shared" ref="M72:M135" si="23">C72+L72</f>
        <v>127544.13429966359</v>
      </c>
      <c r="N72" s="101">
        <f t="shared" ref="N72:N135" si="24">M72/S72*1000</f>
        <v>28856.138981824344</v>
      </c>
      <c r="O72" s="102">
        <f t="shared" ref="O72:O135" si="25">N72/N$364</f>
        <v>0.93581188279847682</v>
      </c>
      <c r="P72" s="103">
        <v>26418.290162244164</v>
      </c>
      <c r="Q72" s="105">
        <f t="shared" ref="Q72:R135" si="26">(C72-T72)/T72</f>
        <v>-0.21330979175604767</v>
      </c>
      <c r="R72" s="105">
        <f t="shared" si="26"/>
        <v>-0.21188591807596804</v>
      </c>
      <c r="S72" s="104">
        <v>4420</v>
      </c>
      <c r="T72" s="255">
        <v>121204</v>
      </c>
      <c r="U72" s="1">
        <v>27372.177055103883</v>
      </c>
      <c r="W72" s="101">
        <v>0</v>
      </c>
      <c r="X72" s="101">
        <f t="shared" ref="X72:X135" si="27">W72*1000/S72</f>
        <v>0</v>
      </c>
      <c r="Y72" s="1"/>
      <c r="Z72" s="1"/>
    </row>
    <row r="73" spans="1:26" x14ac:dyDescent="0.25">
      <c r="A73" s="98">
        <v>1833</v>
      </c>
      <c r="B73" s="98" t="s">
        <v>91</v>
      </c>
      <c r="C73" s="1">
        <v>643555</v>
      </c>
      <c r="D73" s="98">
        <f t="shared" si="17"/>
        <v>24664.839797639121</v>
      </c>
      <c r="E73" s="99">
        <f t="shared" si="18"/>
        <v>0.7998869905807543</v>
      </c>
      <c r="F73" s="221">
        <f t="shared" si="19"/>
        <v>3706.0056650890074</v>
      </c>
      <c r="G73" s="221">
        <f t="shared" si="14"/>
        <v>96697.099813502384</v>
      </c>
      <c r="H73" s="221">
        <f t="shared" si="20"/>
        <v>1082.3835812543593</v>
      </c>
      <c r="I73" s="100">
        <f t="shared" si="15"/>
        <v>28241.552402088742</v>
      </c>
      <c r="J73" s="221">
        <f t="shared" si="21"/>
        <v>639.91559947590781</v>
      </c>
      <c r="K73" s="100">
        <f t="shared" si="16"/>
        <v>16696.677821525387</v>
      </c>
      <c r="L73" s="101">
        <f t="shared" si="22"/>
        <v>113393.77763502777</v>
      </c>
      <c r="M73" s="101">
        <f t="shared" si="23"/>
        <v>756948.77763502777</v>
      </c>
      <c r="N73" s="101">
        <f t="shared" si="24"/>
        <v>29010.761062204041</v>
      </c>
      <c r="O73" s="102">
        <f t="shared" si="25"/>
        <v>0.94082631595786392</v>
      </c>
      <c r="P73" s="103">
        <v>22631.349327592397</v>
      </c>
      <c r="Q73" s="105">
        <f t="shared" si="26"/>
        <v>1.2384112863452709E-3</v>
      </c>
      <c r="R73" s="105">
        <f t="shared" si="26"/>
        <v>8.9305080414473577E-4</v>
      </c>
      <c r="S73" s="104">
        <v>26092</v>
      </c>
      <c r="T73" s="255">
        <v>642759</v>
      </c>
      <c r="U73" s="1">
        <v>24642.83249626193</v>
      </c>
      <c r="W73" s="101">
        <v>0</v>
      </c>
      <c r="X73" s="101">
        <f t="shared" si="27"/>
        <v>0</v>
      </c>
      <c r="Y73" s="1"/>
      <c r="Z73" s="1"/>
    </row>
    <row r="74" spans="1:26" x14ac:dyDescent="0.25">
      <c r="A74" s="98">
        <v>1834</v>
      </c>
      <c r="B74" s="98" t="s">
        <v>92</v>
      </c>
      <c r="C74" s="1">
        <v>80193</v>
      </c>
      <c r="D74" s="98">
        <f t="shared" si="17"/>
        <v>42906.902086677372</v>
      </c>
      <c r="E74" s="99">
        <f t="shared" si="18"/>
        <v>1.3914816827044856</v>
      </c>
      <c r="F74" s="221">
        <f t="shared" si="19"/>
        <v>-7239.2317083339431</v>
      </c>
      <c r="G74" s="221">
        <f t="shared" si="14"/>
        <v>-13530.124062876139</v>
      </c>
      <c r="H74" s="221">
        <f t="shared" si="20"/>
        <v>0</v>
      </c>
      <c r="I74" s="100">
        <f t="shared" si="15"/>
        <v>0</v>
      </c>
      <c r="J74" s="221">
        <f t="shared" si="21"/>
        <v>-442.46798177845159</v>
      </c>
      <c r="K74" s="100">
        <f t="shared" si="16"/>
        <v>-826.97265794392604</v>
      </c>
      <c r="L74" s="101">
        <f t="shared" si="22"/>
        <v>-14357.096720820065</v>
      </c>
      <c r="M74" s="101">
        <f t="shared" si="23"/>
        <v>65835.90327917994</v>
      </c>
      <c r="N74" s="101">
        <f t="shared" si="24"/>
        <v>35225.202396564971</v>
      </c>
      <c r="O74" s="102">
        <f t="shared" si="25"/>
        <v>1.1423622196112262</v>
      </c>
      <c r="P74" s="103">
        <v>-69.183574403077728</v>
      </c>
      <c r="Q74" s="105">
        <f t="shared" si="26"/>
        <v>0.19189382004102137</v>
      </c>
      <c r="R74" s="105">
        <f t="shared" si="26"/>
        <v>0.1963578418389279</v>
      </c>
      <c r="S74" s="104">
        <v>1869</v>
      </c>
      <c r="T74" s="255">
        <v>67282</v>
      </c>
      <c r="U74" s="1">
        <v>35864.605543710022</v>
      </c>
      <c r="W74" s="101">
        <v>0</v>
      </c>
      <c r="X74" s="101">
        <f t="shared" si="27"/>
        <v>0</v>
      </c>
      <c r="Y74" s="1"/>
      <c r="Z74" s="1"/>
    </row>
    <row r="75" spans="1:26" x14ac:dyDescent="0.25">
      <c r="A75" s="98">
        <v>1835</v>
      </c>
      <c r="B75" s="98" t="s">
        <v>93</v>
      </c>
      <c r="C75" s="1">
        <v>12103</v>
      </c>
      <c r="D75" s="98">
        <f t="shared" si="17"/>
        <v>26895.555555555558</v>
      </c>
      <c r="E75" s="99">
        <f t="shared" si="18"/>
        <v>0.87222966659568779</v>
      </c>
      <c r="F75" s="221">
        <f t="shared" si="19"/>
        <v>2367.5762103391448</v>
      </c>
      <c r="G75" s="221">
        <f t="shared" si="14"/>
        <v>1065.4092946526152</v>
      </c>
      <c r="H75" s="221">
        <f t="shared" si="20"/>
        <v>301.63306598360629</v>
      </c>
      <c r="I75" s="100">
        <f t="shared" si="15"/>
        <v>135.73487969262283</v>
      </c>
      <c r="J75" s="221">
        <f t="shared" si="21"/>
        <v>-140.8349157948453</v>
      </c>
      <c r="K75" s="100">
        <f t="shared" si="16"/>
        <v>-63.375712107680386</v>
      </c>
      <c r="L75" s="101">
        <f t="shared" si="22"/>
        <v>1002.0335825449349</v>
      </c>
      <c r="M75" s="101">
        <f t="shared" si="23"/>
        <v>13105.033582544935</v>
      </c>
      <c r="N75" s="101">
        <f t="shared" si="24"/>
        <v>29122.296850099854</v>
      </c>
      <c r="O75" s="102">
        <f t="shared" si="25"/>
        <v>0.94444344975861028</v>
      </c>
      <c r="P75" s="103">
        <v>-117.13352761702708</v>
      </c>
      <c r="Q75" s="105">
        <f t="shared" si="26"/>
        <v>2.8991668083659241E-2</v>
      </c>
      <c r="R75" s="105">
        <f t="shared" si="26"/>
        <v>1.0698482873283155E-2</v>
      </c>
      <c r="S75" s="104">
        <v>450</v>
      </c>
      <c r="T75" s="255">
        <v>11762</v>
      </c>
      <c r="U75" s="1">
        <v>26610.859728506788</v>
      </c>
      <c r="W75" s="101">
        <v>0</v>
      </c>
      <c r="X75" s="101">
        <f t="shared" si="27"/>
        <v>0</v>
      </c>
      <c r="Y75" s="1"/>
      <c r="Z75" s="1"/>
    </row>
    <row r="76" spans="1:26" x14ac:dyDescent="0.25">
      <c r="A76" s="98">
        <v>1836</v>
      </c>
      <c r="B76" s="98" t="s">
        <v>94</v>
      </c>
      <c r="C76" s="1">
        <v>26316</v>
      </c>
      <c r="D76" s="98">
        <f t="shared" si="17"/>
        <v>22823.937554206415</v>
      </c>
      <c r="E76" s="99">
        <f t="shared" si="18"/>
        <v>0.74018606539600229</v>
      </c>
      <c r="F76" s="221">
        <f t="shared" si="19"/>
        <v>4810.5470111486302</v>
      </c>
      <c r="G76" s="221">
        <f t="shared" si="14"/>
        <v>5546.5607038543712</v>
      </c>
      <c r="H76" s="221">
        <f t="shared" si="20"/>
        <v>1726.6993664558063</v>
      </c>
      <c r="I76" s="100">
        <f t="shared" si="15"/>
        <v>1990.8843695235446</v>
      </c>
      <c r="J76" s="221">
        <f t="shared" si="21"/>
        <v>1284.2313846773548</v>
      </c>
      <c r="K76" s="100">
        <f t="shared" si="16"/>
        <v>1480.71878653299</v>
      </c>
      <c r="L76" s="101">
        <f t="shared" si="22"/>
        <v>7027.279490387361</v>
      </c>
      <c r="M76" s="101">
        <f t="shared" si="23"/>
        <v>33343.279490387358</v>
      </c>
      <c r="N76" s="101">
        <f t="shared" si="24"/>
        <v>28918.715950032401</v>
      </c>
      <c r="O76" s="102">
        <f t="shared" si="25"/>
        <v>0.93784126969862613</v>
      </c>
      <c r="P76" s="103">
        <v>240.83742812793116</v>
      </c>
      <c r="Q76" s="105">
        <f t="shared" si="26"/>
        <v>-2.993217340017694E-2</v>
      </c>
      <c r="R76" s="105">
        <f t="shared" si="26"/>
        <v>1.4658975610916241E-2</v>
      </c>
      <c r="S76" s="104">
        <v>1153</v>
      </c>
      <c r="T76" s="255">
        <v>27128</v>
      </c>
      <c r="U76" s="1">
        <v>22494.19568822554</v>
      </c>
      <c r="W76" s="101">
        <v>0</v>
      </c>
      <c r="X76" s="101">
        <f t="shared" si="27"/>
        <v>0</v>
      </c>
      <c r="Y76" s="1"/>
      <c r="Z76" s="1"/>
    </row>
    <row r="77" spans="1:26" x14ac:dyDescent="0.25">
      <c r="A77" s="98">
        <v>1837</v>
      </c>
      <c r="B77" s="98" t="s">
        <v>95</v>
      </c>
      <c r="C77" s="1">
        <v>159564</v>
      </c>
      <c r="D77" s="98">
        <f t="shared" si="17"/>
        <v>25678.146121660768</v>
      </c>
      <c r="E77" s="99">
        <f t="shared" si="18"/>
        <v>0.83274877086021526</v>
      </c>
      <c r="F77" s="221">
        <f t="shared" si="19"/>
        <v>3098.0218706760193</v>
      </c>
      <c r="G77" s="221">
        <f t="shared" si="14"/>
        <v>19251.107904380784</v>
      </c>
      <c r="H77" s="221">
        <f t="shared" si="20"/>
        <v>727.72636784678298</v>
      </c>
      <c r="I77" s="100">
        <f t="shared" si="15"/>
        <v>4522.0916497999096</v>
      </c>
      <c r="J77" s="221">
        <f t="shared" si="21"/>
        <v>285.25838606833139</v>
      </c>
      <c r="K77" s="100">
        <f t="shared" si="16"/>
        <v>1772.5956110286113</v>
      </c>
      <c r="L77" s="101">
        <f t="shared" si="22"/>
        <v>21023.703515409394</v>
      </c>
      <c r="M77" s="101">
        <f t="shared" si="23"/>
        <v>180587.7035154094</v>
      </c>
      <c r="N77" s="101">
        <f t="shared" si="24"/>
        <v>29061.426378405118</v>
      </c>
      <c r="O77" s="102">
        <f t="shared" si="25"/>
        <v>0.94246940497183673</v>
      </c>
      <c r="P77" s="103">
        <v>4606.5403541951055</v>
      </c>
      <c r="Q77" s="105">
        <f t="shared" si="26"/>
        <v>-2.9504607243864611E-2</v>
      </c>
      <c r="R77" s="105">
        <f t="shared" si="26"/>
        <v>-2.4350705093727287E-2</v>
      </c>
      <c r="S77" s="104">
        <v>6214</v>
      </c>
      <c r="T77" s="255">
        <v>164415</v>
      </c>
      <c r="U77" s="1">
        <v>26319.033135905232</v>
      </c>
      <c r="W77" s="101">
        <v>0</v>
      </c>
      <c r="X77" s="101">
        <f t="shared" si="27"/>
        <v>0</v>
      </c>
      <c r="Y77" s="1"/>
      <c r="Z77" s="1"/>
    </row>
    <row r="78" spans="1:26" x14ac:dyDescent="0.25">
      <c r="A78" s="98">
        <v>1838</v>
      </c>
      <c r="B78" s="98" t="s">
        <v>96</v>
      </c>
      <c r="C78" s="1">
        <v>48252</v>
      </c>
      <c r="D78" s="98">
        <f t="shared" si="17"/>
        <v>25476.24076029567</v>
      </c>
      <c r="E78" s="99">
        <f t="shared" si="18"/>
        <v>0.82620092894397035</v>
      </c>
      <c r="F78" s="221">
        <f t="shared" si="19"/>
        <v>3219.1650874950778</v>
      </c>
      <c r="G78" s="221">
        <f t="shared" si="14"/>
        <v>6097.098675715677</v>
      </c>
      <c r="H78" s="221">
        <f t="shared" si="20"/>
        <v>798.39324432456715</v>
      </c>
      <c r="I78" s="100">
        <f t="shared" si="15"/>
        <v>1512.1568047507303</v>
      </c>
      <c r="J78" s="221">
        <f t="shared" si="21"/>
        <v>355.92526254611556</v>
      </c>
      <c r="K78" s="100">
        <f t="shared" si="16"/>
        <v>674.12244726234292</v>
      </c>
      <c r="L78" s="101">
        <f t="shared" si="22"/>
        <v>6771.2211229780196</v>
      </c>
      <c r="M78" s="101">
        <f t="shared" si="23"/>
        <v>55023.221122978022</v>
      </c>
      <c r="N78" s="101">
        <f t="shared" si="24"/>
        <v>29051.331110336865</v>
      </c>
      <c r="O78" s="102">
        <f t="shared" si="25"/>
        <v>0.94214201287602461</v>
      </c>
      <c r="P78" s="103">
        <v>305.76221931855798</v>
      </c>
      <c r="Q78" s="105">
        <f t="shared" si="26"/>
        <v>-7.6301338872550029E-3</v>
      </c>
      <c r="R78" s="105">
        <f t="shared" si="26"/>
        <v>5.9926837045777542E-3</v>
      </c>
      <c r="S78" s="104">
        <v>1894</v>
      </c>
      <c r="T78" s="255">
        <v>48623</v>
      </c>
      <c r="U78" s="1">
        <v>25324.479166666668</v>
      </c>
      <c r="W78" s="101">
        <v>0</v>
      </c>
      <c r="X78" s="101">
        <f t="shared" si="27"/>
        <v>0</v>
      </c>
      <c r="Y78" s="1"/>
      <c r="Z78" s="1"/>
    </row>
    <row r="79" spans="1:26" x14ac:dyDescent="0.25">
      <c r="A79" s="98">
        <v>1839</v>
      </c>
      <c r="B79" s="98" t="s">
        <v>97</v>
      </c>
      <c r="C79" s="1">
        <v>23431</v>
      </c>
      <c r="D79" s="98">
        <f t="shared" si="17"/>
        <v>23153.162055335968</v>
      </c>
      <c r="E79" s="99">
        <f t="shared" si="18"/>
        <v>0.75086289920455496</v>
      </c>
      <c r="F79" s="221">
        <f t="shared" si="19"/>
        <v>4613.0123104708991</v>
      </c>
      <c r="G79" s="221">
        <f t="shared" si="14"/>
        <v>4668.3684581965499</v>
      </c>
      <c r="H79" s="221">
        <f t="shared" si="20"/>
        <v>1611.4707910604629</v>
      </c>
      <c r="I79" s="100">
        <f t="shared" si="15"/>
        <v>1630.8084405531886</v>
      </c>
      <c r="J79" s="221">
        <f t="shared" si="21"/>
        <v>1169.0028092820114</v>
      </c>
      <c r="K79" s="100">
        <f t="shared" si="16"/>
        <v>1183.0308429933957</v>
      </c>
      <c r="L79" s="101">
        <f t="shared" si="22"/>
        <v>5851.3993011899456</v>
      </c>
      <c r="M79" s="101">
        <f t="shared" si="23"/>
        <v>29282.399301189944</v>
      </c>
      <c r="N79" s="101">
        <f t="shared" si="24"/>
        <v>28935.177175088877</v>
      </c>
      <c r="O79" s="102">
        <f t="shared" si="25"/>
        <v>0.93837511138905372</v>
      </c>
      <c r="P79" s="103">
        <v>685.36793344792932</v>
      </c>
      <c r="Q79" s="105">
        <f t="shared" si="26"/>
        <v>-4.5308234527156419E-2</v>
      </c>
      <c r="R79" s="105">
        <f t="shared" si="26"/>
        <v>-5.7572061553981604E-2</v>
      </c>
      <c r="S79" s="104">
        <v>1012</v>
      </c>
      <c r="T79" s="255">
        <v>24543</v>
      </c>
      <c r="U79" s="1">
        <v>24567.56756756757</v>
      </c>
      <c r="W79" s="101">
        <v>0</v>
      </c>
      <c r="X79" s="101">
        <f t="shared" si="27"/>
        <v>0</v>
      </c>
      <c r="Y79" s="1"/>
      <c r="Z79" s="1"/>
    </row>
    <row r="80" spans="1:26" x14ac:dyDescent="0.25">
      <c r="A80" s="98">
        <v>1840</v>
      </c>
      <c r="B80" s="98" t="s">
        <v>98</v>
      </c>
      <c r="C80" s="1">
        <v>103768</v>
      </c>
      <c r="D80" s="98">
        <f t="shared" si="17"/>
        <v>22475.200346545374</v>
      </c>
      <c r="E80" s="99">
        <f t="shared" si="18"/>
        <v>0.72887642958128984</v>
      </c>
      <c r="F80" s="221">
        <f t="shared" si="19"/>
        <v>5019.7893357452549</v>
      </c>
      <c r="G80" s="221">
        <f t="shared" si="14"/>
        <v>23176.36736313584</v>
      </c>
      <c r="H80" s="221">
        <f t="shared" si="20"/>
        <v>1848.7573891371705</v>
      </c>
      <c r="I80" s="100">
        <f t="shared" si="15"/>
        <v>8535.7128656463155</v>
      </c>
      <c r="J80" s="221">
        <f t="shared" si="21"/>
        <v>1406.289407358719</v>
      </c>
      <c r="K80" s="100">
        <f t="shared" si="16"/>
        <v>6492.8381937752056</v>
      </c>
      <c r="L80" s="101">
        <f t="shared" si="22"/>
        <v>29669.205556911045</v>
      </c>
      <c r="M80" s="101">
        <f t="shared" si="23"/>
        <v>133437.20555691104</v>
      </c>
      <c r="N80" s="101">
        <f t="shared" si="24"/>
        <v>28901.279089649346</v>
      </c>
      <c r="O80" s="102">
        <f t="shared" si="25"/>
        <v>0.93727578790789046</v>
      </c>
      <c r="P80" s="103">
        <v>635.01600664930811</v>
      </c>
      <c r="Q80" s="105">
        <f t="shared" si="26"/>
        <v>4.1126127481965306E-2</v>
      </c>
      <c r="R80" s="105">
        <f t="shared" si="26"/>
        <v>4.4508603529665021E-2</v>
      </c>
      <c r="S80" s="104">
        <v>4617</v>
      </c>
      <c r="T80" s="255">
        <v>99669</v>
      </c>
      <c r="U80" s="1">
        <v>21517.487046632123</v>
      </c>
      <c r="W80" s="101">
        <v>0</v>
      </c>
      <c r="X80" s="101">
        <f t="shared" si="27"/>
        <v>0</v>
      </c>
      <c r="Y80" s="1"/>
      <c r="Z80" s="1"/>
    </row>
    <row r="81" spans="1:28" x14ac:dyDescent="0.25">
      <c r="A81" s="98">
        <v>1841</v>
      </c>
      <c r="B81" s="98" t="s">
        <v>99</v>
      </c>
      <c r="C81" s="1">
        <v>245312</v>
      </c>
      <c r="D81" s="98">
        <f t="shared" si="17"/>
        <v>25545.350411329793</v>
      </c>
      <c r="E81" s="99">
        <f t="shared" si="18"/>
        <v>0.82844217239980911</v>
      </c>
      <c r="F81" s="221">
        <f t="shared" si="19"/>
        <v>3177.699296874604</v>
      </c>
      <c r="G81" s="221">
        <f t="shared" si="14"/>
        <v>30515.446347886824</v>
      </c>
      <c r="H81" s="221">
        <f t="shared" si="20"/>
        <v>774.20486646262407</v>
      </c>
      <c r="I81" s="100">
        <f t="shared" si="15"/>
        <v>7434.6893326405789</v>
      </c>
      <c r="J81" s="221">
        <f t="shared" si="21"/>
        <v>331.73688468417248</v>
      </c>
      <c r="K81" s="100">
        <f t="shared" si="16"/>
        <v>3185.6693036221086</v>
      </c>
      <c r="L81" s="101">
        <f t="shared" si="22"/>
        <v>33701.115651508931</v>
      </c>
      <c r="M81" s="101">
        <f t="shared" si="23"/>
        <v>279013.11565150891</v>
      </c>
      <c r="N81" s="101">
        <f t="shared" si="24"/>
        <v>29054.786592888569</v>
      </c>
      <c r="O81" s="102">
        <f t="shared" si="25"/>
        <v>0.94225407504881642</v>
      </c>
      <c r="P81" s="103">
        <v>1425.124520652651</v>
      </c>
      <c r="Q81" s="102">
        <f t="shared" si="26"/>
        <v>4.5197354966255369E-2</v>
      </c>
      <c r="R81" s="102">
        <f t="shared" si="26"/>
        <v>4.9224461301124914E-2</v>
      </c>
      <c r="S81" s="104">
        <v>9603</v>
      </c>
      <c r="T81" s="255">
        <v>234704</v>
      </c>
      <c r="U81" s="1">
        <v>24346.887966804978</v>
      </c>
      <c r="W81" s="101">
        <v>0</v>
      </c>
      <c r="X81" s="101">
        <f t="shared" si="27"/>
        <v>0</v>
      </c>
      <c r="Y81" s="1"/>
      <c r="Z81" s="1"/>
    </row>
    <row r="82" spans="1:28" x14ac:dyDescent="0.25">
      <c r="A82" s="98">
        <v>1845</v>
      </c>
      <c r="B82" s="98" t="s">
        <v>100</v>
      </c>
      <c r="C82" s="1">
        <v>51994</v>
      </c>
      <c r="D82" s="98">
        <f t="shared" si="17"/>
        <v>27819.154628143391</v>
      </c>
      <c r="E82" s="99">
        <f t="shared" si="18"/>
        <v>0.90218221803071363</v>
      </c>
      <c r="F82" s="221">
        <f t="shared" si="19"/>
        <v>1813.4167667864451</v>
      </c>
      <c r="G82" s="221">
        <f t="shared" si="14"/>
        <v>3389.2759371238658</v>
      </c>
      <c r="H82" s="221">
        <f t="shared" si="20"/>
        <v>0</v>
      </c>
      <c r="I82" s="100">
        <f t="shared" si="15"/>
        <v>0</v>
      </c>
      <c r="J82" s="221">
        <f t="shared" si="21"/>
        <v>-442.46798177845159</v>
      </c>
      <c r="K82" s="100">
        <f t="shared" si="16"/>
        <v>-826.97265794392604</v>
      </c>
      <c r="L82" s="101">
        <f t="shared" si="22"/>
        <v>2562.3032791799396</v>
      </c>
      <c r="M82" s="101">
        <f t="shared" si="23"/>
        <v>54556.303279179941</v>
      </c>
      <c r="N82" s="101">
        <f t="shared" si="24"/>
        <v>29190.103413151388</v>
      </c>
      <c r="O82" s="102">
        <f t="shared" si="25"/>
        <v>0.94664243374171753</v>
      </c>
      <c r="P82" s="103">
        <v>1588.6164255969256</v>
      </c>
      <c r="Q82" s="102">
        <f t="shared" si="26"/>
        <v>-4.8304138524335107E-2</v>
      </c>
      <c r="R82" s="102">
        <f t="shared" si="26"/>
        <v>-2.6408514103011638E-2</v>
      </c>
      <c r="S82" s="104">
        <v>1869</v>
      </c>
      <c r="T82" s="255">
        <v>54633</v>
      </c>
      <c r="U82" s="1">
        <v>28573.744769874476</v>
      </c>
      <c r="W82" s="101">
        <v>0</v>
      </c>
      <c r="X82" s="101">
        <f t="shared" si="27"/>
        <v>0</v>
      </c>
      <c r="Y82" s="1"/>
      <c r="Z82" s="1"/>
    </row>
    <row r="83" spans="1:28" x14ac:dyDescent="0.25">
      <c r="A83" s="98">
        <v>1848</v>
      </c>
      <c r="B83" s="98" t="s">
        <v>101</v>
      </c>
      <c r="C83" s="1">
        <v>66791</v>
      </c>
      <c r="D83" s="98">
        <f t="shared" si="17"/>
        <v>25778.077962176765</v>
      </c>
      <c r="E83" s="99">
        <f t="shared" si="18"/>
        <v>0.83598958571364024</v>
      </c>
      <c r="F83" s="221">
        <f t="shared" si="19"/>
        <v>3038.0627663664204</v>
      </c>
      <c r="G83" s="221">
        <f t="shared" si="14"/>
        <v>7871.6206276553949</v>
      </c>
      <c r="H83" s="221">
        <f t="shared" si="20"/>
        <v>692.75022366618396</v>
      </c>
      <c r="I83" s="100">
        <f t="shared" si="15"/>
        <v>1794.9158295190825</v>
      </c>
      <c r="J83" s="221">
        <f t="shared" si="21"/>
        <v>250.28224188773237</v>
      </c>
      <c r="K83" s="100">
        <f t="shared" si="16"/>
        <v>648.48128873111455</v>
      </c>
      <c r="L83" s="101">
        <f t="shared" si="22"/>
        <v>8520.1019163865094</v>
      </c>
      <c r="M83" s="101">
        <f t="shared" si="23"/>
        <v>75311.101916386513</v>
      </c>
      <c r="N83" s="101">
        <f t="shared" si="24"/>
        <v>29066.422970430922</v>
      </c>
      <c r="O83" s="102">
        <f t="shared" si="25"/>
        <v>0.94263144571450819</v>
      </c>
      <c r="P83" s="103">
        <v>137.75362209841114</v>
      </c>
      <c r="Q83" s="102">
        <f t="shared" si="26"/>
        <v>8.4850650510825604E-2</v>
      </c>
      <c r="R83" s="102">
        <f t="shared" si="26"/>
        <v>8.2757152536084469E-2</v>
      </c>
      <c r="S83" s="104">
        <v>2591</v>
      </c>
      <c r="T83" s="255">
        <v>61567</v>
      </c>
      <c r="U83" s="1">
        <v>23807.811291569993</v>
      </c>
      <c r="W83" s="101">
        <v>0</v>
      </c>
      <c r="X83" s="101">
        <f t="shared" si="27"/>
        <v>0</v>
      </c>
      <c r="Y83" s="1"/>
      <c r="Z83" s="1"/>
    </row>
    <row r="84" spans="1:28" x14ac:dyDescent="0.25">
      <c r="A84" s="98">
        <v>1851</v>
      </c>
      <c r="B84" s="98" t="s">
        <v>102</v>
      </c>
      <c r="C84" s="1">
        <v>49905</v>
      </c>
      <c r="D84" s="98">
        <f t="shared" si="17"/>
        <v>25255.566801619432</v>
      </c>
      <c r="E84" s="99">
        <f t="shared" si="18"/>
        <v>0.81904441667171246</v>
      </c>
      <c r="F84" s="221">
        <f t="shared" si="19"/>
        <v>3351.5694627008202</v>
      </c>
      <c r="G84" s="221">
        <f t="shared" si="14"/>
        <v>6622.70125829682</v>
      </c>
      <c r="H84" s="221">
        <f t="shared" si="20"/>
        <v>875.62912986125048</v>
      </c>
      <c r="I84" s="100">
        <f t="shared" si="15"/>
        <v>1730.2431606058308</v>
      </c>
      <c r="J84" s="221">
        <f t="shared" si="21"/>
        <v>433.16114808279889</v>
      </c>
      <c r="K84" s="100">
        <f t="shared" si="16"/>
        <v>855.9264286116105</v>
      </c>
      <c r="L84" s="101">
        <f t="shared" si="22"/>
        <v>7478.6276869084304</v>
      </c>
      <c r="M84" s="101">
        <f t="shared" si="23"/>
        <v>57383.627686908432</v>
      </c>
      <c r="N84" s="101">
        <f t="shared" si="24"/>
        <v>29040.297412403052</v>
      </c>
      <c r="O84" s="102">
        <f t="shared" si="25"/>
        <v>0.94178418726241164</v>
      </c>
      <c r="P84" s="103">
        <v>326.39944317501158</v>
      </c>
      <c r="Q84" s="102">
        <f t="shared" si="26"/>
        <v>6.6391726142142823E-2</v>
      </c>
      <c r="R84" s="102">
        <f t="shared" si="26"/>
        <v>8.0962868149145897E-2</v>
      </c>
      <c r="S84" s="104">
        <v>1976</v>
      </c>
      <c r="T84" s="255">
        <v>46798</v>
      </c>
      <c r="U84" s="1">
        <v>23363.954068896652</v>
      </c>
      <c r="W84" s="101">
        <v>0</v>
      </c>
      <c r="X84" s="101">
        <f t="shared" si="27"/>
        <v>0</v>
      </c>
      <c r="Y84" s="1"/>
      <c r="Z84" s="1"/>
    </row>
    <row r="85" spans="1:28" x14ac:dyDescent="0.25">
      <c r="A85" s="98">
        <v>1853</v>
      </c>
      <c r="B85" s="98" t="s">
        <v>103</v>
      </c>
      <c r="C85" s="1">
        <v>28617</v>
      </c>
      <c r="D85" s="98">
        <f t="shared" si="17"/>
        <v>21452.023988005996</v>
      </c>
      <c r="E85" s="99">
        <f t="shared" si="18"/>
        <v>0.69569456158700527</v>
      </c>
      <c r="F85" s="221">
        <f t="shared" si="19"/>
        <v>5633.6951508688817</v>
      </c>
      <c r="G85" s="221">
        <f t="shared" si="14"/>
        <v>7515.349331259089</v>
      </c>
      <c r="H85" s="221">
        <f t="shared" si="20"/>
        <v>2206.869114625953</v>
      </c>
      <c r="I85" s="100">
        <f t="shared" si="15"/>
        <v>2943.9633989110212</v>
      </c>
      <c r="J85" s="221">
        <f t="shared" si="21"/>
        <v>1764.4011328475015</v>
      </c>
      <c r="K85" s="100">
        <f t="shared" si="16"/>
        <v>2353.7111112185671</v>
      </c>
      <c r="L85" s="101">
        <f t="shared" si="22"/>
        <v>9869.0604424776557</v>
      </c>
      <c r="M85" s="101">
        <f t="shared" si="23"/>
        <v>38486.060442477654</v>
      </c>
      <c r="N85" s="101">
        <f t="shared" si="24"/>
        <v>28850.120271722379</v>
      </c>
      <c r="O85" s="102">
        <f t="shared" si="25"/>
        <v>0.93561669450817619</v>
      </c>
      <c r="P85" s="103">
        <v>216.28727590863673</v>
      </c>
      <c r="Q85" s="102">
        <f t="shared" si="26"/>
        <v>9.0005332520758735E-2</v>
      </c>
      <c r="R85" s="102">
        <f t="shared" si="26"/>
        <v>8.1834378004111363E-2</v>
      </c>
      <c r="S85" s="104">
        <v>1334</v>
      </c>
      <c r="T85" s="255">
        <v>26254</v>
      </c>
      <c r="U85" s="1">
        <v>19829.305135951661</v>
      </c>
      <c r="W85" s="101">
        <v>0</v>
      </c>
      <c r="X85" s="101">
        <f t="shared" si="27"/>
        <v>0</v>
      </c>
      <c r="Y85" s="1"/>
      <c r="Z85" s="1"/>
    </row>
    <row r="86" spans="1:28" x14ac:dyDescent="0.25">
      <c r="A86" s="98">
        <v>1856</v>
      </c>
      <c r="B86" s="98" t="s">
        <v>104</v>
      </c>
      <c r="C86" s="1">
        <v>14175</v>
      </c>
      <c r="D86" s="98">
        <f t="shared" si="17"/>
        <v>30223.880597014926</v>
      </c>
      <c r="E86" s="99">
        <f t="shared" si="18"/>
        <v>0.98016808918144194</v>
      </c>
      <c r="F86" s="221">
        <f t="shared" si="19"/>
        <v>370.58118546352415</v>
      </c>
      <c r="G86" s="221">
        <f t="shared" si="14"/>
        <v>173.80257598239282</v>
      </c>
      <c r="H86" s="221">
        <f t="shared" si="20"/>
        <v>0</v>
      </c>
      <c r="I86" s="100">
        <f t="shared" si="15"/>
        <v>0</v>
      </c>
      <c r="J86" s="221">
        <f t="shared" si="21"/>
        <v>-442.46798177845159</v>
      </c>
      <c r="K86" s="100">
        <f t="shared" si="16"/>
        <v>-207.51748345409379</v>
      </c>
      <c r="L86" s="101">
        <f t="shared" si="22"/>
        <v>-33.714907471700968</v>
      </c>
      <c r="M86" s="101">
        <f t="shared" si="23"/>
        <v>14141.285092528298</v>
      </c>
      <c r="N86" s="101">
        <f t="shared" si="24"/>
        <v>30151.993800699998</v>
      </c>
      <c r="O86" s="102">
        <f t="shared" si="25"/>
        <v>0.97783678220200876</v>
      </c>
      <c r="P86" s="103">
        <v>-44.299998071184149</v>
      </c>
      <c r="Q86" s="102">
        <f t="shared" si="26"/>
        <v>-3.3215113899877233E-2</v>
      </c>
      <c r="R86" s="102">
        <f t="shared" si="26"/>
        <v>5.9510115498079344E-3</v>
      </c>
      <c r="S86" s="104">
        <v>469</v>
      </c>
      <c r="T86" s="255">
        <v>14662</v>
      </c>
      <c r="U86" s="1">
        <v>30045.081967213115</v>
      </c>
      <c r="W86" s="101">
        <v>0</v>
      </c>
      <c r="X86" s="101">
        <f t="shared" si="27"/>
        <v>0</v>
      </c>
      <c r="Y86" s="1"/>
      <c r="Z86" s="1"/>
    </row>
    <row r="87" spans="1:28" x14ac:dyDescent="0.25">
      <c r="A87" s="98">
        <v>1857</v>
      </c>
      <c r="B87" s="98" t="s">
        <v>105</v>
      </c>
      <c r="C87" s="1">
        <v>19616</v>
      </c>
      <c r="D87" s="98">
        <f t="shared" si="17"/>
        <v>28932.153392330383</v>
      </c>
      <c r="E87" s="99">
        <f t="shared" si="18"/>
        <v>0.93827704934970102</v>
      </c>
      <c r="F87" s="221">
        <f t="shared" si="19"/>
        <v>1145.6175082742498</v>
      </c>
      <c r="G87" s="221">
        <f t="shared" si="14"/>
        <v>776.72867060994133</v>
      </c>
      <c r="H87" s="221">
        <f t="shared" si="20"/>
        <v>0</v>
      </c>
      <c r="I87" s="100">
        <f t="shared" si="15"/>
        <v>0</v>
      </c>
      <c r="J87" s="221">
        <f t="shared" si="21"/>
        <v>-442.46798177845159</v>
      </c>
      <c r="K87" s="100">
        <f t="shared" si="16"/>
        <v>-299.99329164579018</v>
      </c>
      <c r="L87" s="101">
        <f t="shared" si="22"/>
        <v>476.73537896415115</v>
      </c>
      <c r="M87" s="101">
        <f t="shared" si="23"/>
        <v>20092.735378964153</v>
      </c>
      <c r="N87" s="101">
        <f t="shared" si="24"/>
        <v>29635.302918826183</v>
      </c>
      <c r="O87" s="102">
        <f t="shared" si="25"/>
        <v>0.96108036626931248</v>
      </c>
      <c r="P87" s="103">
        <v>-17.961617680730967</v>
      </c>
      <c r="Q87" s="102">
        <f t="shared" si="26"/>
        <v>-7.5385782949658484E-3</v>
      </c>
      <c r="R87" s="102">
        <f t="shared" si="26"/>
        <v>2.1737569837926029E-2</v>
      </c>
      <c r="S87" s="104">
        <v>678</v>
      </c>
      <c r="T87" s="255">
        <v>19765</v>
      </c>
      <c r="U87" s="1">
        <v>28316.618911174784</v>
      </c>
      <c r="W87" s="101">
        <v>0</v>
      </c>
      <c r="X87" s="101">
        <f t="shared" si="27"/>
        <v>0</v>
      </c>
      <c r="Y87" s="1"/>
      <c r="Z87" s="1"/>
    </row>
    <row r="88" spans="1:28" x14ac:dyDescent="0.25">
      <c r="A88" s="98">
        <v>1859</v>
      </c>
      <c r="B88" s="98" t="s">
        <v>106</v>
      </c>
      <c r="C88" s="1">
        <v>32852</v>
      </c>
      <c r="D88" s="98">
        <f t="shared" si="17"/>
        <v>27016.44736842105</v>
      </c>
      <c r="E88" s="99">
        <f t="shared" si="18"/>
        <v>0.87615021865165876</v>
      </c>
      <c r="F88" s="221">
        <f t="shared" si="19"/>
        <v>2295.0411226198498</v>
      </c>
      <c r="G88" s="221">
        <f t="shared" si="14"/>
        <v>2790.7700051057377</v>
      </c>
      <c r="H88" s="221">
        <f t="shared" si="20"/>
        <v>259.32093148068435</v>
      </c>
      <c r="I88" s="100">
        <f t="shared" si="15"/>
        <v>315.33425268051212</v>
      </c>
      <c r="J88" s="221">
        <f t="shared" si="21"/>
        <v>-183.14705029776724</v>
      </c>
      <c r="K88" s="100">
        <f t="shared" si="16"/>
        <v>-222.70681316208496</v>
      </c>
      <c r="L88" s="101">
        <f t="shared" si="22"/>
        <v>2568.0631919436528</v>
      </c>
      <c r="M88" s="101">
        <f t="shared" si="23"/>
        <v>35420.063191943656</v>
      </c>
      <c r="N88" s="101">
        <f t="shared" si="24"/>
        <v>29128.341440743137</v>
      </c>
      <c r="O88" s="102">
        <f t="shared" si="25"/>
        <v>0.94463947736140907</v>
      </c>
      <c r="P88" s="103">
        <v>-18.077265738449114</v>
      </c>
      <c r="Q88" s="102">
        <f t="shared" si="26"/>
        <v>-5.2986950071153907E-3</v>
      </c>
      <c r="R88" s="102">
        <f t="shared" si="26"/>
        <v>1.2697545708216386E-2</v>
      </c>
      <c r="S88" s="104">
        <v>1216</v>
      </c>
      <c r="T88" s="255">
        <v>33027</v>
      </c>
      <c r="U88" s="1">
        <v>26677.705977382873</v>
      </c>
      <c r="W88" s="101">
        <v>0</v>
      </c>
      <c r="X88" s="101">
        <f t="shared" si="27"/>
        <v>0</v>
      </c>
      <c r="Y88" s="1"/>
      <c r="Z88" s="1"/>
    </row>
    <row r="89" spans="1:28" x14ac:dyDescent="0.25">
      <c r="A89" s="98">
        <v>1860</v>
      </c>
      <c r="B89" s="98" t="s">
        <v>107</v>
      </c>
      <c r="C89" s="1">
        <v>289120</v>
      </c>
      <c r="D89" s="98">
        <f t="shared" si="17"/>
        <v>24997.406190558533</v>
      </c>
      <c r="E89" s="99">
        <f t="shared" si="18"/>
        <v>0.81067220278497332</v>
      </c>
      <c r="F89" s="221">
        <f t="shared" si="19"/>
        <v>3506.46582933736</v>
      </c>
      <c r="G89" s="221">
        <f t="shared" si="14"/>
        <v>40555.783782115905</v>
      </c>
      <c r="H89" s="221">
        <f t="shared" si="20"/>
        <v>965.98534373256507</v>
      </c>
      <c r="I89" s="100">
        <f t="shared" si="15"/>
        <v>11172.586485610849</v>
      </c>
      <c r="J89" s="221">
        <f t="shared" si="21"/>
        <v>523.51736195411354</v>
      </c>
      <c r="K89" s="100">
        <f t="shared" si="16"/>
        <v>6055.0018083612767</v>
      </c>
      <c r="L89" s="101">
        <f t="shared" si="22"/>
        <v>46610.785590477179</v>
      </c>
      <c r="M89" s="101">
        <f t="shared" si="23"/>
        <v>335730.78559047717</v>
      </c>
      <c r="N89" s="101">
        <f t="shared" si="24"/>
        <v>29027.389381850007</v>
      </c>
      <c r="O89" s="102">
        <f t="shared" si="25"/>
        <v>0.94136557656807474</v>
      </c>
      <c r="P89" s="103">
        <v>-368.4984009300606</v>
      </c>
      <c r="Q89" s="102">
        <f t="shared" si="26"/>
        <v>0.10539737643995672</v>
      </c>
      <c r="R89" s="102">
        <f t="shared" si="26"/>
        <v>0.10109659121258358</v>
      </c>
      <c r="S89" s="104">
        <v>11566</v>
      </c>
      <c r="T89" s="255">
        <v>261553</v>
      </c>
      <c r="U89" s="1">
        <v>22702.282787952434</v>
      </c>
      <c r="W89" s="101">
        <v>0</v>
      </c>
      <c r="X89" s="101">
        <f t="shared" si="27"/>
        <v>0</v>
      </c>
      <c r="Y89" s="1"/>
      <c r="Z89" s="1"/>
    </row>
    <row r="90" spans="1:28" x14ac:dyDescent="0.25">
      <c r="A90" s="98">
        <v>1865</v>
      </c>
      <c r="B90" s="98" t="s">
        <v>108</v>
      </c>
      <c r="C90" s="1">
        <v>274150</v>
      </c>
      <c r="D90" s="98">
        <f t="shared" si="17"/>
        <v>28193.130399012753</v>
      </c>
      <c r="E90" s="99">
        <f t="shared" si="18"/>
        <v>0.91431034683126811</v>
      </c>
      <c r="F90" s="221">
        <f t="shared" si="19"/>
        <v>1589.0313042648281</v>
      </c>
      <c r="G90" s="221">
        <f t="shared" si="14"/>
        <v>15451.740402671188</v>
      </c>
      <c r="H90" s="221">
        <f t="shared" si="20"/>
        <v>0</v>
      </c>
      <c r="I90" s="100">
        <f t="shared" si="15"/>
        <v>0</v>
      </c>
      <c r="J90" s="221">
        <f t="shared" si="21"/>
        <v>-442.46798177845159</v>
      </c>
      <c r="K90" s="100">
        <f t="shared" si="16"/>
        <v>-4302.5586548136635</v>
      </c>
      <c r="L90" s="101">
        <f t="shared" si="22"/>
        <v>11149.181747857525</v>
      </c>
      <c r="M90" s="101">
        <f t="shared" si="23"/>
        <v>285299.18174785754</v>
      </c>
      <c r="N90" s="101">
        <f t="shared" si="24"/>
        <v>29339.69372149913</v>
      </c>
      <c r="O90" s="102">
        <f t="shared" si="25"/>
        <v>0.95149368526193934</v>
      </c>
      <c r="P90" s="103">
        <v>519.1646455347618</v>
      </c>
      <c r="Q90" s="102">
        <f t="shared" si="26"/>
        <v>0.1584422828264048</v>
      </c>
      <c r="R90" s="102">
        <f t="shared" si="26"/>
        <v>0.15200913975024005</v>
      </c>
      <c r="S90" s="104">
        <v>9724</v>
      </c>
      <c r="T90" s="255">
        <v>236654</v>
      </c>
      <c r="U90" s="1">
        <v>24473.009307135471</v>
      </c>
      <c r="W90" s="101">
        <v>0</v>
      </c>
      <c r="X90" s="101">
        <f t="shared" si="27"/>
        <v>0</v>
      </c>
      <c r="Y90" s="1"/>
      <c r="Z90" s="1"/>
    </row>
    <row r="91" spans="1:28" x14ac:dyDescent="0.25">
      <c r="A91" s="98">
        <v>1866</v>
      </c>
      <c r="B91" s="98" t="s">
        <v>109</v>
      </c>
      <c r="C91" s="1">
        <v>249190</v>
      </c>
      <c r="D91" s="98">
        <f t="shared" si="17"/>
        <v>30737.634143332922</v>
      </c>
      <c r="E91" s="99">
        <f t="shared" si="18"/>
        <v>0.99682924657942451</v>
      </c>
      <c r="F91" s="221">
        <f t="shared" si="19"/>
        <v>62.329057672726776</v>
      </c>
      <c r="G91" s="221">
        <f t="shared" si="14"/>
        <v>505.301670552796</v>
      </c>
      <c r="H91" s="221">
        <f t="shared" si="20"/>
        <v>0</v>
      </c>
      <c r="I91" s="100">
        <f t="shared" si="15"/>
        <v>0</v>
      </c>
      <c r="J91" s="221">
        <f t="shared" si="21"/>
        <v>-442.46798177845159</v>
      </c>
      <c r="K91" s="100">
        <f t="shared" si="16"/>
        <v>-3587.0879282779069</v>
      </c>
      <c r="L91" s="101">
        <f t="shared" si="22"/>
        <v>-3081.7862577251108</v>
      </c>
      <c r="M91" s="101">
        <f t="shared" si="23"/>
        <v>246108.21374227488</v>
      </c>
      <c r="N91" s="101">
        <f t="shared" si="24"/>
        <v>30357.495219227196</v>
      </c>
      <c r="O91" s="102">
        <f t="shared" si="25"/>
        <v>0.98450124516120185</v>
      </c>
      <c r="P91" s="103">
        <v>860.1571761981013</v>
      </c>
      <c r="Q91" s="102">
        <f t="shared" si="26"/>
        <v>0.27924228034600479</v>
      </c>
      <c r="R91" s="102">
        <f t="shared" si="26"/>
        <v>0.27261489959177609</v>
      </c>
      <c r="S91" s="104">
        <v>8107</v>
      </c>
      <c r="T91" s="255">
        <v>194795</v>
      </c>
      <c r="U91" s="1">
        <v>24153.13081215127</v>
      </c>
      <c r="W91" s="101">
        <v>0</v>
      </c>
      <c r="X91" s="101">
        <f t="shared" si="27"/>
        <v>0</v>
      </c>
      <c r="Y91" s="1"/>
      <c r="Z91" s="1"/>
    </row>
    <row r="92" spans="1:28" x14ac:dyDescent="0.25">
      <c r="A92" s="98">
        <v>1867</v>
      </c>
      <c r="B92" s="98" t="s">
        <v>441</v>
      </c>
      <c r="C92" s="1">
        <v>102337</v>
      </c>
      <c r="D92" s="98">
        <f t="shared" si="17"/>
        <v>39897.465886939572</v>
      </c>
      <c r="E92" s="99">
        <f t="shared" si="18"/>
        <v>1.293884905879547</v>
      </c>
      <c r="F92" s="221">
        <f>($D$364+$X$364-D92-X92)*0.6</f>
        <v>-13187.955953403543</v>
      </c>
      <c r="G92" s="221">
        <f t="shared" si="14"/>
        <v>-33827.107020480085</v>
      </c>
      <c r="H92" s="221">
        <f t="shared" si="20"/>
        <v>0</v>
      </c>
      <c r="I92" s="100">
        <f t="shared" si="15"/>
        <v>0</v>
      </c>
      <c r="J92" s="221">
        <f t="shared" si="21"/>
        <v>-442.46798177845159</v>
      </c>
      <c r="K92" s="100">
        <f t="shared" si="16"/>
        <v>-1134.9303732617284</v>
      </c>
      <c r="L92" s="101">
        <f t="shared" si="22"/>
        <v>-34962.037393741812</v>
      </c>
      <c r="M92" s="101">
        <f t="shared" si="23"/>
        <v>67374.962606258196</v>
      </c>
      <c r="N92" s="101">
        <f t="shared" si="24"/>
        <v>26267.041951757579</v>
      </c>
      <c r="O92" s="102">
        <f t="shared" si="25"/>
        <v>0.85184681151916108</v>
      </c>
      <c r="P92" s="103">
        <v>-783.70169520806667</v>
      </c>
      <c r="Q92" s="102">
        <f t="shared" si="26"/>
        <v>0.36730085776126981</v>
      </c>
      <c r="R92" s="102">
        <f t="shared" si="26"/>
        <v>0.37316452615712714</v>
      </c>
      <c r="S92" s="104">
        <v>2565</v>
      </c>
      <c r="T92" s="255">
        <v>74846</v>
      </c>
      <c r="U92" s="1">
        <v>29055.124223602485</v>
      </c>
      <c r="W92" s="101">
        <v>33150</v>
      </c>
      <c r="X92" s="101">
        <f t="shared" si="27"/>
        <v>12923.976608187135</v>
      </c>
      <c r="Y92" s="1"/>
      <c r="Z92" s="1"/>
    </row>
    <row r="93" spans="1:28" x14ac:dyDescent="0.25">
      <c r="A93" s="98">
        <v>1868</v>
      </c>
      <c r="B93" s="98" t="s">
        <v>110</v>
      </c>
      <c r="C93" s="1">
        <v>118609</v>
      </c>
      <c r="D93" s="98">
        <f t="shared" si="17"/>
        <v>26605.877074921489</v>
      </c>
      <c r="E93" s="99">
        <f t="shared" si="18"/>
        <v>0.86283532023011478</v>
      </c>
      <c r="F93" s="221">
        <f t="shared" si="19"/>
        <v>2541.383298719586</v>
      </c>
      <c r="G93" s="221">
        <f t="shared" si="14"/>
        <v>11329.486745691915</v>
      </c>
      <c r="H93" s="221">
        <f t="shared" si="20"/>
        <v>403.02053420553057</v>
      </c>
      <c r="I93" s="100">
        <f t="shared" si="15"/>
        <v>1796.6655414882555</v>
      </c>
      <c r="J93" s="221">
        <f t="shared" si="21"/>
        <v>-39.447447572921021</v>
      </c>
      <c r="K93" s="100">
        <f t="shared" si="16"/>
        <v>-175.85672128008193</v>
      </c>
      <c r="L93" s="101">
        <f t="shared" si="22"/>
        <v>11153.630024411832</v>
      </c>
      <c r="M93" s="101">
        <f t="shared" si="23"/>
        <v>129762.63002441183</v>
      </c>
      <c r="N93" s="101">
        <f t="shared" si="24"/>
        <v>29107.812926068153</v>
      </c>
      <c r="O93" s="102">
        <f t="shared" si="25"/>
        <v>0.94397373244033167</v>
      </c>
      <c r="P93" s="103">
        <v>254.95785307399092</v>
      </c>
      <c r="Q93" s="102">
        <f t="shared" si="26"/>
        <v>8.0208010783045847E-2</v>
      </c>
      <c r="R93" s="102">
        <f t="shared" si="26"/>
        <v>7.0031084705682062E-2</v>
      </c>
      <c r="S93" s="104">
        <v>4458</v>
      </c>
      <c r="T93" s="255">
        <v>109802</v>
      </c>
      <c r="U93" s="1">
        <v>24864.583333333332</v>
      </c>
      <c r="W93" s="101">
        <v>0</v>
      </c>
      <c r="X93" s="101">
        <f t="shared" si="27"/>
        <v>0</v>
      </c>
      <c r="Y93" s="1"/>
      <c r="Z93" s="1"/>
    </row>
    <row r="94" spans="1:28" x14ac:dyDescent="0.25">
      <c r="A94" s="98">
        <v>1870</v>
      </c>
      <c r="B94" s="98" t="s">
        <v>111</v>
      </c>
      <c r="C94" s="1">
        <v>282818</v>
      </c>
      <c r="D94" s="98">
        <f t="shared" si="17"/>
        <v>27017.386320213987</v>
      </c>
      <c r="E94" s="99">
        <f t="shared" si="18"/>
        <v>0.87618066909569636</v>
      </c>
      <c r="F94" s="221">
        <f t="shared" si="19"/>
        <v>2294.4777515440874</v>
      </c>
      <c r="G94" s="221">
        <f t="shared" si="14"/>
        <v>24018.593103163508</v>
      </c>
      <c r="H94" s="221">
        <f t="shared" si="20"/>
        <v>258.99229835315617</v>
      </c>
      <c r="I94" s="100">
        <f t="shared" si="15"/>
        <v>2711.1313791608386</v>
      </c>
      <c r="J94" s="221">
        <f t="shared" si="21"/>
        <v>-183.47568342529541</v>
      </c>
      <c r="K94" s="100">
        <f t="shared" si="16"/>
        <v>-1920.6234540959924</v>
      </c>
      <c r="L94" s="101">
        <f t="shared" si="22"/>
        <v>22097.969649067516</v>
      </c>
      <c r="M94" s="101">
        <f t="shared" si="23"/>
        <v>304915.9696490675</v>
      </c>
      <c r="N94" s="101">
        <f t="shared" si="24"/>
        <v>29128.388388332776</v>
      </c>
      <c r="O94" s="102">
        <f t="shared" si="25"/>
        <v>0.94464099988361072</v>
      </c>
      <c r="P94" s="103">
        <v>768.39340645543052</v>
      </c>
      <c r="Q94" s="102">
        <f t="shared" si="26"/>
        <v>0.13854502562368409</v>
      </c>
      <c r="R94" s="102">
        <f t="shared" si="26"/>
        <v>0.14354818488798399</v>
      </c>
      <c r="S94" s="104">
        <v>10468</v>
      </c>
      <c r="T94" s="255">
        <v>248403</v>
      </c>
      <c r="U94" s="1">
        <v>23625.927334981927</v>
      </c>
      <c r="W94" s="101">
        <v>0</v>
      </c>
      <c r="X94" s="101">
        <f t="shared" si="27"/>
        <v>0</v>
      </c>
      <c r="Y94" s="1"/>
      <c r="Z94" s="1"/>
      <c r="AA94" s="1"/>
      <c r="AB94" s="1"/>
    </row>
    <row r="95" spans="1:28" x14ac:dyDescent="0.25">
      <c r="A95" s="98">
        <v>1871</v>
      </c>
      <c r="B95" s="98" t="s">
        <v>112</v>
      </c>
      <c r="C95" s="1">
        <v>118714</v>
      </c>
      <c r="D95" s="98">
        <f t="shared" si="17"/>
        <v>25965.441819772528</v>
      </c>
      <c r="E95" s="99">
        <f t="shared" si="18"/>
        <v>0.84206584298615739</v>
      </c>
      <c r="F95" s="221">
        <f t="shared" si="19"/>
        <v>2925.6444518089629</v>
      </c>
      <c r="G95" s="221">
        <f t="shared" si="14"/>
        <v>13376.046433670579</v>
      </c>
      <c r="H95" s="221">
        <f t="shared" si="20"/>
        <v>627.17287350766685</v>
      </c>
      <c r="I95" s="100">
        <f t="shared" si="15"/>
        <v>2867.4343776770529</v>
      </c>
      <c r="J95" s="221">
        <f t="shared" si="21"/>
        <v>184.70489172921526</v>
      </c>
      <c r="K95" s="100">
        <f t="shared" si="16"/>
        <v>844.47076498597221</v>
      </c>
      <c r="L95" s="101">
        <f t="shared" si="22"/>
        <v>14220.517198656551</v>
      </c>
      <c r="M95" s="101">
        <f t="shared" si="23"/>
        <v>132934.51719865654</v>
      </c>
      <c r="N95" s="101">
        <f t="shared" si="24"/>
        <v>29075.791163310703</v>
      </c>
      <c r="O95" s="102">
        <f t="shared" si="25"/>
        <v>0.94293525857813376</v>
      </c>
      <c r="P95" s="103">
        <v>379.96935941101947</v>
      </c>
      <c r="Q95" s="102">
        <f t="shared" si="26"/>
        <v>7.2897838189574141E-2</v>
      </c>
      <c r="R95" s="102">
        <f t="shared" si="26"/>
        <v>7.6652511289100153E-2</v>
      </c>
      <c r="S95" s="104">
        <v>4572</v>
      </c>
      <c r="T95" s="255">
        <v>110648</v>
      </c>
      <c r="U95" s="1">
        <v>24116.826503923279</v>
      </c>
      <c r="W95" s="101">
        <v>0</v>
      </c>
      <c r="X95" s="101">
        <f t="shared" si="27"/>
        <v>0</v>
      </c>
      <c r="Y95" s="1"/>
      <c r="Z95" s="1"/>
    </row>
    <row r="96" spans="1:28" x14ac:dyDescent="0.25">
      <c r="A96" s="98">
        <v>1874</v>
      </c>
      <c r="B96" s="98" t="s">
        <v>113</v>
      </c>
      <c r="C96" s="1">
        <v>31043</v>
      </c>
      <c r="D96" s="98">
        <f t="shared" si="17"/>
        <v>31612.016293279023</v>
      </c>
      <c r="E96" s="99">
        <f t="shared" si="18"/>
        <v>1.0251856807698003</v>
      </c>
      <c r="F96" s="221">
        <f t="shared" si="19"/>
        <v>-462.30023229493378</v>
      </c>
      <c r="G96" s="221">
        <f t="shared" si="14"/>
        <v>-453.97882811362496</v>
      </c>
      <c r="H96" s="221">
        <f t="shared" si="20"/>
        <v>0</v>
      </c>
      <c r="I96" s="100">
        <f t="shared" si="15"/>
        <v>0</v>
      </c>
      <c r="J96" s="221">
        <f t="shared" si="21"/>
        <v>-442.46798177845159</v>
      </c>
      <c r="K96" s="100">
        <f t="shared" si="16"/>
        <v>-434.50355810643947</v>
      </c>
      <c r="L96" s="101">
        <f t="shared" si="22"/>
        <v>-888.48238622006443</v>
      </c>
      <c r="M96" s="101">
        <f t="shared" si="23"/>
        <v>30154.517613779935</v>
      </c>
      <c r="N96" s="101">
        <f t="shared" si="24"/>
        <v>30707.248079205638</v>
      </c>
      <c r="O96" s="102">
        <f t="shared" si="25"/>
        <v>0.99584381883735218</v>
      </c>
      <c r="P96" s="103">
        <v>-103.96033711279915</v>
      </c>
      <c r="Q96" s="102">
        <f t="shared" si="26"/>
        <v>0.14427365549780677</v>
      </c>
      <c r="R96" s="102">
        <f t="shared" si="26"/>
        <v>0.15243039234962408</v>
      </c>
      <c r="S96" s="104">
        <v>982</v>
      </c>
      <c r="T96" s="255">
        <v>27129</v>
      </c>
      <c r="U96" s="1">
        <v>27430.738119312438</v>
      </c>
      <c r="W96" s="101">
        <v>0</v>
      </c>
      <c r="X96" s="101">
        <f t="shared" si="27"/>
        <v>0</v>
      </c>
      <c r="Y96" s="1"/>
      <c r="Z96" s="1"/>
    </row>
    <row r="97" spans="1:26" x14ac:dyDescent="0.25">
      <c r="A97" s="98">
        <v>1875</v>
      </c>
      <c r="B97" s="98" t="s">
        <v>114</v>
      </c>
      <c r="C97" s="1">
        <v>64363</v>
      </c>
      <c r="D97" s="98">
        <f t="shared" si="17"/>
        <v>23767.725258493352</v>
      </c>
      <c r="E97" s="99">
        <f t="shared" si="18"/>
        <v>0.77079333926126603</v>
      </c>
      <c r="F97" s="221">
        <f t="shared" si="19"/>
        <v>4244.2743885764685</v>
      </c>
      <c r="G97" s="221">
        <f t="shared" si="14"/>
        <v>11493.495044265077</v>
      </c>
      <c r="H97" s="221">
        <f t="shared" si="20"/>
        <v>1396.3736699553783</v>
      </c>
      <c r="I97" s="100">
        <f t="shared" si="15"/>
        <v>3781.3798982391645</v>
      </c>
      <c r="J97" s="221">
        <f t="shared" si="21"/>
        <v>953.90568817692679</v>
      </c>
      <c r="K97" s="100">
        <f t="shared" si="16"/>
        <v>2583.1766035831179</v>
      </c>
      <c r="L97" s="101">
        <f t="shared" si="22"/>
        <v>14076.671647848194</v>
      </c>
      <c r="M97" s="101">
        <f t="shared" si="23"/>
        <v>78439.671647848198</v>
      </c>
      <c r="N97" s="101">
        <f t="shared" si="24"/>
        <v>28965.905335246749</v>
      </c>
      <c r="O97" s="102">
        <f t="shared" si="25"/>
        <v>0.93937163339188934</v>
      </c>
      <c r="P97" s="103">
        <v>-2057.2950950820086</v>
      </c>
      <c r="Q97" s="102">
        <f t="shared" si="26"/>
        <v>2.9396241503398642E-2</v>
      </c>
      <c r="R97" s="102">
        <f t="shared" si="26"/>
        <v>2.6735320642791483E-2</v>
      </c>
      <c r="S97" s="104">
        <v>2708</v>
      </c>
      <c r="T97" s="257">
        <v>62525</v>
      </c>
      <c r="U97" s="257">
        <v>23148.833765272124</v>
      </c>
      <c r="V97" s="1"/>
      <c r="W97" s="101">
        <v>0</v>
      </c>
      <c r="X97" s="101">
        <f t="shared" si="27"/>
        <v>0</v>
      </c>
    </row>
    <row r="98" spans="1:26" ht="29.1" customHeight="1" x14ac:dyDescent="0.25">
      <c r="A98" s="98">
        <v>3001</v>
      </c>
      <c r="B98" s="98" t="s">
        <v>115</v>
      </c>
      <c r="C98" s="1">
        <v>725096</v>
      </c>
      <c r="D98" s="98">
        <f t="shared" si="17"/>
        <v>23059.916041216129</v>
      </c>
      <c r="E98" s="99">
        <f t="shared" si="18"/>
        <v>0.74783890739151637</v>
      </c>
      <c r="F98" s="221">
        <f t="shared" si="19"/>
        <v>4668.9599189428018</v>
      </c>
      <c r="G98" s="221">
        <f t="shared" si="14"/>
        <v>146810.77569123745</v>
      </c>
      <c r="H98" s="221">
        <f t="shared" si="20"/>
        <v>1644.1068960024065</v>
      </c>
      <c r="I98" s="100">
        <f t="shared" si="15"/>
        <v>51697.297237899671</v>
      </c>
      <c r="J98" s="221">
        <f t="shared" si="21"/>
        <v>1201.638914223955</v>
      </c>
      <c r="K98" s="100">
        <f t="shared" si="16"/>
        <v>37784.334018858041</v>
      </c>
      <c r="L98" s="101">
        <f t="shared" si="22"/>
        <v>184595.10971009548</v>
      </c>
      <c r="M98" s="101">
        <f t="shared" si="23"/>
        <v>909691.10971009545</v>
      </c>
      <c r="N98" s="101">
        <f t="shared" si="24"/>
        <v>28930.514874382887</v>
      </c>
      <c r="O98" s="102">
        <f t="shared" si="25"/>
        <v>0.93822391179840181</v>
      </c>
      <c r="P98" s="103">
        <v>828.96057246715645</v>
      </c>
      <c r="Q98" s="102">
        <f t="shared" si="26"/>
        <v>6.4376724795960308E-2</v>
      </c>
      <c r="R98" s="102">
        <f t="shared" si="26"/>
        <v>6.2447279645426949E-2</v>
      </c>
      <c r="S98" s="104">
        <v>31444</v>
      </c>
      <c r="T98" s="255">
        <v>681240</v>
      </c>
      <c r="U98" s="1">
        <v>21704.527352088444</v>
      </c>
      <c r="W98" s="101">
        <v>0</v>
      </c>
      <c r="X98" s="101">
        <f t="shared" si="27"/>
        <v>0</v>
      </c>
      <c r="Y98" s="1"/>
      <c r="Z98" s="1"/>
    </row>
    <row r="99" spans="1:26" x14ac:dyDescent="0.25">
      <c r="A99" s="98">
        <v>3002</v>
      </c>
      <c r="B99" s="98" t="s">
        <v>116</v>
      </c>
      <c r="C99" s="1">
        <v>1426588</v>
      </c>
      <c r="D99" s="98">
        <f t="shared" si="17"/>
        <v>28367.230065619406</v>
      </c>
      <c r="E99" s="99">
        <f t="shared" si="18"/>
        <v>0.91995644303645974</v>
      </c>
      <c r="F99" s="221">
        <f t="shared" si="19"/>
        <v>1484.5715043008363</v>
      </c>
      <c r="G99" s="221">
        <f t="shared" si="14"/>
        <v>74659.10095128906</v>
      </c>
      <c r="H99" s="221">
        <f t="shared" si="20"/>
        <v>0</v>
      </c>
      <c r="I99" s="100">
        <f t="shared" si="15"/>
        <v>0</v>
      </c>
      <c r="J99" s="221">
        <f t="shared" si="21"/>
        <v>-442.46798177845159</v>
      </c>
      <c r="K99" s="100">
        <f t="shared" si="16"/>
        <v>-22251.714803638333</v>
      </c>
      <c r="L99" s="101">
        <f t="shared" si="22"/>
        <v>52407.38614765073</v>
      </c>
      <c r="M99" s="101">
        <f t="shared" si="23"/>
        <v>1478995.3861476507</v>
      </c>
      <c r="N99" s="101">
        <f t="shared" si="24"/>
        <v>29409.333588141792</v>
      </c>
      <c r="O99" s="102">
        <f t="shared" si="25"/>
        <v>0.95375212374401597</v>
      </c>
      <c r="P99" s="103">
        <v>-2504.4078955220175</v>
      </c>
      <c r="Q99" s="102">
        <f t="shared" si="26"/>
        <v>0.13860697057443228</v>
      </c>
      <c r="R99" s="102">
        <f t="shared" si="26"/>
        <v>0.12452437889224306</v>
      </c>
      <c r="S99" s="104">
        <v>50290</v>
      </c>
      <c r="T99" s="255">
        <v>1252924</v>
      </c>
      <c r="U99" s="1">
        <v>25225.980510590318</v>
      </c>
      <c r="W99" s="101">
        <v>0</v>
      </c>
      <c r="X99" s="101">
        <f t="shared" si="27"/>
        <v>0</v>
      </c>
      <c r="Y99" s="1"/>
      <c r="Z99" s="1"/>
    </row>
    <row r="100" spans="1:26" x14ac:dyDescent="0.25">
      <c r="A100" s="98">
        <v>3003</v>
      </c>
      <c r="B100" s="98" t="s">
        <v>117</v>
      </c>
      <c r="C100" s="1">
        <v>1400657</v>
      </c>
      <c r="D100" s="98">
        <f t="shared" si="17"/>
        <v>24073.716957134508</v>
      </c>
      <c r="E100" s="99">
        <f t="shared" si="18"/>
        <v>0.78071672741123466</v>
      </c>
      <c r="F100" s="221">
        <f t="shared" si="19"/>
        <v>4060.6793693917753</v>
      </c>
      <c r="G100" s="221">
        <f t="shared" si="14"/>
        <v>236258.44706995229</v>
      </c>
      <c r="H100" s="221">
        <f t="shared" si="20"/>
        <v>1289.2765754309739</v>
      </c>
      <c r="I100" s="100">
        <f t="shared" si="15"/>
        <v>75012.689711724917</v>
      </c>
      <c r="J100" s="221">
        <f t="shared" si="21"/>
        <v>846.8085936525224</v>
      </c>
      <c r="K100" s="100">
        <f t="shared" si="16"/>
        <v>49269.017595891055</v>
      </c>
      <c r="L100" s="101">
        <f t="shared" si="22"/>
        <v>285527.46466584335</v>
      </c>
      <c r="M100" s="101">
        <f t="shared" si="23"/>
        <v>1686184.4646658434</v>
      </c>
      <c r="N100" s="101">
        <f t="shared" si="24"/>
        <v>28981.204920178807</v>
      </c>
      <c r="O100" s="102">
        <f t="shared" si="25"/>
        <v>0.93986780279938775</v>
      </c>
      <c r="P100" s="103">
        <v>491.22510263609001</v>
      </c>
      <c r="Q100" s="102">
        <f t="shared" si="26"/>
        <v>7.3015890039882153E-2</v>
      </c>
      <c r="R100" s="102">
        <f t="shared" si="26"/>
        <v>5.8077543628065609E-2</v>
      </c>
      <c r="S100" s="104">
        <v>58182</v>
      </c>
      <c r="T100" s="255">
        <v>1305346</v>
      </c>
      <c r="U100" s="1">
        <v>22752.318204001953</v>
      </c>
      <c r="W100" s="101">
        <v>0</v>
      </c>
      <c r="X100" s="101">
        <f t="shared" si="27"/>
        <v>0</v>
      </c>
      <c r="Y100" s="1"/>
      <c r="Z100" s="1"/>
    </row>
    <row r="101" spans="1:26" x14ac:dyDescent="0.25">
      <c r="A101" s="98">
        <v>3004</v>
      </c>
      <c r="B101" s="98" t="s">
        <v>118</v>
      </c>
      <c r="C101" s="1">
        <v>2163481</v>
      </c>
      <c r="D101" s="98">
        <f t="shared" si="17"/>
        <v>25788.88332618128</v>
      </c>
      <c r="E101" s="99">
        <f t="shared" si="18"/>
        <v>0.83634000640019701</v>
      </c>
      <c r="F101" s="221">
        <f t="shared" si="19"/>
        <v>3031.5795479637118</v>
      </c>
      <c r="G101" s="221">
        <f t="shared" si="14"/>
        <v>254325.27143777171</v>
      </c>
      <c r="H101" s="221">
        <f t="shared" si="20"/>
        <v>688.96834626460384</v>
      </c>
      <c r="I101" s="100">
        <f t="shared" si="15"/>
        <v>57798.932504830147</v>
      </c>
      <c r="J101" s="221">
        <f t="shared" si="21"/>
        <v>246.50036448615225</v>
      </c>
      <c r="K101" s="100">
        <f t="shared" si="16"/>
        <v>20679.408577472284</v>
      </c>
      <c r="L101" s="101">
        <f t="shared" si="22"/>
        <v>275004.680015244</v>
      </c>
      <c r="M101" s="101">
        <f t="shared" si="23"/>
        <v>2438485.6800152441</v>
      </c>
      <c r="N101" s="101">
        <f t="shared" si="24"/>
        <v>29066.963238631146</v>
      </c>
      <c r="O101" s="102">
        <f t="shared" si="25"/>
        <v>0.94264896674883591</v>
      </c>
      <c r="P101" s="103">
        <v>1085.5595581166563</v>
      </c>
      <c r="Q101" s="102">
        <f t="shared" si="26"/>
        <v>8.7822515685195932E-2</v>
      </c>
      <c r="R101" s="102">
        <f t="shared" si="26"/>
        <v>7.8758624748468314E-2</v>
      </c>
      <c r="S101" s="104">
        <v>83892</v>
      </c>
      <c r="T101" s="255">
        <v>1988818</v>
      </c>
      <c r="U101" s="1">
        <v>23906.073828326902</v>
      </c>
      <c r="W101" s="101">
        <v>0</v>
      </c>
      <c r="X101" s="101">
        <f t="shared" si="27"/>
        <v>0</v>
      </c>
      <c r="Y101" s="1"/>
      <c r="Z101" s="1"/>
    </row>
    <row r="102" spans="1:26" x14ac:dyDescent="0.25">
      <c r="A102" s="98">
        <v>3005</v>
      </c>
      <c r="B102" s="98" t="s">
        <v>119</v>
      </c>
      <c r="C102" s="1">
        <v>2888837</v>
      </c>
      <c r="D102" s="98">
        <f t="shared" si="17"/>
        <v>28246.330898673157</v>
      </c>
      <c r="E102" s="99">
        <f t="shared" si="18"/>
        <v>0.91603565248579044</v>
      </c>
      <c r="F102" s="221">
        <f t="shared" si="19"/>
        <v>1557.1110044685854</v>
      </c>
      <c r="G102" s="221">
        <f t="shared" si="14"/>
        <v>159250.41376001562</v>
      </c>
      <c r="H102" s="221">
        <f t="shared" si="20"/>
        <v>0</v>
      </c>
      <c r="I102" s="100">
        <f t="shared" si="15"/>
        <v>0</v>
      </c>
      <c r="J102" s="221">
        <f t="shared" si="21"/>
        <v>-442.46798177845159</v>
      </c>
      <c r="K102" s="100">
        <f t="shared" si="16"/>
        <v>-45252.52790042758</v>
      </c>
      <c r="L102" s="101">
        <f t="shared" si="22"/>
        <v>113997.88585958804</v>
      </c>
      <c r="M102" s="101">
        <f t="shared" si="23"/>
        <v>3002834.8858595882</v>
      </c>
      <c r="N102" s="101">
        <f t="shared" si="24"/>
        <v>29360.973921363293</v>
      </c>
      <c r="O102" s="102">
        <f t="shared" si="25"/>
        <v>0.9521838075237482</v>
      </c>
      <c r="P102" s="103">
        <v>1434.6419984348759</v>
      </c>
      <c r="Q102" s="102">
        <f t="shared" si="26"/>
        <v>8.5135138688396131E-2</v>
      </c>
      <c r="R102" s="102">
        <f t="shared" si="26"/>
        <v>8.0742523360626414E-2</v>
      </c>
      <c r="S102" s="104">
        <v>102273</v>
      </c>
      <c r="T102" s="255">
        <v>2662191</v>
      </c>
      <c r="U102" s="1">
        <v>26136.040997849967</v>
      </c>
      <c r="W102" s="101">
        <v>0</v>
      </c>
      <c r="X102" s="101">
        <f t="shared" si="27"/>
        <v>0</v>
      </c>
      <c r="Y102" s="1"/>
      <c r="Z102" s="1"/>
    </row>
    <row r="103" spans="1:26" x14ac:dyDescent="0.25">
      <c r="A103" s="98">
        <v>3006</v>
      </c>
      <c r="B103" s="98" t="s">
        <v>120</v>
      </c>
      <c r="C103" s="1">
        <v>844992</v>
      </c>
      <c r="D103" s="98">
        <f t="shared" si="17"/>
        <v>30309.265038200796</v>
      </c>
      <c r="E103" s="99">
        <f t="shared" si="18"/>
        <v>0.98293712819661205</v>
      </c>
      <c r="F103" s="221">
        <f t="shared" si="19"/>
        <v>319.35052075200218</v>
      </c>
      <c r="G103" s="221">
        <f t="shared" si="14"/>
        <v>8903.1731680450685</v>
      </c>
      <c r="H103" s="221">
        <f t="shared" si="20"/>
        <v>0</v>
      </c>
      <c r="I103" s="100">
        <f t="shared" si="15"/>
        <v>0</v>
      </c>
      <c r="J103" s="221">
        <f t="shared" si="21"/>
        <v>-442.46798177845159</v>
      </c>
      <c r="K103" s="100">
        <f t="shared" si="16"/>
        <v>-12335.564864001451</v>
      </c>
      <c r="L103" s="101">
        <f t="shared" si="22"/>
        <v>-3432.391695956383</v>
      </c>
      <c r="M103" s="101">
        <f t="shared" si="23"/>
        <v>841559.60830404365</v>
      </c>
      <c r="N103" s="101">
        <f t="shared" si="24"/>
        <v>30186.14757717435</v>
      </c>
      <c r="O103" s="102">
        <f t="shared" si="25"/>
        <v>0.97894439780807696</v>
      </c>
      <c r="P103" s="103">
        <v>589.46941103084191</v>
      </c>
      <c r="Q103" s="102">
        <f t="shared" si="26"/>
        <v>6.3458222686484517E-2</v>
      </c>
      <c r="R103" s="102">
        <f t="shared" si="26"/>
        <v>5.6401306326607913E-2</v>
      </c>
      <c r="S103" s="104">
        <v>27879</v>
      </c>
      <c r="T103" s="255">
        <v>794570</v>
      </c>
      <c r="U103" s="1">
        <v>28691.052213475843</v>
      </c>
      <c r="W103" s="101">
        <v>0</v>
      </c>
      <c r="X103" s="101">
        <f t="shared" si="27"/>
        <v>0</v>
      </c>
      <c r="Y103" s="1"/>
      <c r="Z103" s="1"/>
    </row>
    <row r="104" spans="1:26" x14ac:dyDescent="0.25">
      <c r="A104" s="98">
        <v>3007</v>
      </c>
      <c r="B104" s="98" t="s">
        <v>121</v>
      </c>
      <c r="C104" s="1">
        <v>839000</v>
      </c>
      <c r="D104" s="98">
        <f t="shared" si="17"/>
        <v>27054.915997549255</v>
      </c>
      <c r="E104" s="99">
        <f t="shared" si="18"/>
        <v>0.8773977660202037</v>
      </c>
      <c r="F104" s="221">
        <f t="shared" si="19"/>
        <v>2271.9599451429267</v>
      </c>
      <c r="G104" s="221">
        <f t="shared" si="14"/>
        <v>70455.749858827287</v>
      </c>
      <c r="H104" s="221">
        <f t="shared" si="20"/>
        <v>245.85691128581254</v>
      </c>
      <c r="I104" s="100">
        <f t="shared" si="15"/>
        <v>7624.2686758843329</v>
      </c>
      <c r="J104" s="221">
        <f t="shared" si="21"/>
        <v>-196.61107049263904</v>
      </c>
      <c r="K104" s="100">
        <f t="shared" si="16"/>
        <v>-6097.1059070472302</v>
      </c>
      <c r="L104" s="101">
        <f t="shared" si="22"/>
        <v>64358.643951780054</v>
      </c>
      <c r="M104" s="101">
        <f t="shared" si="23"/>
        <v>903358.64395178005</v>
      </c>
      <c r="N104" s="101">
        <f t="shared" si="24"/>
        <v>29130.264872199543</v>
      </c>
      <c r="O104" s="102">
        <f t="shared" si="25"/>
        <v>0.94470185472983614</v>
      </c>
      <c r="P104" s="103">
        <v>-1842.4304998480729</v>
      </c>
      <c r="Q104" s="102">
        <f t="shared" si="26"/>
        <v>9.4448705706786887E-2</v>
      </c>
      <c r="R104" s="102">
        <f t="shared" si="26"/>
        <v>8.8237265501556542E-2</v>
      </c>
      <c r="S104" s="104">
        <v>31011</v>
      </c>
      <c r="T104" s="255">
        <v>766596</v>
      </c>
      <c r="U104" s="1">
        <v>24861.229122750123</v>
      </c>
      <c r="W104" s="101">
        <v>0</v>
      </c>
      <c r="X104" s="101">
        <f t="shared" si="27"/>
        <v>0</v>
      </c>
      <c r="Y104" s="1"/>
      <c r="Z104" s="1"/>
    </row>
    <row r="105" spans="1:26" x14ac:dyDescent="0.25">
      <c r="A105" s="98">
        <v>3011</v>
      </c>
      <c r="B105" s="98" t="s">
        <v>122</v>
      </c>
      <c r="C105" s="1">
        <v>158577</v>
      </c>
      <c r="D105" s="98">
        <f t="shared" si="17"/>
        <v>33448.006749630877</v>
      </c>
      <c r="E105" s="99">
        <f t="shared" si="18"/>
        <v>1.0847273154576869</v>
      </c>
      <c r="F105" s="221">
        <f t="shared" si="19"/>
        <v>-1563.894506106046</v>
      </c>
      <c r="G105" s="221">
        <f t="shared" si="14"/>
        <v>-7414.423853448764</v>
      </c>
      <c r="H105" s="221">
        <f t="shared" si="20"/>
        <v>0</v>
      </c>
      <c r="I105" s="100">
        <f t="shared" si="15"/>
        <v>0</v>
      </c>
      <c r="J105" s="221">
        <f t="shared" si="21"/>
        <v>-442.46798177845159</v>
      </c>
      <c r="K105" s="100">
        <f t="shared" si="16"/>
        <v>-2097.740701611639</v>
      </c>
      <c r="L105" s="101">
        <f t="shared" si="22"/>
        <v>-9512.1645550604026</v>
      </c>
      <c r="M105" s="101">
        <f t="shared" si="23"/>
        <v>149064.83544493958</v>
      </c>
      <c r="N105" s="101">
        <f t="shared" si="24"/>
        <v>31441.64426174638</v>
      </c>
      <c r="O105" s="102">
        <f t="shared" si="25"/>
        <v>1.0196604727125067</v>
      </c>
      <c r="P105" s="103">
        <v>-101.37673956392791</v>
      </c>
      <c r="Q105" s="102">
        <f t="shared" si="26"/>
        <v>6.5540944612055937E-2</v>
      </c>
      <c r="R105" s="102">
        <f t="shared" si="26"/>
        <v>5.4977682769244911E-2</v>
      </c>
      <c r="S105" s="104">
        <v>4741</v>
      </c>
      <c r="T105" s="255">
        <v>148823</v>
      </c>
      <c r="U105" s="1">
        <v>31704.942479761397</v>
      </c>
      <c r="W105" s="101">
        <v>0</v>
      </c>
      <c r="X105" s="101">
        <f t="shared" si="27"/>
        <v>0</v>
      </c>
      <c r="Y105" s="1"/>
      <c r="Z105" s="1"/>
    </row>
    <row r="106" spans="1:26" x14ac:dyDescent="0.25">
      <c r="A106" s="98">
        <v>3012</v>
      </c>
      <c r="B106" s="98" t="s">
        <v>123</v>
      </c>
      <c r="C106" s="1">
        <v>30908</v>
      </c>
      <c r="D106" s="98">
        <f t="shared" si="17"/>
        <v>23504.182509505703</v>
      </c>
      <c r="E106" s="99">
        <f t="shared" si="18"/>
        <v>0.76224658128081124</v>
      </c>
      <c r="F106" s="221">
        <f t="shared" si="19"/>
        <v>4402.4000379690578</v>
      </c>
      <c r="G106" s="221">
        <f t="shared" si="14"/>
        <v>5789.1560499293118</v>
      </c>
      <c r="H106" s="221">
        <f t="shared" si="20"/>
        <v>1488.6136321010556</v>
      </c>
      <c r="I106" s="100">
        <f t="shared" si="15"/>
        <v>1957.5269262128882</v>
      </c>
      <c r="J106" s="221">
        <f t="shared" si="21"/>
        <v>1046.1456503226041</v>
      </c>
      <c r="K106" s="100">
        <f t="shared" si="16"/>
        <v>1375.6815301742245</v>
      </c>
      <c r="L106" s="101">
        <f t="shared" si="22"/>
        <v>7164.8375801035363</v>
      </c>
      <c r="M106" s="101">
        <f t="shared" si="23"/>
        <v>38072.837580103536</v>
      </c>
      <c r="N106" s="101">
        <f t="shared" si="24"/>
        <v>28952.728197797365</v>
      </c>
      <c r="O106" s="102">
        <f t="shared" si="25"/>
        <v>0.93894429549286662</v>
      </c>
      <c r="P106" s="103">
        <v>-44.264641814201241</v>
      </c>
      <c r="Q106" s="102">
        <f t="shared" si="26"/>
        <v>2.0503846534816919E-2</v>
      </c>
      <c r="R106" s="102">
        <f t="shared" si="26"/>
        <v>2.8264332059796542E-2</v>
      </c>
      <c r="S106" s="104">
        <v>1315</v>
      </c>
      <c r="T106" s="255">
        <v>30287</v>
      </c>
      <c r="U106" s="1">
        <v>22858.113207547169</v>
      </c>
      <c r="W106" s="101">
        <v>0</v>
      </c>
      <c r="X106" s="101">
        <f t="shared" si="27"/>
        <v>0</v>
      </c>
      <c r="Y106" s="1"/>
      <c r="Z106" s="1"/>
    </row>
    <row r="107" spans="1:26" x14ac:dyDescent="0.25">
      <c r="A107" s="98">
        <v>3013</v>
      </c>
      <c r="B107" s="98" t="s">
        <v>124</v>
      </c>
      <c r="C107" s="1">
        <v>87445</v>
      </c>
      <c r="D107" s="98">
        <f t="shared" si="17"/>
        <v>24439.631078814979</v>
      </c>
      <c r="E107" s="99">
        <f t="shared" si="18"/>
        <v>0.79258341489038897</v>
      </c>
      <c r="F107" s="221">
        <f t="shared" si="19"/>
        <v>3841.1308963834927</v>
      </c>
      <c r="G107" s="221">
        <f t="shared" si="14"/>
        <v>13743.566347260135</v>
      </c>
      <c r="H107" s="221">
        <f t="shared" si="20"/>
        <v>1161.2066328428091</v>
      </c>
      <c r="I107" s="100">
        <f t="shared" si="15"/>
        <v>4154.7973323115712</v>
      </c>
      <c r="J107" s="221">
        <f t="shared" si="21"/>
        <v>718.73865106435755</v>
      </c>
      <c r="K107" s="100">
        <f t="shared" si="16"/>
        <v>2571.6468935082712</v>
      </c>
      <c r="L107" s="101">
        <f t="shared" si="22"/>
        <v>16315.213240768408</v>
      </c>
      <c r="M107" s="101">
        <f t="shared" si="23"/>
        <v>103760.21324076841</v>
      </c>
      <c r="N107" s="101">
        <f t="shared" si="24"/>
        <v>28999.500626262834</v>
      </c>
      <c r="O107" s="102">
        <f t="shared" si="25"/>
        <v>0.94046113717334567</v>
      </c>
      <c r="P107" s="103">
        <v>-309.2099151416005</v>
      </c>
      <c r="Q107" s="102">
        <f t="shared" si="26"/>
        <v>5.5550861267699141E-2</v>
      </c>
      <c r="R107" s="102">
        <f t="shared" si="26"/>
        <v>6.2336123930962536E-2</v>
      </c>
      <c r="S107" s="104">
        <v>3578</v>
      </c>
      <c r="T107" s="255">
        <v>82843</v>
      </c>
      <c r="U107" s="1">
        <v>23005.554012774232</v>
      </c>
      <c r="W107" s="101">
        <v>0</v>
      </c>
      <c r="X107" s="101">
        <f t="shared" si="27"/>
        <v>0</v>
      </c>
      <c r="Y107" s="1"/>
      <c r="Z107" s="1"/>
    </row>
    <row r="108" spans="1:26" x14ac:dyDescent="0.25">
      <c r="A108" s="98">
        <v>3014</v>
      </c>
      <c r="B108" s="98" t="s">
        <v>125</v>
      </c>
      <c r="C108" s="1">
        <v>1150704</v>
      </c>
      <c r="D108" s="98">
        <f t="shared" si="17"/>
        <v>25230.310471847046</v>
      </c>
      <c r="E108" s="99">
        <f t="shared" si="18"/>
        <v>0.81822534751170595</v>
      </c>
      <c r="F108" s="221">
        <f t="shared" si="19"/>
        <v>3366.7232605642521</v>
      </c>
      <c r="G108" s="221">
        <f t="shared" si="14"/>
        <v>153549.51446781441</v>
      </c>
      <c r="H108" s="221">
        <f t="shared" si="20"/>
        <v>884.46884528158569</v>
      </c>
      <c r="I108" s="100">
        <f t="shared" si="15"/>
        <v>40338.855095602557</v>
      </c>
      <c r="J108" s="221">
        <f t="shared" si="21"/>
        <v>442.0008635031341</v>
      </c>
      <c r="K108" s="100">
        <f t="shared" si="16"/>
        <v>20158.775382650943</v>
      </c>
      <c r="L108" s="101">
        <f t="shared" si="22"/>
        <v>173708.28985046537</v>
      </c>
      <c r="M108" s="101">
        <f t="shared" si="23"/>
        <v>1324412.2898504655</v>
      </c>
      <c r="N108" s="101">
        <f t="shared" si="24"/>
        <v>29039.034595914432</v>
      </c>
      <c r="O108" s="102">
        <f t="shared" si="25"/>
        <v>0.94174323380441127</v>
      </c>
      <c r="P108" s="103">
        <v>2353.7586054281273</v>
      </c>
      <c r="Q108" s="102">
        <f t="shared" si="26"/>
        <v>8.4230888459440184E-2</v>
      </c>
      <c r="R108" s="102">
        <f t="shared" si="26"/>
        <v>7.4555349703016111E-2</v>
      </c>
      <c r="S108" s="104">
        <v>45608</v>
      </c>
      <c r="T108" s="255">
        <v>1061309</v>
      </c>
      <c r="U108" s="1">
        <v>23479.768146722417</v>
      </c>
      <c r="W108" s="101">
        <v>0</v>
      </c>
      <c r="X108" s="101">
        <f t="shared" si="27"/>
        <v>0</v>
      </c>
      <c r="Y108" s="1"/>
      <c r="Z108" s="1"/>
    </row>
    <row r="109" spans="1:26" x14ac:dyDescent="0.25">
      <c r="A109" s="98">
        <v>3015</v>
      </c>
      <c r="B109" s="98" t="s">
        <v>126</v>
      </c>
      <c r="C109" s="1">
        <v>92047</v>
      </c>
      <c r="D109" s="98">
        <f t="shared" si="17"/>
        <v>23933.177327093083</v>
      </c>
      <c r="E109" s="99">
        <f t="shared" si="18"/>
        <v>0.77615899167674474</v>
      </c>
      <c r="F109" s="221">
        <f t="shared" si="19"/>
        <v>4145.0031474166299</v>
      </c>
      <c r="G109" s="221">
        <f t="shared" si="14"/>
        <v>15941.682104964359</v>
      </c>
      <c r="H109" s="221">
        <f t="shared" si="20"/>
        <v>1338.4654459454728</v>
      </c>
      <c r="I109" s="100">
        <f t="shared" si="15"/>
        <v>5147.7381051062885</v>
      </c>
      <c r="J109" s="221">
        <f t="shared" si="21"/>
        <v>895.99746416702123</v>
      </c>
      <c r="K109" s="100">
        <f t="shared" si="16"/>
        <v>3446.0062471863635</v>
      </c>
      <c r="L109" s="101">
        <f t="shared" si="22"/>
        <v>19387.688352150722</v>
      </c>
      <c r="M109" s="101">
        <f t="shared" si="23"/>
        <v>111434.68835215073</v>
      </c>
      <c r="N109" s="101">
        <f t="shared" si="24"/>
        <v>28974.177938676734</v>
      </c>
      <c r="O109" s="102">
        <f t="shared" si="25"/>
        <v>0.93963991601266328</v>
      </c>
      <c r="P109" s="103">
        <v>-682.30654936684732</v>
      </c>
      <c r="Q109" s="102">
        <f t="shared" si="26"/>
        <v>6.1317437074104392E-2</v>
      </c>
      <c r="R109" s="102">
        <f t="shared" si="26"/>
        <v>5.5522412066679475E-2</v>
      </c>
      <c r="S109" s="104">
        <v>3846</v>
      </c>
      <c r="T109" s="255">
        <v>86729</v>
      </c>
      <c r="U109" s="1">
        <v>22674.248366013071</v>
      </c>
      <c r="W109" s="101">
        <v>0</v>
      </c>
      <c r="X109" s="101">
        <f t="shared" si="27"/>
        <v>0</v>
      </c>
      <c r="Y109" s="1"/>
      <c r="Z109" s="1"/>
    </row>
    <row r="110" spans="1:26" x14ac:dyDescent="0.25">
      <c r="A110" s="98">
        <v>3016</v>
      </c>
      <c r="B110" s="98" t="s">
        <v>127</v>
      </c>
      <c r="C110" s="1">
        <v>200898</v>
      </c>
      <c r="D110" s="98">
        <f t="shared" si="17"/>
        <v>24169.63426371511</v>
      </c>
      <c r="E110" s="99">
        <f t="shared" si="18"/>
        <v>0.78382734991415126</v>
      </c>
      <c r="F110" s="221">
        <f t="shared" si="19"/>
        <v>4003.1289854434135</v>
      </c>
      <c r="G110" s="221">
        <f t="shared" si="14"/>
        <v>33274.008127005654</v>
      </c>
      <c r="H110" s="221">
        <f t="shared" si="20"/>
        <v>1255.7055181277631</v>
      </c>
      <c r="I110" s="100">
        <f t="shared" si="15"/>
        <v>10437.424266677966</v>
      </c>
      <c r="J110" s="221">
        <f t="shared" si="21"/>
        <v>813.23753634931154</v>
      </c>
      <c r="K110" s="100">
        <f t="shared" si="16"/>
        <v>6759.6304021354772</v>
      </c>
      <c r="L110" s="101">
        <f t="shared" si="22"/>
        <v>40033.638529141128</v>
      </c>
      <c r="M110" s="101">
        <f t="shared" si="23"/>
        <v>240931.63852914114</v>
      </c>
      <c r="N110" s="101">
        <f t="shared" si="24"/>
        <v>28986.000785507837</v>
      </c>
      <c r="O110" s="102">
        <f t="shared" si="25"/>
        <v>0.94002333392453363</v>
      </c>
      <c r="P110" s="103">
        <v>-1684.9426256727311</v>
      </c>
      <c r="Q110" s="102">
        <f t="shared" si="26"/>
        <v>5.934276855582038E-2</v>
      </c>
      <c r="R110" s="102">
        <f t="shared" si="26"/>
        <v>4.7872502775018526E-2</v>
      </c>
      <c r="S110" s="104">
        <v>8312</v>
      </c>
      <c r="T110" s="255">
        <v>189644</v>
      </c>
      <c r="U110" s="1">
        <v>23065.434200924352</v>
      </c>
      <c r="W110" s="101">
        <v>0</v>
      </c>
      <c r="X110" s="101">
        <f t="shared" si="27"/>
        <v>0</v>
      </c>
      <c r="Y110" s="1"/>
      <c r="Z110" s="1"/>
    </row>
    <row r="111" spans="1:26" x14ac:dyDescent="0.25">
      <c r="A111" s="98">
        <v>3017</v>
      </c>
      <c r="B111" s="98" t="s">
        <v>128</v>
      </c>
      <c r="C111" s="1">
        <v>197641</v>
      </c>
      <c r="D111" s="98">
        <f t="shared" si="17"/>
        <v>25892.964758286391</v>
      </c>
      <c r="E111" s="99">
        <f t="shared" si="18"/>
        <v>0.83971539355798674</v>
      </c>
      <c r="F111" s="221">
        <f t="shared" si="19"/>
        <v>2969.1306887006454</v>
      </c>
      <c r="G111" s="221">
        <f t="shared" si="14"/>
        <v>22663.374546852025</v>
      </c>
      <c r="H111" s="221">
        <f t="shared" si="20"/>
        <v>652.53984502781486</v>
      </c>
      <c r="I111" s="100">
        <f t="shared" si="15"/>
        <v>4980.8366370973108</v>
      </c>
      <c r="J111" s="221">
        <f t="shared" si="21"/>
        <v>210.07186324936328</v>
      </c>
      <c r="K111" s="100">
        <f t="shared" si="16"/>
        <v>1603.4785321823899</v>
      </c>
      <c r="L111" s="101">
        <f t="shared" si="22"/>
        <v>24266.853079034416</v>
      </c>
      <c r="M111" s="101">
        <f t="shared" si="23"/>
        <v>221907.85307903442</v>
      </c>
      <c r="N111" s="101">
        <f t="shared" si="24"/>
        <v>29072.1673102364</v>
      </c>
      <c r="O111" s="102">
        <f t="shared" si="25"/>
        <v>0.94281773610672537</v>
      </c>
      <c r="P111" s="103">
        <v>483.75463044271964</v>
      </c>
      <c r="Q111" s="102">
        <f t="shared" si="26"/>
        <v>5.3871748658938456E-2</v>
      </c>
      <c r="R111" s="102">
        <f t="shared" si="26"/>
        <v>4.4897339689617052E-2</v>
      </c>
      <c r="S111" s="104">
        <v>7633</v>
      </c>
      <c r="T111" s="255">
        <v>187538</v>
      </c>
      <c r="U111" s="1">
        <v>24780.3911205074</v>
      </c>
      <c r="W111" s="101">
        <v>0</v>
      </c>
      <c r="X111" s="101">
        <f t="shared" si="27"/>
        <v>0</v>
      </c>
      <c r="Y111" s="1"/>
      <c r="Z111" s="1"/>
    </row>
    <row r="112" spans="1:26" x14ac:dyDescent="0.25">
      <c r="A112" s="98">
        <v>3018</v>
      </c>
      <c r="B112" s="98" t="s">
        <v>129</v>
      </c>
      <c r="C112" s="1">
        <v>143731</v>
      </c>
      <c r="D112" s="98">
        <f t="shared" si="17"/>
        <v>24307.627261965161</v>
      </c>
      <c r="E112" s="99">
        <f t="shared" si="18"/>
        <v>0.78830249773578898</v>
      </c>
      <c r="F112" s="221">
        <f t="shared" si="19"/>
        <v>3920.333186493383</v>
      </c>
      <c r="G112" s="221">
        <f t="shared" si="14"/>
        <v>23180.930131735375</v>
      </c>
      <c r="H112" s="221">
        <f t="shared" si="20"/>
        <v>1207.4079687402455</v>
      </c>
      <c r="I112" s="100">
        <f t="shared" si="15"/>
        <v>7139.4033191610715</v>
      </c>
      <c r="J112" s="221">
        <f t="shared" si="21"/>
        <v>764.93998696179392</v>
      </c>
      <c r="K112" s="100">
        <f t="shared" si="16"/>
        <v>4523.0901429050873</v>
      </c>
      <c r="L112" s="101">
        <f t="shared" si="22"/>
        <v>27704.020274640461</v>
      </c>
      <c r="M112" s="101">
        <f t="shared" si="23"/>
        <v>171435.02027464047</v>
      </c>
      <c r="N112" s="101">
        <f t="shared" si="24"/>
        <v>28992.900435420339</v>
      </c>
      <c r="O112" s="102">
        <f t="shared" si="25"/>
        <v>0.94024709131561546</v>
      </c>
      <c r="P112" s="103">
        <v>93.649447112256894</v>
      </c>
      <c r="Q112" s="102">
        <f t="shared" si="26"/>
        <v>5.9314726236890401E-2</v>
      </c>
      <c r="R112" s="102">
        <f t="shared" si="26"/>
        <v>3.9966512059047735E-2</v>
      </c>
      <c r="S112" s="104">
        <v>5913</v>
      </c>
      <c r="T112" s="255">
        <v>135683</v>
      </c>
      <c r="U112" s="1">
        <v>23373.471145564166</v>
      </c>
      <c r="W112" s="101">
        <v>0</v>
      </c>
      <c r="X112" s="101">
        <f t="shared" si="27"/>
        <v>0</v>
      </c>
      <c r="Y112" s="1"/>
      <c r="Z112" s="1"/>
    </row>
    <row r="113" spans="1:26" x14ac:dyDescent="0.25">
      <c r="A113" s="98">
        <v>3019</v>
      </c>
      <c r="B113" s="98" t="s">
        <v>130</v>
      </c>
      <c r="C113" s="1">
        <v>543676</v>
      </c>
      <c r="D113" s="98">
        <f t="shared" si="17"/>
        <v>29075.137707898819</v>
      </c>
      <c r="E113" s="99">
        <f t="shared" si="18"/>
        <v>0.94291406685391488</v>
      </c>
      <c r="F113" s="221">
        <f t="shared" si="19"/>
        <v>1059.8269189331884</v>
      </c>
      <c r="G113" s="221">
        <f t="shared" si="14"/>
        <v>19817.703557131688</v>
      </c>
      <c r="H113" s="221">
        <f t="shared" si="20"/>
        <v>0</v>
      </c>
      <c r="I113" s="100">
        <f t="shared" si="15"/>
        <v>0</v>
      </c>
      <c r="J113" s="221">
        <f t="shared" si="21"/>
        <v>-442.46798177845159</v>
      </c>
      <c r="K113" s="100">
        <f t="shared" si="16"/>
        <v>-8273.7087912752668</v>
      </c>
      <c r="L113" s="101">
        <f t="shared" si="22"/>
        <v>11543.994765856422</v>
      </c>
      <c r="M113" s="101">
        <f t="shared" si="23"/>
        <v>555219.99476585642</v>
      </c>
      <c r="N113" s="101">
        <f t="shared" si="24"/>
        <v>29692.496645053554</v>
      </c>
      <c r="O113" s="102">
        <f t="shared" si="25"/>
        <v>0.96293517327099798</v>
      </c>
      <c r="P113" s="103">
        <v>-864.91399559288948</v>
      </c>
      <c r="Q113" s="102">
        <f t="shared" si="26"/>
        <v>7.299744024441028E-2</v>
      </c>
      <c r="R113" s="102">
        <f t="shared" si="26"/>
        <v>4.9527952407629555E-2</v>
      </c>
      <c r="S113" s="104">
        <v>18699</v>
      </c>
      <c r="T113" s="255">
        <v>506689</v>
      </c>
      <c r="U113" s="1">
        <v>27703.06178239475</v>
      </c>
      <c r="W113" s="101">
        <v>0</v>
      </c>
      <c r="X113" s="101">
        <f t="shared" si="27"/>
        <v>0</v>
      </c>
      <c r="Y113" s="1"/>
      <c r="Z113" s="1"/>
    </row>
    <row r="114" spans="1:26" x14ac:dyDescent="0.25">
      <c r="A114" s="98">
        <v>3020</v>
      </c>
      <c r="B114" s="98" t="s">
        <v>131</v>
      </c>
      <c r="C114" s="1">
        <v>2064705</v>
      </c>
      <c r="D114" s="98">
        <f t="shared" si="17"/>
        <v>33829.876130554461</v>
      </c>
      <c r="E114" s="99">
        <f t="shared" si="18"/>
        <v>1.0971114360280194</v>
      </c>
      <c r="F114" s="221">
        <f t="shared" si="19"/>
        <v>-1793.0161346601969</v>
      </c>
      <c r="G114" s="221">
        <f t="shared" si="14"/>
        <v>-109431.36073058113</v>
      </c>
      <c r="H114" s="221">
        <f t="shared" si="20"/>
        <v>0</v>
      </c>
      <c r="I114" s="100">
        <f t="shared" si="15"/>
        <v>0</v>
      </c>
      <c r="J114" s="221">
        <f t="shared" si="21"/>
        <v>-442.46798177845159</v>
      </c>
      <c r="K114" s="100">
        <f t="shared" si="16"/>
        <v>-27004.705863902458</v>
      </c>
      <c r="L114" s="101">
        <f t="shared" si="22"/>
        <v>-136436.06659448359</v>
      </c>
      <c r="M114" s="101">
        <f t="shared" si="23"/>
        <v>1928268.9334055164</v>
      </c>
      <c r="N114" s="101">
        <f t="shared" si="24"/>
        <v>31594.392014115816</v>
      </c>
      <c r="O114" s="102">
        <f t="shared" si="25"/>
        <v>1.0246141209406399</v>
      </c>
      <c r="P114" s="103">
        <v>149.48340665147407</v>
      </c>
      <c r="Q114" s="105">
        <f t="shared" si="26"/>
        <v>8.2698522652607576E-2</v>
      </c>
      <c r="R114" s="106">
        <f t="shared" si="26"/>
        <v>6.4994152394262761E-2</v>
      </c>
      <c r="S114" s="104">
        <v>61032</v>
      </c>
      <c r="T114" s="258">
        <v>1906999</v>
      </c>
      <c r="U114" s="55">
        <v>31765.316320751572</v>
      </c>
      <c r="V114" s="55"/>
      <c r="W114" s="101">
        <v>0</v>
      </c>
      <c r="X114" s="101">
        <f t="shared" si="27"/>
        <v>0</v>
      </c>
      <c r="Y114" s="1"/>
      <c r="Z114" s="1"/>
    </row>
    <row r="115" spans="1:26" x14ac:dyDescent="0.25">
      <c r="A115" s="98">
        <v>3021</v>
      </c>
      <c r="B115" s="98" t="s">
        <v>132</v>
      </c>
      <c r="C115" s="1">
        <v>582052</v>
      </c>
      <c r="D115" s="98">
        <f t="shared" si="17"/>
        <v>28010.202117420598</v>
      </c>
      <c r="E115" s="99">
        <f t="shared" si="18"/>
        <v>0.90837793640998243</v>
      </c>
      <c r="F115" s="221">
        <f t="shared" si="19"/>
        <v>1698.7882732201208</v>
      </c>
      <c r="G115" s="221">
        <f t="shared" si="14"/>
        <v>35300.82031751411</v>
      </c>
      <c r="H115" s="221">
        <f t="shared" si="20"/>
        <v>0</v>
      </c>
      <c r="I115" s="100">
        <f t="shared" si="15"/>
        <v>0</v>
      </c>
      <c r="J115" s="221">
        <f t="shared" si="21"/>
        <v>-442.46798177845159</v>
      </c>
      <c r="K115" s="100">
        <f t="shared" si="16"/>
        <v>-9194.484661356224</v>
      </c>
      <c r="L115" s="101">
        <f t="shared" si="22"/>
        <v>26106.335656157884</v>
      </c>
      <c r="M115" s="101">
        <f t="shared" si="23"/>
        <v>608158.33565615793</v>
      </c>
      <c r="N115" s="101">
        <f t="shared" si="24"/>
        <v>29266.522408862267</v>
      </c>
      <c r="O115" s="102">
        <f t="shared" si="25"/>
        <v>0.94912072109342493</v>
      </c>
      <c r="P115" s="103">
        <v>-815.45194012624415</v>
      </c>
      <c r="Q115" s="105">
        <f t="shared" si="26"/>
        <v>8.1258011183147252E-2</v>
      </c>
      <c r="R115" s="106">
        <f t="shared" si="26"/>
        <v>6.3514556812913681E-2</v>
      </c>
      <c r="S115" s="104">
        <v>20780</v>
      </c>
      <c r="T115" s="258">
        <v>538310</v>
      </c>
      <c r="U115" s="55">
        <v>26337.394197367779</v>
      </c>
      <c r="V115" s="55"/>
      <c r="W115" s="101">
        <v>0</v>
      </c>
      <c r="X115" s="101">
        <f t="shared" si="27"/>
        <v>0</v>
      </c>
      <c r="Y115" s="1"/>
      <c r="Z115" s="1"/>
    </row>
    <row r="116" spans="1:26" x14ac:dyDescent="0.25">
      <c r="A116" s="98">
        <v>3022</v>
      </c>
      <c r="B116" s="98" t="s">
        <v>133</v>
      </c>
      <c r="C116" s="1">
        <v>600498</v>
      </c>
      <c r="D116" s="98">
        <f t="shared" si="17"/>
        <v>37335.115642874902</v>
      </c>
      <c r="E116" s="99">
        <f t="shared" si="18"/>
        <v>1.2107872396325952</v>
      </c>
      <c r="F116" s="221">
        <f t="shared" si="19"/>
        <v>-3896.159842052461</v>
      </c>
      <c r="G116" s="221">
        <f t="shared" si="14"/>
        <v>-62665.834899571782</v>
      </c>
      <c r="H116" s="221">
        <f t="shared" si="20"/>
        <v>0</v>
      </c>
      <c r="I116" s="100">
        <f t="shared" si="15"/>
        <v>0</v>
      </c>
      <c r="J116" s="221">
        <f t="shared" si="21"/>
        <v>-442.46798177845159</v>
      </c>
      <c r="K116" s="100">
        <f t="shared" si="16"/>
        <v>-7116.6550189246154</v>
      </c>
      <c r="L116" s="101">
        <f t="shared" si="22"/>
        <v>-69782.489918496402</v>
      </c>
      <c r="M116" s="101">
        <f t="shared" si="23"/>
        <v>530715.51008150354</v>
      </c>
      <c r="N116" s="101">
        <f t="shared" si="24"/>
        <v>32996.487819043992</v>
      </c>
      <c r="O116" s="102">
        <f t="shared" si="25"/>
        <v>1.0700844423824702</v>
      </c>
      <c r="P116" s="103">
        <v>-1415.0664583729085</v>
      </c>
      <c r="Q116" s="105">
        <f t="shared" si="26"/>
        <v>9.6908188204864035E-2</v>
      </c>
      <c r="R116" s="105">
        <f t="shared" si="26"/>
        <v>8.7974156082578553E-2</v>
      </c>
      <c r="S116" s="104">
        <v>16084</v>
      </c>
      <c r="T116" s="255">
        <v>547446</v>
      </c>
      <c r="U116" s="1">
        <v>34316.17877515201</v>
      </c>
      <c r="W116" s="101">
        <v>0</v>
      </c>
      <c r="X116" s="101">
        <f t="shared" si="27"/>
        <v>0</v>
      </c>
      <c r="Y116" s="1"/>
      <c r="Z116" s="1"/>
    </row>
    <row r="117" spans="1:26" x14ac:dyDescent="0.25">
      <c r="A117" s="98">
        <v>3023</v>
      </c>
      <c r="B117" s="98" t="s">
        <v>134</v>
      </c>
      <c r="C117" s="1">
        <v>645033</v>
      </c>
      <c r="D117" s="98">
        <f t="shared" si="17"/>
        <v>32350.318471337581</v>
      </c>
      <c r="E117" s="99">
        <f t="shared" si="18"/>
        <v>1.0491290070671397</v>
      </c>
      <c r="F117" s="221">
        <f t="shared" si="19"/>
        <v>-905.28153913006895</v>
      </c>
      <c r="G117" s="221">
        <f t="shared" si="14"/>
        <v>-18050.408608714446</v>
      </c>
      <c r="H117" s="221">
        <f t="shared" si="20"/>
        <v>0</v>
      </c>
      <c r="I117" s="100">
        <f t="shared" si="15"/>
        <v>0</v>
      </c>
      <c r="J117" s="221">
        <f t="shared" si="21"/>
        <v>-442.46798177845159</v>
      </c>
      <c r="K117" s="100">
        <f t="shared" si="16"/>
        <v>-8822.3690886805471</v>
      </c>
      <c r="L117" s="101">
        <f t="shared" si="22"/>
        <v>-26872.777697394995</v>
      </c>
      <c r="M117" s="101">
        <f t="shared" si="23"/>
        <v>618160.22230260505</v>
      </c>
      <c r="N117" s="101">
        <f t="shared" si="24"/>
        <v>31002.56895042906</v>
      </c>
      <c r="O117" s="102">
        <f t="shared" si="25"/>
        <v>1.0054211493562879</v>
      </c>
      <c r="P117" s="103">
        <v>-1735.2508774868584</v>
      </c>
      <c r="Q117" s="105">
        <f t="shared" si="26"/>
        <v>7.6781439574784907E-2</v>
      </c>
      <c r="R117" s="105">
        <f t="shared" si="26"/>
        <v>6.954493258330989E-2</v>
      </c>
      <c r="S117" s="104">
        <v>19939</v>
      </c>
      <c r="T117" s="255">
        <v>599038</v>
      </c>
      <c r="U117" s="1">
        <v>30246.806362029791</v>
      </c>
      <c r="W117" s="101">
        <v>0</v>
      </c>
      <c r="X117" s="101">
        <f t="shared" si="27"/>
        <v>0</v>
      </c>
      <c r="Y117" s="1"/>
      <c r="Z117" s="1"/>
    </row>
    <row r="118" spans="1:26" x14ac:dyDescent="0.25">
      <c r="A118" s="98">
        <v>3024</v>
      </c>
      <c r="B118" s="98" t="s">
        <v>135</v>
      </c>
      <c r="C118" s="1">
        <v>6880702</v>
      </c>
      <c r="D118" s="98">
        <f t="shared" si="17"/>
        <v>53346.21885224295</v>
      </c>
      <c r="E118" s="99">
        <f t="shared" si="18"/>
        <v>1.7300313647554</v>
      </c>
      <c r="F118" s="221">
        <f t="shared" si="19"/>
        <v>-13502.821767673289</v>
      </c>
      <c r="G118" s="221">
        <f t="shared" si="14"/>
        <v>-1741620.9572380362</v>
      </c>
      <c r="H118" s="221">
        <f t="shared" si="20"/>
        <v>0</v>
      </c>
      <c r="I118" s="100">
        <f t="shared" si="15"/>
        <v>0</v>
      </c>
      <c r="J118" s="221">
        <f t="shared" si="21"/>
        <v>-442.46798177845159</v>
      </c>
      <c r="K118" s="100">
        <f t="shared" si="16"/>
        <v>-57070.40522574824</v>
      </c>
      <c r="L118" s="101">
        <f t="shared" si="22"/>
        <v>-1798691.3624637844</v>
      </c>
      <c r="M118" s="101">
        <f t="shared" si="23"/>
        <v>5082010.6375362156</v>
      </c>
      <c r="N118" s="101">
        <f t="shared" si="24"/>
        <v>39400.929102791211</v>
      </c>
      <c r="O118" s="102">
        <f t="shared" si="25"/>
        <v>1.2777820924315921</v>
      </c>
      <c r="P118" s="103">
        <v>-37066.315887457691</v>
      </c>
      <c r="Q118" s="105">
        <f t="shared" si="26"/>
        <v>0.15703888801073515</v>
      </c>
      <c r="R118" s="105">
        <f t="shared" si="26"/>
        <v>0.15031994949900457</v>
      </c>
      <c r="S118" s="104">
        <v>128982</v>
      </c>
      <c r="T118" s="255">
        <v>5946820</v>
      </c>
      <c r="U118" s="1">
        <v>46375.114050205484</v>
      </c>
      <c r="W118" s="101">
        <v>0</v>
      </c>
      <c r="X118" s="101">
        <f t="shared" si="27"/>
        <v>0</v>
      </c>
      <c r="Y118" s="1"/>
      <c r="Z118" s="1"/>
    </row>
    <row r="119" spans="1:26" x14ac:dyDescent="0.25">
      <c r="A119" s="98">
        <v>3025</v>
      </c>
      <c r="B119" s="98" t="s">
        <v>136</v>
      </c>
      <c r="C119" s="1">
        <v>4063607</v>
      </c>
      <c r="D119" s="98">
        <f t="shared" si="17"/>
        <v>42290.473316126889</v>
      </c>
      <c r="E119" s="99">
        <f t="shared" si="18"/>
        <v>1.37149074182555</v>
      </c>
      <c r="F119" s="221">
        <f t="shared" si="19"/>
        <v>-6869.3744460036532</v>
      </c>
      <c r="G119" s="221">
        <f t="shared" si="14"/>
        <v>-660064.45176759898</v>
      </c>
      <c r="H119" s="221">
        <f t="shared" si="20"/>
        <v>0</v>
      </c>
      <c r="I119" s="100">
        <f t="shared" si="15"/>
        <v>0</v>
      </c>
      <c r="J119" s="221">
        <f t="shared" si="21"/>
        <v>-442.46798177845159</v>
      </c>
      <c r="K119" s="100">
        <f t="shared" si="16"/>
        <v>-42515.863433127859</v>
      </c>
      <c r="L119" s="101">
        <f t="shared" si="22"/>
        <v>-702580.31520072685</v>
      </c>
      <c r="M119" s="101">
        <f t="shared" si="23"/>
        <v>3361026.684799273</v>
      </c>
      <c r="N119" s="101">
        <f t="shared" si="24"/>
        <v>34978.630888344771</v>
      </c>
      <c r="O119" s="102">
        <f t="shared" si="25"/>
        <v>1.1343658432596517</v>
      </c>
      <c r="P119" s="103">
        <v>-21817.737344699446</v>
      </c>
      <c r="Q119" s="105">
        <f t="shared" si="26"/>
        <v>0.11824492317514307</v>
      </c>
      <c r="R119" s="105">
        <f t="shared" si="26"/>
        <v>0.1045938814749888</v>
      </c>
      <c r="S119" s="104">
        <v>96088</v>
      </c>
      <c r="T119" s="255">
        <v>3633915</v>
      </c>
      <c r="U119" s="1">
        <v>38285.992730337668</v>
      </c>
      <c r="W119" s="101">
        <v>0</v>
      </c>
      <c r="X119" s="101">
        <f t="shared" si="27"/>
        <v>0</v>
      </c>
      <c r="Y119" s="1"/>
      <c r="Z119" s="1"/>
    </row>
    <row r="120" spans="1:26" x14ac:dyDescent="0.25">
      <c r="A120" s="98">
        <v>3026</v>
      </c>
      <c r="B120" s="98" t="s">
        <v>137</v>
      </c>
      <c r="C120" s="1">
        <v>425182</v>
      </c>
      <c r="D120" s="98">
        <f t="shared" si="17"/>
        <v>23948.518643685929</v>
      </c>
      <c r="E120" s="99">
        <f t="shared" si="18"/>
        <v>0.77665651445255346</v>
      </c>
      <c r="F120" s="221">
        <f t="shared" si="19"/>
        <v>4135.7983574609216</v>
      </c>
      <c r="G120" s="221">
        <f t="shared" si="14"/>
        <v>73426.964038361213</v>
      </c>
      <c r="H120" s="221">
        <f t="shared" si="20"/>
        <v>1333.0959851379764</v>
      </c>
      <c r="I120" s="100">
        <f t="shared" si="15"/>
        <v>23667.786120139634</v>
      </c>
      <c r="J120" s="221">
        <f t="shared" si="21"/>
        <v>890.62800335952488</v>
      </c>
      <c r="K120" s="100">
        <f t="shared" si="16"/>
        <v>15812.209571645004</v>
      </c>
      <c r="L120" s="101">
        <f t="shared" si="22"/>
        <v>89239.173610006212</v>
      </c>
      <c r="M120" s="101">
        <f t="shared" si="23"/>
        <v>514421.17361000623</v>
      </c>
      <c r="N120" s="101">
        <f t="shared" si="24"/>
        <v>28974.945004506379</v>
      </c>
      <c r="O120" s="102">
        <f t="shared" si="25"/>
        <v>0.93966479215145371</v>
      </c>
      <c r="P120" s="103">
        <v>-438.05277625044982</v>
      </c>
      <c r="Q120" s="105">
        <f t="shared" si="26"/>
        <v>7.0564033870736259E-2</v>
      </c>
      <c r="R120" s="105">
        <f t="shared" si="26"/>
        <v>6.0735153758033178E-2</v>
      </c>
      <c r="S120" s="104">
        <v>17754</v>
      </c>
      <c r="T120" s="255">
        <v>397157</v>
      </c>
      <c r="U120" s="1">
        <v>22577.283838326417</v>
      </c>
      <c r="W120" s="101">
        <v>0</v>
      </c>
      <c r="X120" s="101">
        <f t="shared" si="27"/>
        <v>0</v>
      </c>
      <c r="Y120" s="1"/>
      <c r="Z120" s="1"/>
    </row>
    <row r="121" spans="1:26" x14ac:dyDescent="0.25">
      <c r="A121" s="98">
        <v>3027</v>
      </c>
      <c r="B121" s="98" t="s">
        <v>138</v>
      </c>
      <c r="C121" s="1">
        <v>568467</v>
      </c>
      <c r="D121" s="98">
        <f t="shared" si="17"/>
        <v>29881.570647603028</v>
      </c>
      <c r="E121" s="99">
        <f t="shared" si="18"/>
        <v>0.96906689097673504</v>
      </c>
      <c r="F121" s="221">
        <f t="shared" si="19"/>
        <v>575.96715511066282</v>
      </c>
      <c r="G121" s="221">
        <f t="shared" si="14"/>
        <v>10957.199158825248</v>
      </c>
      <c r="H121" s="221">
        <f t="shared" si="20"/>
        <v>0</v>
      </c>
      <c r="I121" s="100">
        <f t="shared" si="15"/>
        <v>0</v>
      </c>
      <c r="J121" s="221">
        <f t="shared" si="21"/>
        <v>-442.46798177845159</v>
      </c>
      <c r="K121" s="100">
        <f t="shared" si="16"/>
        <v>-8417.5108853532638</v>
      </c>
      <c r="L121" s="101">
        <f t="shared" si="22"/>
        <v>2539.6882734719838</v>
      </c>
      <c r="M121" s="101">
        <f t="shared" si="23"/>
        <v>571006.68827347201</v>
      </c>
      <c r="N121" s="101">
        <f t="shared" si="24"/>
        <v>30015.069820935241</v>
      </c>
      <c r="O121" s="102">
        <f t="shared" si="25"/>
        <v>0.97339630292012613</v>
      </c>
      <c r="P121" s="103">
        <v>-260.96196866994978</v>
      </c>
      <c r="Q121" s="105">
        <f t="shared" si="26"/>
        <v>6.4527002353892915E-2</v>
      </c>
      <c r="R121" s="105">
        <f t="shared" si="26"/>
        <v>4.8075628368819089E-2</v>
      </c>
      <c r="S121" s="104">
        <v>19024</v>
      </c>
      <c r="T121" s="255">
        <v>534009</v>
      </c>
      <c r="U121" s="1">
        <v>28510.891617725574</v>
      </c>
      <c r="W121" s="101">
        <v>0</v>
      </c>
      <c r="X121" s="101">
        <f t="shared" si="27"/>
        <v>0</v>
      </c>
      <c r="Y121" s="1"/>
      <c r="Z121" s="1"/>
    </row>
    <row r="122" spans="1:26" x14ac:dyDescent="0.25">
      <c r="A122" s="98">
        <v>3028</v>
      </c>
      <c r="B122" s="98" t="s">
        <v>139</v>
      </c>
      <c r="C122" s="1">
        <v>281772</v>
      </c>
      <c r="D122" s="98">
        <f t="shared" si="17"/>
        <v>25048.626544581741</v>
      </c>
      <c r="E122" s="99">
        <f t="shared" si="18"/>
        <v>0.81233329181584657</v>
      </c>
      <c r="F122" s="221">
        <f t="shared" si="19"/>
        <v>3475.7336169234354</v>
      </c>
      <c r="G122" s="221">
        <f t="shared" si="14"/>
        <v>39098.527456771721</v>
      </c>
      <c r="H122" s="221">
        <f t="shared" si="20"/>
        <v>948.0582198244424</v>
      </c>
      <c r="I122" s="100">
        <f t="shared" si="15"/>
        <v>10664.706914805154</v>
      </c>
      <c r="J122" s="221">
        <f t="shared" si="21"/>
        <v>505.59023804599082</v>
      </c>
      <c r="K122" s="100">
        <f t="shared" si="16"/>
        <v>5687.384587779351</v>
      </c>
      <c r="L122" s="101">
        <f t="shared" si="22"/>
        <v>44785.912044551071</v>
      </c>
      <c r="M122" s="101">
        <f t="shared" si="23"/>
        <v>326557.91204455105</v>
      </c>
      <c r="N122" s="101">
        <f t="shared" si="24"/>
        <v>29029.950399551166</v>
      </c>
      <c r="O122" s="102">
        <f t="shared" si="25"/>
        <v>0.94144863101961829</v>
      </c>
      <c r="P122" s="103">
        <v>946.4485507468271</v>
      </c>
      <c r="Q122" s="105">
        <f t="shared" si="26"/>
        <v>5.2806205373656302E-2</v>
      </c>
      <c r="R122" s="105">
        <f t="shared" si="26"/>
        <v>3.5585444258112463E-2</v>
      </c>
      <c r="S122" s="104">
        <v>11249</v>
      </c>
      <c r="T122" s="255">
        <v>267639</v>
      </c>
      <c r="U122" s="1">
        <v>24187.889742431089</v>
      </c>
      <c r="W122" s="101">
        <v>0</v>
      </c>
      <c r="X122" s="101">
        <f t="shared" si="27"/>
        <v>0</v>
      </c>
      <c r="Y122" s="1"/>
      <c r="Z122" s="1"/>
    </row>
    <row r="123" spans="1:26" x14ac:dyDescent="0.25">
      <c r="A123" s="98">
        <v>3029</v>
      </c>
      <c r="B123" s="98" t="s">
        <v>140</v>
      </c>
      <c r="C123" s="1">
        <v>1371375</v>
      </c>
      <c r="D123" s="98">
        <f t="shared" si="17"/>
        <v>30684.335354529794</v>
      </c>
      <c r="E123" s="99">
        <f t="shared" si="18"/>
        <v>0.99510075338315362</v>
      </c>
      <c r="F123" s="221">
        <f t="shared" si="19"/>
        <v>94.308330954603292</v>
      </c>
      <c r="G123" s="221">
        <f t="shared" si="14"/>
        <v>4214.9222353540845</v>
      </c>
      <c r="H123" s="221">
        <f t="shared" si="20"/>
        <v>0</v>
      </c>
      <c r="I123" s="100">
        <f t="shared" si="15"/>
        <v>0</v>
      </c>
      <c r="J123" s="221">
        <f t="shared" si="21"/>
        <v>-442.46798177845159</v>
      </c>
      <c r="K123" s="100">
        <f t="shared" si="16"/>
        <v>-19775.221509624334</v>
      </c>
      <c r="L123" s="101">
        <f t="shared" si="22"/>
        <v>-15560.29927427025</v>
      </c>
      <c r="M123" s="101">
        <f t="shared" si="23"/>
        <v>1355814.7007257298</v>
      </c>
      <c r="N123" s="101">
        <f t="shared" si="24"/>
        <v>30336.175703705943</v>
      </c>
      <c r="O123" s="102">
        <f t="shared" si="25"/>
        <v>0.98380984788269332</v>
      </c>
      <c r="P123" s="103">
        <v>-1656.7663407152722</v>
      </c>
      <c r="Q123" s="105">
        <f t="shared" si="26"/>
        <v>0.11613137937601634</v>
      </c>
      <c r="R123" s="105">
        <f t="shared" si="26"/>
        <v>6.7358538351216968E-2</v>
      </c>
      <c r="S123" s="104">
        <v>44693</v>
      </c>
      <c r="T123" s="255">
        <v>1228686</v>
      </c>
      <c r="U123" s="1">
        <v>28747.91764155358</v>
      </c>
      <c r="W123" s="101">
        <v>0</v>
      </c>
      <c r="X123" s="101">
        <f t="shared" si="27"/>
        <v>0</v>
      </c>
      <c r="Y123" s="1"/>
      <c r="Z123" s="1"/>
    </row>
    <row r="124" spans="1:26" x14ac:dyDescent="0.25">
      <c r="A124" s="98">
        <v>3030</v>
      </c>
      <c r="B124" s="98" t="s">
        <v>141</v>
      </c>
      <c r="C124" s="1">
        <v>2653712</v>
      </c>
      <c r="D124" s="98">
        <f t="shared" si="17"/>
        <v>29785.195577754086</v>
      </c>
      <c r="E124" s="99">
        <f t="shared" si="18"/>
        <v>0.96594142309529119</v>
      </c>
      <c r="F124" s="221">
        <f t="shared" si="19"/>
        <v>633.79219702002808</v>
      </c>
      <c r="G124" s="221">
        <f t="shared" si="14"/>
        <v>56467.715793499403</v>
      </c>
      <c r="H124" s="221">
        <f t="shared" si="20"/>
        <v>0</v>
      </c>
      <c r="I124" s="100">
        <f t="shared" si="15"/>
        <v>0</v>
      </c>
      <c r="J124" s="221">
        <f t="shared" si="21"/>
        <v>-442.46798177845159</v>
      </c>
      <c r="K124" s="100">
        <f t="shared" si="16"/>
        <v>-39421.684836551147</v>
      </c>
      <c r="L124" s="101">
        <f t="shared" si="22"/>
        <v>17046.030956948256</v>
      </c>
      <c r="M124" s="101">
        <f t="shared" si="23"/>
        <v>2670758.0309569482</v>
      </c>
      <c r="N124" s="101">
        <f t="shared" si="24"/>
        <v>29976.519792995659</v>
      </c>
      <c r="O124" s="102">
        <f t="shared" si="25"/>
        <v>0.97214611576754839</v>
      </c>
      <c r="P124" s="103">
        <v>1406.6641190783703</v>
      </c>
      <c r="Q124" s="105">
        <f t="shared" si="26"/>
        <v>6.3939094703662408E-2</v>
      </c>
      <c r="R124" s="105">
        <f t="shared" si="26"/>
        <v>3.8360133585134626E-2</v>
      </c>
      <c r="S124" s="104">
        <v>89095</v>
      </c>
      <c r="T124" s="259">
        <v>2494233</v>
      </c>
      <c r="U124" s="259">
        <v>28684.84123607006</v>
      </c>
      <c r="V124" s="55"/>
      <c r="W124" s="101">
        <v>0</v>
      </c>
      <c r="X124" s="101">
        <f t="shared" si="27"/>
        <v>0</v>
      </c>
      <c r="Y124" s="1"/>
      <c r="Z124" s="1"/>
    </row>
    <row r="125" spans="1:26" x14ac:dyDescent="0.25">
      <c r="A125" s="98">
        <v>3031</v>
      </c>
      <c r="B125" s="98" t="s">
        <v>142</v>
      </c>
      <c r="C125" s="1">
        <v>781830</v>
      </c>
      <c r="D125" s="98">
        <f t="shared" si="17"/>
        <v>31339.640036878183</v>
      </c>
      <c r="E125" s="99">
        <f t="shared" si="18"/>
        <v>1.0163524499105847</v>
      </c>
      <c r="F125" s="221">
        <f t="shared" si="19"/>
        <v>-298.87447845443018</v>
      </c>
      <c r="G125" s="221">
        <f t="shared" si="14"/>
        <v>-7456.0216140026696</v>
      </c>
      <c r="H125" s="221">
        <f t="shared" si="20"/>
        <v>0</v>
      </c>
      <c r="I125" s="100">
        <f t="shared" si="15"/>
        <v>0</v>
      </c>
      <c r="J125" s="221">
        <f t="shared" si="21"/>
        <v>-442.46798177845159</v>
      </c>
      <c r="K125" s="100">
        <f t="shared" si="16"/>
        <v>-11038.248741427033</v>
      </c>
      <c r="L125" s="101">
        <f t="shared" si="22"/>
        <v>-18494.270355429704</v>
      </c>
      <c r="M125" s="101">
        <f t="shared" si="23"/>
        <v>763335.72964457027</v>
      </c>
      <c r="N125" s="101">
        <f t="shared" si="24"/>
        <v>30598.297576645298</v>
      </c>
      <c r="O125" s="102">
        <f t="shared" si="25"/>
        <v>0.9923105264936658</v>
      </c>
      <c r="P125" s="103">
        <v>389.5175866059144</v>
      </c>
      <c r="Q125" s="105">
        <f t="shared" si="26"/>
        <v>6.9586095093472328E-2</v>
      </c>
      <c r="R125" s="105">
        <f t="shared" si="26"/>
        <v>4.8449046755753122E-2</v>
      </c>
      <c r="S125" s="104">
        <v>24947</v>
      </c>
      <c r="T125" s="255">
        <v>730965</v>
      </c>
      <c r="U125" s="1">
        <v>29891.42880510346</v>
      </c>
      <c r="V125" s="1"/>
      <c r="W125" s="101">
        <v>0</v>
      </c>
      <c r="X125" s="101">
        <f t="shared" si="27"/>
        <v>0</v>
      </c>
      <c r="Y125" s="1"/>
    </row>
    <row r="126" spans="1:26" x14ac:dyDescent="0.25">
      <c r="A126" s="98">
        <v>3032</v>
      </c>
      <c r="B126" s="98" t="s">
        <v>143</v>
      </c>
      <c r="C126" s="1">
        <v>225477</v>
      </c>
      <c r="D126" s="98">
        <f t="shared" si="17"/>
        <v>32261.696952353694</v>
      </c>
      <c r="E126" s="99">
        <f t="shared" si="18"/>
        <v>1.0462549888005586</v>
      </c>
      <c r="F126" s="221">
        <f t="shared" si="19"/>
        <v>-852.10862773973633</v>
      </c>
      <c r="G126" s="221">
        <f t="shared" si="14"/>
        <v>-5955.3871992730174</v>
      </c>
      <c r="H126" s="221">
        <f t="shared" si="20"/>
        <v>0</v>
      </c>
      <c r="I126" s="100">
        <f t="shared" si="15"/>
        <v>0</v>
      </c>
      <c r="J126" s="221">
        <f t="shared" si="21"/>
        <v>-442.46798177845159</v>
      </c>
      <c r="K126" s="100">
        <f t="shared" si="16"/>
        <v>-3092.4087246495983</v>
      </c>
      <c r="L126" s="101">
        <f t="shared" si="22"/>
        <v>-9047.7959239226147</v>
      </c>
      <c r="M126" s="101">
        <f t="shared" si="23"/>
        <v>216429.20407607738</v>
      </c>
      <c r="N126" s="101">
        <f t="shared" si="24"/>
        <v>30967.120342835511</v>
      </c>
      <c r="O126" s="102">
        <f t="shared" si="25"/>
        <v>1.0042715420496555</v>
      </c>
      <c r="P126" s="103">
        <v>-202.47779641682064</v>
      </c>
      <c r="Q126" s="105">
        <f t="shared" si="26"/>
        <v>3.9596291190424598E-2</v>
      </c>
      <c r="R126" s="105">
        <f t="shared" si="26"/>
        <v>4.7628656296202498E-2</v>
      </c>
      <c r="S126" s="104">
        <v>6989</v>
      </c>
      <c r="T126" s="255">
        <v>216889</v>
      </c>
      <c r="U126" s="1">
        <v>30794.973732784325</v>
      </c>
      <c r="V126" s="1"/>
      <c r="W126" s="101">
        <v>0</v>
      </c>
      <c r="X126" s="101">
        <f t="shared" si="27"/>
        <v>0</v>
      </c>
      <c r="Y126" s="1"/>
    </row>
    <row r="127" spans="1:26" x14ac:dyDescent="0.25">
      <c r="A127" s="98">
        <v>3033</v>
      </c>
      <c r="B127" s="98" t="s">
        <v>144</v>
      </c>
      <c r="C127" s="1">
        <v>1136533</v>
      </c>
      <c r="D127" s="98">
        <f t="shared" si="17"/>
        <v>27343.510164802119</v>
      </c>
      <c r="E127" s="99">
        <f t="shared" si="18"/>
        <v>0.88675694782868031</v>
      </c>
      <c r="F127" s="221">
        <f t="shared" si="19"/>
        <v>2098.8034447912082</v>
      </c>
      <c r="G127" s="221">
        <f t="shared" si="14"/>
        <v>87236.765182746574</v>
      </c>
      <c r="H127" s="221">
        <f t="shared" si="20"/>
        <v>144.84895274731005</v>
      </c>
      <c r="I127" s="100">
        <f t="shared" si="15"/>
        <v>6020.6467209419425</v>
      </c>
      <c r="J127" s="221">
        <f t="shared" si="21"/>
        <v>-297.61902903114151</v>
      </c>
      <c r="K127" s="100">
        <f t="shared" si="16"/>
        <v>-12370.534941679398</v>
      </c>
      <c r="L127" s="101">
        <f t="shared" si="22"/>
        <v>74866.230241067184</v>
      </c>
      <c r="M127" s="101">
        <f t="shared" si="23"/>
        <v>1211399.2302410672</v>
      </c>
      <c r="N127" s="101">
        <f t="shared" si="24"/>
        <v>29144.694580562184</v>
      </c>
      <c r="O127" s="102">
        <f t="shared" si="25"/>
        <v>0.94516981382026</v>
      </c>
      <c r="P127" s="103">
        <v>2057.003165773931</v>
      </c>
      <c r="Q127" s="105">
        <f t="shared" si="26"/>
        <v>9.8902193292878665E-2</v>
      </c>
      <c r="R127" s="105">
        <f t="shared" si="26"/>
        <v>6.9661586393277616E-2</v>
      </c>
      <c r="S127" s="104">
        <v>41565</v>
      </c>
      <c r="T127" s="255">
        <v>1034244</v>
      </c>
      <c r="U127" s="1">
        <v>25562.767245853825</v>
      </c>
      <c r="V127" s="1"/>
      <c r="W127" s="101">
        <v>0</v>
      </c>
      <c r="X127" s="101">
        <f t="shared" si="27"/>
        <v>0</v>
      </c>
      <c r="Y127" s="1"/>
    </row>
    <row r="128" spans="1:26" x14ac:dyDescent="0.25">
      <c r="A128" s="98">
        <v>3034</v>
      </c>
      <c r="B128" s="98" t="s">
        <v>145</v>
      </c>
      <c r="C128" s="1">
        <v>589793</v>
      </c>
      <c r="D128" s="98">
        <f t="shared" si="17"/>
        <v>24679.596618963929</v>
      </c>
      <c r="E128" s="99">
        <f t="shared" si="18"/>
        <v>0.80036555802724418</v>
      </c>
      <c r="F128" s="221">
        <f t="shared" si="19"/>
        <v>3697.1515722941222</v>
      </c>
      <c r="G128" s="221">
        <f t="shared" si="14"/>
        <v>88354.528274684941</v>
      </c>
      <c r="H128" s="221">
        <f t="shared" si="20"/>
        <v>1077.2186937906763</v>
      </c>
      <c r="I128" s="100">
        <f t="shared" si="15"/>
        <v>25743.372344209583</v>
      </c>
      <c r="J128" s="221">
        <f t="shared" si="21"/>
        <v>634.75071201222477</v>
      </c>
      <c r="K128" s="100">
        <f t="shared" si="16"/>
        <v>15169.272515668148</v>
      </c>
      <c r="L128" s="101">
        <f t="shared" si="22"/>
        <v>103523.8007903531</v>
      </c>
      <c r="M128" s="101">
        <f t="shared" si="23"/>
        <v>693316.8007903531</v>
      </c>
      <c r="N128" s="101">
        <f t="shared" si="24"/>
        <v>29011.498903270276</v>
      </c>
      <c r="O128" s="102">
        <f t="shared" si="25"/>
        <v>0.94085024433018816</v>
      </c>
      <c r="P128" s="103">
        <v>962.80946001848497</v>
      </c>
      <c r="Q128" s="105">
        <f t="shared" si="26"/>
        <v>6.9909569981224662E-2</v>
      </c>
      <c r="R128" s="106">
        <f t="shared" si="26"/>
        <v>4.8599127462559275E-2</v>
      </c>
      <c r="S128" s="104">
        <v>23898</v>
      </c>
      <c r="T128" s="260">
        <v>551255</v>
      </c>
      <c r="U128" s="259">
        <v>23535.77832806763</v>
      </c>
      <c r="V128" s="55"/>
      <c r="W128" s="101">
        <v>0</v>
      </c>
      <c r="X128" s="101">
        <f t="shared" si="27"/>
        <v>0</v>
      </c>
      <c r="Y128" s="1"/>
    </row>
    <row r="129" spans="1:24" x14ac:dyDescent="0.25">
      <c r="A129" s="98">
        <v>3035</v>
      </c>
      <c r="B129" s="98" t="s">
        <v>146</v>
      </c>
      <c r="C129" s="1">
        <v>640975</v>
      </c>
      <c r="D129" s="98">
        <f t="shared" si="17"/>
        <v>23992.17697260069</v>
      </c>
      <c r="E129" s="99">
        <f t="shared" si="18"/>
        <v>0.77807236509727384</v>
      </c>
      <c r="F129" s="221">
        <f t="shared" si="19"/>
        <v>4109.6033601120662</v>
      </c>
      <c r="G129" s="221">
        <f t="shared" si="14"/>
        <v>109792.16336875396</v>
      </c>
      <c r="H129" s="221">
        <f t="shared" si="20"/>
        <v>1317.8155700178104</v>
      </c>
      <c r="I129" s="100">
        <f t="shared" si="15"/>
        <v>35206.760768595821</v>
      </c>
      <c r="J129" s="221">
        <f t="shared" si="21"/>
        <v>875.34758823935886</v>
      </c>
      <c r="K129" s="100">
        <f t="shared" si="16"/>
        <v>23385.786167402712</v>
      </c>
      <c r="L129" s="101">
        <f t="shared" si="22"/>
        <v>133177.94953615667</v>
      </c>
      <c r="M129" s="101">
        <f t="shared" si="23"/>
        <v>774152.94953615661</v>
      </c>
      <c r="N129" s="101">
        <f t="shared" si="24"/>
        <v>28977.127920952109</v>
      </c>
      <c r="O129" s="102">
        <f t="shared" si="25"/>
        <v>0.93973558468368956</v>
      </c>
      <c r="P129" s="103">
        <v>955.12283596335328</v>
      </c>
      <c r="Q129" s="102">
        <f t="shared" si="26"/>
        <v>9.6517864016217467E-2</v>
      </c>
      <c r="R129" s="102">
        <f t="shared" si="26"/>
        <v>6.8403073746300197E-2</v>
      </c>
      <c r="S129" s="104">
        <v>26716</v>
      </c>
      <c r="T129" s="255">
        <v>584555</v>
      </c>
      <c r="U129" s="1">
        <v>22456.110022665285</v>
      </c>
      <c r="W129" s="101">
        <v>0</v>
      </c>
      <c r="X129" s="101">
        <f t="shared" si="27"/>
        <v>0</v>
      </c>
    </row>
    <row r="130" spans="1:24" x14ac:dyDescent="0.25">
      <c r="A130" s="98">
        <v>3036</v>
      </c>
      <c r="B130" s="98" t="s">
        <v>147</v>
      </c>
      <c r="C130" s="1">
        <v>372403</v>
      </c>
      <c r="D130" s="98">
        <f t="shared" si="17"/>
        <v>24704.988722303304</v>
      </c>
      <c r="E130" s="99">
        <f t="shared" si="18"/>
        <v>0.80118903035835543</v>
      </c>
      <c r="F130" s="221">
        <f t="shared" si="19"/>
        <v>3681.9163102904972</v>
      </c>
      <c r="G130" s="221">
        <f t="shared" si="14"/>
        <v>55501.206461318958</v>
      </c>
      <c r="H130" s="221">
        <f t="shared" si="20"/>
        <v>1068.3314576218954</v>
      </c>
      <c r="I130" s="100">
        <f t="shared" si="15"/>
        <v>16104.028392192451</v>
      </c>
      <c r="J130" s="221">
        <f t="shared" si="21"/>
        <v>625.86347584344389</v>
      </c>
      <c r="K130" s="100">
        <f t="shared" si="16"/>
        <v>9434.2660348640729</v>
      </c>
      <c r="L130" s="101">
        <f t="shared" si="22"/>
        <v>64935.472496183029</v>
      </c>
      <c r="M130" s="101">
        <f t="shared" si="23"/>
        <v>437338.47249618301</v>
      </c>
      <c r="N130" s="101">
        <f t="shared" si="24"/>
        <v>29012.768508437242</v>
      </c>
      <c r="O130" s="102">
        <f t="shared" si="25"/>
        <v>0.94089141794674369</v>
      </c>
      <c r="P130" s="103">
        <v>625.31356600208528</v>
      </c>
      <c r="Q130" s="102">
        <f t="shared" si="26"/>
        <v>8.7959216465329615E-2</v>
      </c>
      <c r="R130" s="102">
        <f t="shared" si="26"/>
        <v>5.6418936672617014E-2</v>
      </c>
      <c r="S130" s="104">
        <v>15074</v>
      </c>
      <c r="T130" s="255">
        <v>342295</v>
      </c>
      <c r="U130" s="1">
        <v>23385.598141695704</v>
      </c>
      <c r="W130" s="101">
        <v>0</v>
      </c>
      <c r="X130" s="101">
        <f t="shared" si="27"/>
        <v>0</v>
      </c>
    </row>
    <row r="131" spans="1:24" x14ac:dyDescent="0.25">
      <c r="A131" s="98">
        <v>3037</v>
      </c>
      <c r="B131" s="98" t="s">
        <v>148</v>
      </c>
      <c r="C131" s="1">
        <v>62413</v>
      </c>
      <c r="D131" s="98">
        <f t="shared" si="17"/>
        <v>21484.681583476762</v>
      </c>
      <c r="E131" s="99">
        <f t="shared" si="18"/>
        <v>0.69675365566485181</v>
      </c>
      <c r="F131" s="221">
        <f t="shared" si="19"/>
        <v>5614.1005935864223</v>
      </c>
      <c r="G131" s="221">
        <f t="shared" si="14"/>
        <v>16308.962224368557</v>
      </c>
      <c r="H131" s="221">
        <f t="shared" si="20"/>
        <v>2195.4389562111846</v>
      </c>
      <c r="I131" s="100">
        <f t="shared" si="15"/>
        <v>6377.7501677934906</v>
      </c>
      <c r="J131" s="221">
        <f t="shared" si="21"/>
        <v>1752.9709744327331</v>
      </c>
      <c r="K131" s="100">
        <f t="shared" si="16"/>
        <v>5092.3806807270894</v>
      </c>
      <c r="L131" s="101">
        <f t="shared" si="22"/>
        <v>21401.342905095647</v>
      </c>
      <c r="M131" s="101">
        <f t="shared" si="23"/>
        <v>83814.342905095647</v>
      </c>
      <c r="N131" s="101">
        <f t="shared" si="24"/>
        <v>28851.753151495919</v>
      </c>
      <c r="O131" s="102">
        <f t="shared" si="25"/>
        <v>0.93566964921206863</v>
      </c>
      <c r="P131" s="103">
        <v>154.86689393897541</v>
      </c>
      <c r="Q131" s="102">
        <f t="shared" si="26"/>
        <v>5.8583083159483712E-2</v>
      </c>
      <c r="R131" s="102">
        <f t="shared" si="26"/>
        <v>3.4168258177836357E-2</v>
      </c>
      <c r="S131" s="104">
        <v>2905</v>
      </c>
      <c r="T131" s="255">
        <v>58959</v>
      </c>
      <c r="U131" s="1">
        <v>20774.841437632134</v>
      </c>
      <c r="W131" s="101">
        <v>0</v>
      </c>
      <c r="X131" s="101">
        <f t="shared" si="27"/>
        <v>0</v>
      </c>
    </row>
    <row r="132" spans="1:24" x14ac:dyDescent="0.25">
      <c r="A132" s="98">
        <v>3038</v>
      </c>
      <c r="B132" s="98" t="s">
        <v>149</v>
      </c>
      <c r="C132" s="1">
        <v>234250</v>
      </c>
      <c r="D132" s="98">
        <f t="shared" si="17"/>
        <v>34152.208776789623</v>
      </c>
      <c r="E132" s="99">
        <f t="shared" si="18"/>
        <v>1.1075647652398983</v>
      </c>
      <c r="F132" s="221">
        <f t="shared" si="19"/>
        <v>-1986.4157224012938</v>
      </c>
      <c r="G132" s="221">
        <f t="shared" si="14"/>
        <v>-13624.825439950473</v>
      </c>
      <c r="H132" s="221">
        <f t="shared" si="20"/>
        <v>0</v>
      </c>
      <c r="I132" s="100">
        <f t="shared" si="15"/>
        <v>0</v>
      </c>
      <c r="J132" s="221">
        <f t="shared" si="21"/>
        <v>-442.46798177845159</v>
      </c>
      <c r="K132" s="100">
        <f t="shared" si="16"/>
        <v>-3034.8878870183994</v>
      </c>
      <c r="L132" s="101">
        <f t="shared" si="22"/>
        <v>-16659.713326968871</v>
      </c>
      <c r="M132" s="101">
        <f t="shared" si="23"/>
        <v>217590.28667303114</v>
      </c>
      <c r="N132" s="101">
        <f t="shared" si="24"/>
        <v>31723.325072609874</v>
      </c>
      <c r="O132" s="102">
        <f t="shared" si="25"/>
        <v>1.0287954526253913</v>
      </c>
      <c r="P132" s="103">
        <v>-1191.6586071860438</v>
      </c>
      <c r="Q132" s="102">
        <f t="shared" si="26"/>
        <v>8.0439094137724279E-2</v>
      </c>
      <c r="R132" s="102">
        <f t="shared" si="26"/>
        <v>7.2878068256603132E-2</v>
      </c>
      <c r="S132" s="104">
        <v>6859</v>
      </c>
      <c r="T132" s="255">
        <v>216810</v>
      </c>
      <c r="U132" s="1">
        <v>31832.330054323887</v>
      </c>
      <c r="W132" s="101">
        <v>0</v>
      </c>
      <c r="X132" s="101">
        <f t="shared" si="27"/>
        <v>0</v>
      </c>
    </row>
    <row r="133" spans="1:24" x14ac:dyDescent="0.25">
      <c r="A133" s="98">
        <v>3039</v>
      </c>
      <c r="B133" s="98" t="s">
        <v>150</v>
      </c>
      <c r="C133" s="1">
        <v>34866</v>
      </c>
      <c r="D133" s="98">
        <f t="shared" si="17"/>
        <v>32985.808893093665</v>
      </c>
      <c r="E133" s="99">
        <f t="shared" si="18"/>
        <v>1.0697381221139777</v>
      </c>
      <c r="F133" s="221">
        <f t="shared" si="19"/>
        <v>-1286.5757921837189</v>
      </c>
      <c r="G133" s="221">
        <f t="shared" si="14"/>
        <v>-1359.910612338191</v>
      </c>
      <c r="H133" s="221">
        <f t="shared" si="20"/>
        <v>0</v>
      </c>
      <c r="I133" s="100">
        <f t="shared" si="15"/>
        <v>0</v>
      </c>
      <c r="J133" s="221">
        <f t="shared" si="21"/>
        <v>-442.46798177845159</v>
      </c>
      <c r="K133" s="100">
        <f t="shared" si="16"/>
        <v>-467.68865673982333</v>
      </c>
      <c r="L133" s="101">
        <f t="shared" si="22"/>
        <v>-1827.5992690780142</v>
      </c>
      <c r="M133" s="101">
        <f t="shared" si="23"/>
        <v>33038.400730921989</v>
      </c>
      <c r="N133" s="101">
        <f t="shared" si="24"/>
        <v>31256.765119131494</v>
      </c>
      <c r="O133" s="102">
        <f t="shared" si="25"/>
        <v>1.0136647953750231</v>
      </c>
      <c r="P133" s="103">
        <v>-110.47910013058072</v>
      </c>
      <c r="Q133" s="102">
        <f t="shared" si="26"/>
        <v>0.10745481688530317</v>
      </c>
      <c r="R133" s="102">
        <f t="shared" si="26"/>
        <v>9.9072945045111785E-2</v>
      </c>
      <c r="S133" s="104">
        <v>1057</v>
      </c>
      <c r="T133" s="255">
        <v>31483</v>
      </c>
      <c r="U133" s="1">
        <v>30012.392755004767</v>
      </c>
      <c r="W133" s="101">
        <v>0</v>
      </c>
      <c r="X133" s="101">
        <f t="shared" si="27"/>
        <v>0</v>
      </c>
    </row>
    <row r="134" spans="1:24" x14ac:dyDescent="0.25">
      <c r="A134" s="98">
        <v>3040</v>
      </c>
      <c r="B134" s="98" t="s">
        <v>151</v>
      </c>
      <c r="C134" s="1">
        <v>105739</v>
      </c>
      <c r="D134" s="98">
        <f t="shared" si="17"/>
        <v>32306.446684998471</v>
      </c>
      <c r="E134" s="99">
        <f t="shared" si="18"/>
        <v>1.0477062339441798</v>
      </c>
      <c r="F134" s="221">
        <f t="shared" si="19"/>
        <v>-878.95846732660277</v>
      </c>
      <c r="G134" s="221">
        <f t="shared" si="14"/>
        <v>-2876.831063559971</v>
      </c>
      <c r="H134" s="221">
        <f t="shared" si="20"/>
        <v>0</v>
      </c>
      <c r="I134" s="100">
        <f t="shared" si="15"/>
        <v>0</v>
      </c>
      <c r="J134" s="221">
        <f t="shared" si="21"/>
        <v>-442.46798177845159</v>
      </c>
      <c r="K134" s="100">
        <f t="shared" si="16"/>
        <v>-1448.197704360872</v>
      </c>
      <c r="L134" s="101">
        <f t="shared" si="22"/>
        <v>-4325.0287679208432</v>
      </c>
      <c r="M134" s="101">
        <f t="shared" si="23"/>
        <v>101413.97123207916</v>
      </c>
      <c r="N134" s="101">
        <f t="shared" si="24"/>
        <v>30985.020235893418</v>
      </c>
      <c r="O134" s="102">
        <f t="shared" si="25"/>
        <v>1.0048520401071039</v>
      </c>
      <c r="P134" s="103">
        <v>-764.19081809591353</v>
      </c>
      <c r="Q134" s="102">
        <f t="shared" si="26"/>
        <v>0.13724752091892706</v>
      </c>
      <c r="R134" s="102">
        <f t="shared" si="26"/>
        <v>0.13342542414834707</v>
      </c>
      <c r="S134" s="104">
        <v>3273</v>
      </c>
      <c r="T134" s="255">
        <v>92978</v>
      </c>
      <c r="U134" s="1">
        <v>28503.37216431637</v>
      </c>
      <c r="W134" s="101">
        <v>0</v>
      </c>
      <c r="X134" s="101">
        <f t="shared" si="27"/>
        <v>0</v>
      </c>
    </row>
    <row r="135" spans="1:24" x14ac:dyDescent="0.25">
      <c r="A135" s="98">
        <v>3041</v>
      </c>
      <c r="B135" s="98" t="s">
        <v>152</v>
      </c>
      <c r="C135" s="1">
        <v>141957</v>
      </c>
      <c r="D135" s="98">
        <f t="shared" si="17"/>
        <v>30417.184486822371</v>
      </c>
      <c r="E135" s="99">
        <f t="shared" si="18"/>
        <v>0.98643698320038586</v>
      </c>
      <c r="F135" s="221">
        <f t="shared" si="19"/>
        <v>254.59885157905737</v>
      </c>
      <c r="G135" s="221">
        <f t="shared" ref="G135:G198" si="28">F135*S135/1000</f>
        <v>1188.2128403194606</v>
      </c>
      <c r="H135" s="221">
        <f t="shared" si="20"/>
        <v>0</v>
      </c>
      <c r="I135" s="100">
        <f t="shared" ref="I135:I198" si="29">H135*S135/1000</f>
        <v>0</v>
      </c>
      <c r="J135" s="221">
        <f t="shared" si="21"/>
        <v>-442.46798177845159</v>
      </c>
      <c r="K135" s="100">
        <f t="shared" ref="K135:K198" si="30">J135*S135/1000</f>
        <v>-2064.9980709600336</v>
      </c>
      <c r="L135" s="101">
        <f t="shared" si="22"/>
        <v>-876.78523064057299</v>
      </c>
      <c r="M135" s="101">
        <f t="shared" si="23"/>
        <v>141080.21476935942</v>
      </c>
      <c r="N135" s="101">
        <f t="shared" si="24"/>
        <v>30229.315356622974</v>
      </c>
      <c r="O135" s="102">
        <f t="shared" si="25"/>
        <v>0.98034433980958624</v>
      </c>
      <c r="P135" s="103">
        <v>-335.88889338638683</v>
      </c>
      <c r="Q135" s="102">
        <f t="shared" si="26"/>
        <v>0.10192818219924549</v>
      </c>
      <c r="R135" s="102">
        <f t="shared" si="26"/>
        <v>9.4608753519542038E-2</v>
      </c>
      <c r="S135" s="104">
        <v>4667</v>
      </c>
      <c r="T135" s="255">
        <v>128826</v>
      </c>
      <c r="U135" s="1">
        <v>27788.179465056081</v>
      </c>
      <c r="W135" s="101">
        <v>0</v>
      </c>
      <c r="X135" s="101">
        <f t="shared" si="27"/>
        <v>0</v>
      </c>
    </row>
    <row r="136" spans="1:24" x14ac:dyDescent="0.25">
      <c r="A136" s="98">
        <v>3042</v>
      </c>
      <c r="B136" s="98" t="s">
        <v>153</v>
      </c>
      <c r="C136" s="1">
        <v>99007</v>
      </c>
      <c r="D136" s="98">
        <f t="shared" ref="D136:D199" si="31">C136/S136*1000</f>
        <v>37919.188050555342</v>
      </c>
      <c r="E136" s="99">
        <f t="shared" ref="E136:E199" si="32">D136/D$364</f>
        <v>1.2297288554830854</v>
      </c>
      <c r="F136" s="221">
        <f t="shared" ref="F136:F199" si="33">($D$364+$X$364-D136-X136)*0.6</f>
        <v>-4246.6032866607247</v>
      </c>
      <c r="G136" s="221">
        <f t="shared" si="28"/>
        <v>-11087.881181471152</v>
      </c>
      <c r="H136" s="221">
        <f t="shared" ref="H136:H199" si="34">IF(D136&lt;(D$364+X$364)*0.9,((D$364+X$364)*0.9-D136-X136)*0.35,0)</f>
        <v>0</v>
      </c>
      <c r="I136" s="100">
        <f t="shared" si="29"/>
        <v>0</v>
      </c>
      <c r="J136" s="221">
        <f t="shared" ref="J136:J199" si="35">H136+I$366</f>
        <v>-442.46798177845159</v>
      </c>
      <c r="K136" s="100">
        <f t="shared" si="30"/>
        <v>-1155.283900423537</v>
      </c>
      <c r="L136" s="101">
        <f t="shared" ref="L136:L199" si="36">+G136+K136</f>
        <v>-12243.165081894689</v>
      </c>
      <c r="M136" s="101">
        <f t="shared" ref="M136:M199" si="37">C136+L136</f>
        <v>86763.834918105305</v>
      </c>
      <c r="N136" s="101">
        <f t="shared" ref="N136:N199" si="38">M136/S136*1000</f>
        <v>33230.116782116165</v>
      </c>
      <c r="O136" s="102">
        <f t="shared" ref="O136:O199" si="39">N136/N$364</f>
        <v>1.0776610887226661</v>
      </c>
      <c r="P136" s="103">
        <v>-1107.1238698589732</v>
      </c>
      <c r="Q136" s="102">
        <f t="shared" ref="Q136:R199" si="40">(C136-T136)/T136</f>
        <v>0.14465576044858083</v>
      </c>
      <c r="R136" s="102">
        <f t="shared" si="40"/>
        <v>0.11615992573806468</v>
      </c>
      <c r="S136" s="104">
        <v>2611</v>
      </c>
      <c r="T136" s="255">
        <v>86495</v>
      </c>
      <c r="U136" s="1">
        <v>33972.898664571876</v>
      </c>
      <c r="W136" s="101">
        <v>0</v>
      </c>
      <c r="X136" s="101">
        <f t="shared" ref="X136:X199" si="41">W136*1000/S136</f>
        <v>0</v>
      </c>
    </row>
    <row r="137" spans="1:24" x14ac:dyDescent="0.25">
      <c r="A137" s="98">
        <v>3043</v>
      </c>
      <c r="B137" s="98" t="s">
        <v>154</v>
      </c>
      <c r="C137" s="1">
        <v>137975</v>
      </c>
      <c r="D137" s="98">
        <f t="shared" si="31"/>
        <v>29672.043010752688</v>
      </c>
      <c r="E137" s="99">
        <f t="shared" si="32"/>
        <v>0.96227185673938487</v>
      </c>
      <c r="F137" s="221">
        <f t="shared" si="33"/>
        <v>701.68373722086687</v>
      </c>
      <c r="G137" s="221">
        <f t="shared" si="28"/>
        <v>3262.8293780770309</v>
      </c>
      <c r="H137" s="221">
        <f t="shared" si="34"/>
        <v>0</v>
      </c>
      <c r="I137" s="100">
        <f t="shared" si="29"/>
        <v>0</v>
      </c>
      <c r="J137" s="221">
        <f t="shared" si="35"/>
        <v>-442.46798177845159</v>
      </c>
      <c r="K137" s="100">
        <f t="shared" si="30"/>
        <v>-2057.4761152698002</v>
      </c>
      <c r="L137" s="101">
        <f t="shared" si="36"/>
        <v>1205.3532628072307</v>
      </c>
      <c r="M137" s="101">
        <f t="shared" si="37"/>
        <v>139180.35326280724</v>
      </c>
      <c r="N137" s="101">
        <f t="shared" si="38"/>
        <v>29931.258766195107</v>
      </c>
      <c r="O137" s="102">
        <f t="shared" si="39"/>
        <v>0.97067828922518606</v>
      </c>
      <c r="P137" s="103">
        <v>-867.96330710235361</v>
      </c>
      <c r="Q137" s="102">
        <f t="shared" si="40"/>
        <v>4.6851289833080421E-2</v>
      </c>
      <c r="R137" s="102">
        <f t="shared" si="40"/>
        <v>4.6401031213797288E-2</v>
      </c>
      <c r="S137" s="104">
        <v>4650</v>
      </c>
      <c r="T137" s="255">
        <v>131800</v>
      </c>
      <c r="U137" s="1">
        <v>28356.282271944925</v>
      </c>
      <c r="W137" s="101">
        <v>0</v>
      </c>
      <c r="X137" s="101">
        <f t="shared" si="41"/>
        <v>0</v>
      </c>
    </row>
    <row r="138" spans="1:24" x14ac:dyDescent="0.25">
      <c r="A138" s="98">
        <v>3044</v>
      </c>
      <c r="B138" s="98" t="s">
        <v>155</v>
      </c>
      <c r="C138" s="1">
        <v>199348</v>
      </c>
      <c r="D138" s="98">
        <f t="shared" si="31"/>
        <v>44260.213143872112</v>
      </c>
      <c r="E138" s="99">
        <f t="shared" si="32"/>
        <v>1.4353699024432076</v>
      </c>
      <c r="F138" s="221">
        <f t="shared" si="33"/>
        <v>-8051.2183426507872</v>
      </c>
      <c r="G138" s="221">
        <f t="shared" si="28"/>
        <v>-36262.687415299144</v>
      </c>
      <c r="H138" s="221">
        <f t="shared" si="34"/>
        <v>0</v>
      </c>
      <c r="I138" s="100">
        <f t="shared" si="29"/>
        <v>0</v>
      </c>
      <c r="J138" s="221">
        <f t="shared" si="35"/>
        <v>-442.46798177845159</v>
      </c>
      <c r="K138" s="100">
        <f t="shared" si="30"/>
        <v>-1992.8757899301459</v>
      </c>
      <c r="L138" s="101">
        <f t="shared" si="36"/>
        <v>-38255.563205229293</v>
      </c>
      <c r="M138" s="101">
        <f t="shared" si="37"/>
        <v>161092.43679477071</v>
      </c>
      <c r="N138" s="101">
        <f t="shared" si="38"/>
        <v>35766.526819442872</v>
      </c>
      <c r="O138" s="102">
        <f t="shared" si="39"/>
        <v>1.159917507506715</v>
      </c>
      <c r="P138" s="103">
        <v>-941.2494484277413</v>
      </c>
      <c r="Q138" s="102">
        <f t="shared" si="40"/>
        <v>0.13833784447413802</v>
      </c>
      <c r="R138" s="102">
        <f t="shared" si="40"/>
        <v>0.12064609289483283</v>
      </c>
      <c r="S138" s="104">
        <v>4504</v>
      </c>
      <c r="T138" s="255">
        <v>175122</v>
      </c>
      <c r="U138" s="1">
        <v>39495.263870094728</v>
      </c>
      <c r="W138" s="101">
        <v>0</v>
      </c>
      <c r="X138" s="101">
        <f t="shared" si="41"/>
        <v>0</v>
      </c>
    </row>
    <row r="139" spans="1:24" x14ac:dyDescent="0.25">
      <c r="A139" s="98">
        <v>3045</v>
      </c>
      <c r="B139" s="98" t="s">
        <v>156</v>
      </c>
      <c r="C139" s="1">
        <v>107009</v>
      </c>
      <c r="D139" s="98">
        <f t="shared" si="31"/>
        <v>30644.043528064147</v>
      </c>
      <c r="E139" s="99">
        <f t="shared" si="32"/>
        <v>0.99379407926400143</v>
      </c>
      <c r="F139" s="221">
        <f t="shared" si="33"/>
        <v>118.48342683399169</v>
      </c>
      <c r="G139" s="221">
        <f t="shared" si="28"/>
        <v>413.74412650429895</v>
      </c>
      <c r="H139" s="221">
        <f t="shared" si="34"/>
        <v>0</v>
      </c>
      <c r="I139" s="100">
        <f t="shared" si="29"/>
        <v>0</v>
      </c>
      <c r="J139" s="221">
        <f t="shared" si="35"/>
        <v>-442.46798177845159</v>
      </c>
      <c r="K139" s="100">
        <f t="shared" si="30"/>
        <v>-1545.098192370353</v>
      </c>
      <c r="L139" s="101">
        <f t="shared" si="36"/>
        <v>-1131.354065866054</v>
      </c>
      <c r="M139" s="101">
        <f t="shared" si="37"/>
        <v>105877.64593413395</v>
      </c>
      <c r="N139" s="101">
        <f t="shared" si="38"/>
        <v>30320.058973119689</v>
      </c>
      <c r="O139" s="102">
        <f t="shared" si="39"/>
        <v>0.98328717823503264</v>
      </c>
      <c r="P139" s="103">
        <v>-533.96160610783522</v>
      </c>
      <c r="Q139" s="102">
        <f t="shared" si="40"/>
        <v>0.17211049772169645</v>
      </c>
      <c r="R139" s="102">
        <f t="shared" si="40"/>
        <v>0.16304778768776571</v>
      </c>
      <c r="S139" s="104">
        <v>3492</v>
      </c>
      <c r="T139" s="255">
        <v>91296</v>
      </c>
      <c r="U139" s="1">
        <v>26348.051948051951</v>
      </c>
      <c r="W139" s="101">
        <v>0</v>
      </c>
      <c r="X139" s="101">
        <f t="shared" si="41"/>
        <v>0</v>
      </c>
    </row>
    <row r="140" spans="1:24" x14ac:dyDescent="0.25">
      <c r="A140" s="98">
        <v>3046</v>
      </c>
      <c r="B140" s="98" t="s">
        <v>157</v>
      </c>
      <c r="C140" s="1">
        <v>87173</v>
      </c>
      <c r="D140" s="98">
        <f t="shared" si="31"/>
        <v>39823.206943809957</v>
      </c>
      <c r="E140" s="99">
        <f t="shared" si="32"/>
        <v>1.29147666957917</v>
      </c>
      <c r="F140" s="221">
        <f t="shared" si="33"/>
        <v>-5389.0146226134939</v>
      </c>
      <c r="G140" s="221">
        <f t="shared" si="28"/>
        <v>-11796.553008900939</v>
      </c>
      <c r="H140" s="221">
        <f t="shared" si="34"/>
        <v>0</v>
      </c>
      <c r="I140" s="100">
        <f t="shared" si="29"/>
        <v>0</v>
      </c>
      <c r="J140" s="221">
        <f t="shared" si="35"/>
        <v>-442.46798177845159</v>
      </c>
      <c r="K140" s="100">
        <f t="shared" si="30"/>
        <v>-968.56241211303052</v>
      </c>
      <c r="L140" s="101">
        <f t="shared" si="36"/>
        <v>-12765.11542101397</v>
      </c>
      <c r="M140" s="101">
        <f t="shared" si="37"/>
        <v>74407.884578986035</v>
      </c>
      <c r="N140" s="101">
        <f t="shared" si="38"/>
        <v>33991.724339418011</v>
      </c>
      <c r="O140" s="102">
        <f t="shared" si="39"/>
        <v>1.1023602143611</v>
      </c>
      <c r="P140" s="103">
        <v>-958.27696327894046</v>
      </c>
      <c r="Q140" s="102">
        <f t="shared" si="40"/>
        <v>0.38098029275711298</v>
      </c>
      <c r="R140" s="102">
        <f t="shared" si="40"/>
        <v>0.39990647310554289</v>
      </c>
      <c r="S140" s="104">
        <v>2189</v>
      </c>
      <c r="T140" s="255">
        <v>63124</v>
      </c>
      <c r="U140" s="1">
        <v>28447.048219918885</v>
      </c>
      <c r="W140" s="101">
        <v>0</v>
      </c>
      <c r="X140" s="101">
        <f t="shared" si="41"/>
        <v>0</v>
      </c>
    </row>
    <row r="141" spans="1:24" x14ac:dyDescent="0.25">
      <c r="A141" s="98">
        <v>3047</v>
      </c>
      <c r="B141" s="98" t="s">
        <v>158</v>
      </c>
      <c r="C141" s="1">
        <v>359417</v>
      </c>
      <c r="D141" s="98">
        <f t="shared" si="31"/>
        <v>25181.601625446645</v>
      </c>
      <c r="E141" s="99">
        <f t="shared" si="32"/>
        <v>0.81664570730801778</v>
      </c>
      <c r="F141" s="221">
        <f t="shared" si="33"/>
        <v>3395.9485684044926</v>
      </c>
      <c r="G141" s="221">
        <f t="shared" si="28"/>
        <v>48470.373916837321</v>
      </c>
      <c r="H141" s="221">
        <f t="shared" si="34"/>
        <v>901.51694152172593</v>
      </c>
      <c r="I141" s="100">
        <f t="shared" si="29"/>
        <v>12867.351306339593</v>
      </c>
      <c r="J141" s="221">
        <f t="shared" si="35"/>
        <v>459.04895974327434</v>
      </c>
      <c r="K141" s="100">
        <f t="shared" si="30"/>
        <v>6552.0058024157543</v>
      </c>
      <c r="L141" s="101">
        <f t="shared" si="36"/>
        <v>55022.379719253076</v>
      </c>
      <c r="M141" s="101">
        <f t="shared" si="37"/>
        <v>414439.37971925305</v>
      </c>
      <c r="N141" s="101">
        <f t="shared" si="38"/>
        <v>29036.599153594412</v>
      </c>
      <c r="O141" s="102">
        <f t="shared" si="39"/>
        <v>0.94166425179422686</v>
      </c>
      <c r="P141" s="103">
        <v>-546.00675483953819</v>
      </c>
      <c r="Q141" s="102">
        <f t="shared" si="40"/>
        <v>9.9299283378854936E-2</v>
      </c>
      <c r="R141" s="102">
        <f t="shared" si="40"/>
        <v>9.1058197179629999E-2</v>
      </c>
      <c r="S141" s="104">
        <v>14273</v>
      </c>
      <c r="T141" s="255">
        <v>326951</v>
      </c>
      <c r="U141" s="1">
        <v>23079.980234363968</v>
      </c>
      <c r="W141" s="101">
        <v>0</v>
      </c>
      <c r="X141" s="101">
        <f t="shared" si="41"/>
        <v>0</v>
      </c>
    </row>
    <row r="142" spans="1:24" x14ac:dyDescent="0.25">
      <c r="A142" s="98">
        <v>3048</v>
      </c>
      <c r="B142" s="98" t="s">
        <v>159</v>
      </c>
      <c r="C142" s="1">
        <v>585102</v>
      </c>
      <c r="D142" s="98">
        <f t="shared" si="31"/>
        <v>29190.880063859509</v>
      </c>
      <c r="E142" s="99">
        <f t="shared" si="32"/>
        <v>0.94666762072054023</v>
      </c>
      <c r="F142" s="221">
        <f t="shared" si="33"/>
        <v>990.38150535677414</v>
      </c>
      <c r="G142" s="221">
        <f t="shared" si="28"/>
        <v>19851.206893371178</v>
      </c>
      <c r="H142" s="221">
        <f t="shared" si="34"/>
        <v>0</v>
      </c>
      <c r="I142" s="100">
        <f t="shared" si="29"/>
        <v>0</v>
      </c>
      <c r="J142" s="221">
        <f t="shared" si="35"/>
        <v>-442.46798177845159</v>
      </c>
      <c r="K142" s="100">
        <f t="shared" si="30"/>
        <v>-8868.8282267672821</v>
      </c>
      <c r="L142" s="101">
        <f t="shared" si="36"/>
        <v>10982.378666603896</v>
      </c>
      <c r="M142" s="101">
        <f t="shared" si="37"/>
        <v>596084.37866660394</v>
      </c>
      <c r="N142" s="101">
        <f t="shared" si="38"/>
        <v>29738.793587437835</v>
      </c>
      <c r="O142" s="102">
        <f t="shared" si="39"/>
        <v>0.96443659481764821</v>
      </c>
      <c r="P142" s="103">
        <v>-3332.6971457117161</v>
      </c>
      <c r="Q142" s="102">
        <f t="shared" si="40"/>
        <v>0.14978383901902217</v>
      </c>
      <c r="R142" s="102">
        <f t="shared" si="40"/>
        <v>0.13056723624156388</v>
      </c>
      <c r="S142" s="104">
        <v>20044</v>
      </c>
      <c r="T142" s="255">
        <v>508880</v>
      </c>
      <c r="U142" s="1">
        <v>25819.67629001979</v>
      </c>
      <c r="W142" s="101">
        <v>0</v>
      </c>
      <c r="X142" s="101">
        <f t="shared" si="41"/>
        <v>0</v>
      </c>
    </row>
    <row r="143" spans="1:24" x14ac:dyDescent="0.25">
      <c r="A143" s="98">
        <v>3049</v>
      </c>
      <c r="B143" s="98" t="s">
        <v>160</v>
      </c>
      <c r="C143" s="1">
        <v>938010</v>
      </c>
      <c r="D143" s="98">
        <f t="shared" si="31"/>
        <v>34005.582946635732</v>
      </c>
      <c r="E143" s="99">
        <f t="shared" si="32"/>
        <v>1.1028096524970039</v>
      </c>
      <c r="F143" s="221">
        <f t="shared" si="33"/>
        <v>-1898.4402243089592</v>
      </c>
      <c r="G143" s="221">
        <f t="shared" si="28"/>
        <v>-52366.575147338328</v>
      </c>
      <c r="H143" s="221">
        <f t="shared" si="34"/>
        <v>0</v>
      </c>
      <c r="I143" s="100">
        <f t="shared" si="29"/>
        <v>0</v>
      </c>
      <c r="J143" s="221">
        <f t="shared" si="35"/>
        <v>-442.46798177845159</v>
      </c>
      <c r="K143" s="100">
        <f t="shared" si="30"/>
        <v>-12205.036809376808</v>
      </c>
      <c r="L143" s="101">
        <f t="shared" si="36"/>
        <v>-64571.611956715133</v>
      </c>
      <c r="M143" s="101">
        <f t="shared" si="37"/>
        <v>873438.38804328488</v>
      </c>
      <c r="N143" s="101">
        <f t="shared" si="38"/>
        <v>31664.674740548322</v>
      </c>
      <c r="O143" s="102">
        <f t="shared" si="39"/>
        <v>1.0268934075282337</v>
      </c>
      <c r="P143" s="103">
        <v>-3533.210121099306</v>
      </c>
      <c r="Q143" s="102">
        <f t="shared" si="40"/>
        <v>0.10107347650266169</v>
      </c>
      <c r="R143" s="102">
        <f t="shared" si="40"/>
        <v>8.2472104691095491E-2</v>
      </c>
      <c r="S143" s="104">
        <v>27584</v>
      </c>
      <c r="T143" s="255">
        <v>851905</v>
      </c>
      <c r="U143" s="1">
        <v>31414.742975145662</v>
      </c>
      <c r="W143" s="101">
        <v>0</v>
      </c>
      <c r="X143" s="101">
        <f t="shared" si="41"/>
        <v>0</v>
      </c>
    </row>
    <row r="144" spans="1:24" x14ac:dyDescent="0.25">
      <c r="A144" s="98">
        <v>3050</v>
      </c>
      <c r="B144" s="98" t="s">
        <v>161</v>
      </c>
      <c r="C144" s="1">
        <v>79326</v>
      </c>
      <c r="D144" s="98">
        <f t="shared" si="31"/>
        <v>29163.970588235294</v>
      </c>
      <c r="E144" s="99">
        <f t="shared" si="32"/>
        <v>0.94579493962259853</v>
      </c>
      <c r="F144" s="221">
        <f t="shared" si="33"/>
        <v>1006.5271907313036</v>
      </c>
      <c r="G144" s="221">
        <f t="shared" si="28"/>
        <v>2737.7539587891456</v>
      </c>
      <c r="H144" s="221">
        <f t="shared" si="34"/>
        <v>0</v>
      </c>
      <c r="I144" s="100">
        <f t="shared" si="29"/>
        <v>0</v>
      </c>
      <c r="J144" s="221">
        <f t="shared" si="35"/>
        <v>-442.46798177845159</v>
      </c>
      <c r="K144" s="100">
        <f t="shared" si="30"/>
        <v>-1203.5129104373884</v>
      </c>
      <c r="L144" s="101">
        <f t="shared" si="36"/>
        <v>1534.2410483517572</v>
      </c>
      <c r="M144" s="101">
        <f t="shared" si="37"/>
        <v>80860.24104835176</v>
      </c>
      <c r="N144" s="101">
        <f t="shared" si="38"/>
        <v>29728.029797188145</v>
      </c>
      <c r="O144" s="102">
        <f t="shared" si="39"/>
        <v>0.9640875223784714</v>
      </c>
      <c r="P144" s="103">
        <v>-557.69380544481942</v>
      </c>
      <c r="Q144" s="102">
        <f t="shared" si="40"/>
        <v>8.3792165917505768E-2</v>
      </c>
      <c r="R144" s="102">
        <f t="shared" si="40"/>
        <v>8.1002994902276873E-2</v>
      </c>
      <c r="S144" s="104">
        <v>2720</v>
      </c>
      <c r="T144" s="255">
        <v>73193</v>
      </c>
      <c r="U144" s="1">
        <v>26978.621452266863</v>
      </c>
      <c r="W144" s="101">
        <v>0</v>
      </c>
      <c r="X144" s="101">
        <f t="shared" si="41"/>
        <v>0</v>
      </c>
    </row>
    <row r="145" spans="1:24" x14ac:dyDescent="0.25">
      <c r="A145" s="98">
        <v>3051</v>
      </c>
      <c r="B145" s="98" t="s">
        <v>162</v>
      </c>
      <c r="C145" s="1">
        <v>38022</v>
      </c>
      <c r="D145" s="98">
        <f t="shared" si="31"/>
        <v>27753.284671532845</v>
      </c>
      <c r="E145" s="99">
        <f t="shared" si="32"/>
        <v>0.90004603868411437</v>
      </c>
      <c r="F145" s="221">
        <f t="shared" si="33"/>
        <v>1852.9387407527727</v>
      </c>
      <c r="G145" s="221">
        <f t="shared" si="28"/>
        <v>2538.5260748312985</v>
      </c>
      <c r="H145" s="221">
        <f t="shared" si="34"/>
        <v>1.4278753915559719</v>
      </c>
      <c r="I145" s="100">
        <f t="shared" si="29"/>
        <v>1.9561892864316814</v>
      </c>
      <c r="J145" s="221">
        <f t="shared" si="35"/>
        <v>-441.04010638689562</v>
      </c>
      <c r="K145" s="100">
        <f t="shared" si="30"/>
        <v>-604.22494575004703</v>
      </c>
      <c r="L145" s="101">
        <f t="shared" si="36"/>
        <v>1934.3011290812515</v>
      </c>
      <c r="M145" s="101">
        <f t="shared" si="37"/>
        <v>39956.30112908125</v>
      </c>
      <c r="N145" s="101">
        <f t="shared" si="38"/>
        <v>29165.183305898721</v>
      </c>
      <c r="O145" s="102">
        <f t="shared" si="39"/>
        <v>0.94583426836303175</v>
      </c>
      <c r="P145" s="103">
        <v>-144.73540630072603</v>
      </c>
      <c r="Q145" s="102">
        <f t="shared" si="40"/>
        <v>1.7202172342759302E-2</v>
      </c>
      <c r="R145" s="102">
        <f t="shared" si="40"/>
        <v>2.9081905742382671E-2</v>
      </c>
      <c r="S145" s="104">
        <v>1370</v>
      </c>
      <c r="T145" s="255">
        <v>37379</v>
      </c>
      <c r="U145" s="1">
        <v>26968.97546897547</v>
      </c>
      <c r="W145" s="101">
        <v>0</v>
      </c>
      <c r="X145" s="101">
        <f t="shared" si="41"/>
        <v>0</v>
      </c>
    </row>
    <row r="146" spans="1:24" x14ac:dyDescent="0.25">
      <c r="A146" s="98">
        <v>3052</v>
      </c>
      <c r="B146" s="98" t="s">
        <v>163</v>
      </c>
      <c r="C146" s="1">
        <v>74127</v>
      </c>
      <c r="D146" s="98">
        <f t="shared" si="31"/>
        <v>30194.297352342157</v>
      </c>
      <c r="E146" s="99">
        <f t="shared" si="32"/>
        <v>0.979208697077254</v>
      </c>
      <c r="F146" s="221">
        <f t="shared" si="33"/>
        <v>388.33113226718558</v>
      </c>
      <c r="G146" s="221">
        <f t="shared" si="28"/>
        <v>953.3529297159406</v>
      </c>
      <c r="H146" s="221">
        <f t="shared" si="34"/>
        <v>0</v>
      </c>
      <c r="I146" s="100">
        <f t="shared" si="29"/>
        <v>0</v>
      </c>
      <c r="J146" s="221">
        <f t="shared" si="35"/>
        <v>-442.46798177845159</v>
      </c>
      <c r="K146" s="100">
        <f t="shared" si="30"/>
        <v>-1086.2588952660988</v>
      </c>
      <c r="L146" s="101">
        <f t="shared" si="36"/>
        <v>-132.90596555015816</v>
      </c>
      <c r="M146" s="101">
        <f t="shared" si="37"/>
        <v>73994.094034449838</v>
      </c>
      <c r="N146" s="101">
        <f t="shared" si="38"/>
        <v>30140.160502830891</v>
      </c>
      <c r="O146" s="102">
        <f t="shared" si="39"/>
        <v>0.97745302536033363</v>
      </c>
      <c r="P146" s="103">
        <v>7850.2991572180063</v>
      </c>
      <c r="Q146" s="102">
        <f t="shared" si="40"/>
        <v>-0.10972460756878806</v>
      </c>
      <c r="R146" s="102">
        <f t="shared" si="40"/>
        <v>-0.125318025847624</v>
      </c>
      <c r="S146" s="104">
        <v>2455</v>
      </c>
      <c r="T146" s="255">
        <v>83263</v>
      </c>
      <c r="U146" s="1">
        <v>34520.315091210614</v>
      </c>
      <c r="W146" s="101">
        <v>0</v>
      </c>
      <c r="X146" s="101">
        <f t="shared" si="41"/>
        <v>0</v>
      </c>
    </row>
    <row r="147" spans="1:24" x14ac:dyDescent="0.25">
      <c r="A147" s="98">
        <v>3053</v>
      </c>
      <c r="B147" s="98" t="s">
        <v>164</v>
      </c>
      <c r="C147" s="1">
        <v>174820</v>
      </c>
      <c r="D147" s="98">
        <f t="shared" si="31"/>
        <v>25306.890561667631</v>
      </c>
      <c r="E147" s="99">
        <f t="shared" si="32"/>
        <v>0.82070885918612002</v>
      </c>
      <c r="F147" s="221">
        <f t="shared" si="33"/>
        <v>3320.7752066719008</v>
      </c>
      <c r="G147" s="221">
        <f t="shared" si="28"/>
        <v>22939.915127689492</v>
      </c>
      <c r="H147" s="221">
        <f t="shared" si="34"/>
        <v>857.66581384438086</v>
      </c>
      <c r="I147" s="100">
        <f t="shared" si="29"/>
        <v>5924.7554420369825</v>
      </c>
      <c r="J147" s="221">
        <f t="shared" si="35"/>
        <v>415.19783206592928</v>
      </c>
      <c r="K147" s="100">
        <f t="shared" si="30"/>
        <v>2868.1866239114393</v>
      </c>
      <c r="L147" s="101">
        <f t="shared" si="36"/>
        <v>25808.101751600931</v>
      </c>
      <c r="M147" s="101">
        <f t="shared" si="37"/>
        <v>200628.10175160092</v>
      </c>
      <c r="N147" s="101">
        <f t="shared" si="38"/>
        <v>29042.863600405461</v>
      </c>
      <c r="O147" s="102">
        <f t="shared" si="39"/>
        <v>0.94186740938813196</v>
      </c>
      <c r="P147" s="103">
        <v>544.64198049239712</v>
      </c>
      <c r="Q147" s="102">
        <f t="shared" si="40"/>
        <v>6.23932714687669E-2</v>
      </c>
      <c r="R147" s="102">
        <f t="shared" si="40"/>
        <v>5.6087810535034963E-2</v>
      </c>
      <c r="S147" s="104">
        <v>6908</v>
      </c>
      <c r="T147" s="255">
        <v>164553</v>
      </c>
      <c r="U147" s="1">
        <v>23962.865880297075</v>
      </c>
      <c r="W147" s="101">
        <v>0</v>
      </c>
      <c r="X147" s="101">
        <f t="shared" si="41"/>
        <v>0</v>
      </c>
    </row>
    <row r="148" spans="1:24" x14ac:dyDescent="0.25">
      <c r="A148" s="98">
        <v>3054</v>
      </c>
      <c r="B148" s="98" t="s">
        <v>165</v>
      </c>
      <c r="C148" s="1">
        <v>233891</v>
      </c>
      <c r="D148" s="98">
        <f t="shared" si="31"/>
        <v>25578.630796150483</v>
      </c>
      <c r="E148" s="99">
        <f t="shared" si="32"/>
        <v>0.82952146369373181</v>
      </c>
      <c r="F148" s="221">
        <f t="shared" si="33"/>
        <v>3157.7310659821901</v>
      </c>
      <c r="G148" s="221">
        <f t="shared" si="28"/>
        <v>28874.292867341144</v>
      </c>
      <c r="H148" s="221">
        <f t="shared" si="34"/>
        <v>762.55673177538279</v>
      </c>
      <c r="I148" s="100">
        <f t="shared" si="29"/>
        <v>6972.8187553541002</v>
      </c>
      <c r="J148" s="221">
        <f t="shared" si="35"/>
        <v>320.0887499969312</v>
      </c>
      <c r="K148" s="100">
        <f t="shared" si="30"/>
        <v>2926.8915299719392</v>
      </c>
      <c r="L148" s="101">
        <f t="shared" si="36"/>
        <v>31801.184397313082</v>
      </c>
      <c r="M148" s="101">
        <f t="shared" si="37"/>
        <v>265692.1843973131</v>
      </c>
      <c r="N148" s="101">
        <f t="shared" si="38"/>
        <v>29056.450612129607</v>
      </c>
      <c r="O148" s="102">
        <f t="shared" si="39"/>
        <v>0.94230803961351273</v>
      </c>
      <c r="P148" s="103">
        <v>798.88871882200692</v>
      </c>
      <c r="Q148" s="102">
        <f t="shared" si="40"/>
        <v>3.4439903761101086E-2</v>
      </c>
      <c r="R148" s="102">
        <f t="shared" si="40"/>
        <v>2.5163430433409791E-2</v>
      </c>
      <c r="S148" s="104">
        <v>9144</v>
      </c>
      <c r="T148" s="255">
        <v>226104</v>
      </c>
      <c r="U148" s="1">
        <v>24950.783491502978</v>
      </c>
      <c r="W148" s="101">
        <v>0</v>
      </c>
      <c r="X148" s="101">
        <f t="shared" si="41"/>
        <v>0</v>
      </c>
    </row>
    <row r="149" spans="1:24" ht="30" customHeight="1" x14ac:dyDescent="0.25">
      <c r="A149" s="98">
        <v>3401</v>
      </c>
      <c r="B149" s="98" t="s">
        <v>166</v>
      </c>
      <c r="C149" s="1">
        <v>457259</v>
      </c>
      <c r="D149" s="98">
        <f t="shared" si="31"/>
        <v>25475.458242799043</v>
      </c>
      <c r="E149" s="99">
        <f t="shared" si="32"/>
        <v>0.82617555170371293</v>
      </c>
      <c r="F149" s="221">
        <f t="shared" si="33"/>
        <v>3219.6345979930543</v>
      </c>
      <c r="G149" s="221">
        <f t="shared" si="28"/>
        <v>57789.221399377333</v>
      </c>
      <c r="H149" s="221">
        <f t="shared" si="34"/>
        <v>798.66712544838674</v>
      </c>
      <c r="I149" s="100">
        <f t="shared" si="29"/>
        <v>14335.276234673094</v>
      </c>
      <c r="J149" s="221">
        <f t="shared" si="35"/>
        <v>356.19914366993515</v>
      </c>
      <c r="K149" s="100">
        <f t="shared" si="30"/>
        <v>6393.418429731666</v>
      </c>
      <c r="L149" s="101">
        <f t="shared" si="36"/>
        <v>64182.639829109001</v>
      </c>
      <c r="M149" s="101">
        <f t="shared" si="37"/>
        <v>521441.63982910902</v>
      </c>
      <c r="N149" s="101">
        <f t="shared" si="38"/>
        <v>29051.291984462034</v>
      </c>
      <c r="O149" s="102">
        <f t="shared" si="39"/>
        <v>0.94214074401401171</v>
      </c>
      <c r="P149" s="103">
        <v>352.38269511549152</v>
      </c>
      <c r="Q149" s="102">
        <f t="shared" si="40"/>
        <v>8.6272963322825177E-2</v>
      </c>
      <c r="R149" s="102">
        <f t="shared" si="40"/>
        <v>8.0342006143838379E-2</v>
      </c>
      <c r="S149" s="104">
        <v>17949</v>
      </c>
      <c r="T149" s="255">
        <v>420943</v>
      </c>
      <c r="U149" s="1">
        <v>23580.919836423727</v>
      </c>
      <c r="W149" s="101">
        <v>0</v>
      </c>
      <c r="X149" s="101">
        <f t="shared" si="41"/>
        <v>0</v>
      </c>
    </row>
    <row r="150" spans="1:24" x14ac:dyDescent="0.25">
      <c r="A150" s="98">
        <v>3403</v>
      </c>
      <c r="B150" s="98" t="s">
        <v>167</v>
      </c>
      <c r="C150" s="1">
        <v>890094</v>
      </c>
      <c r="D150" s="98">
        <f t="shared" si="31"/>
        <v>27816.306759586238</v>
      </c>
      <c r="E150" s="99">
        <f t="shared" si="32"/>
        <v>0.90208986093338639</v>
      </c>
      <c r="F150" s="221">
        <f t="shared" si="33"/>
        <v>1815.1254879207372</v>
      </c>
      <c r="G150" s="221">
        <f t="shared" si="28"/>
        <v>58082.200487975671</v>
      </c>
      <c r="H150" s="221">
        <f t="shared" si="34"/>
        <v>0</v>
      </c>
      <c r="I150" s="100">
        <f t="shared" si="29"/>
        <v>0</v>
      </c>
      <c r="J150" s="221">
        <f t="shared" si="35"/>
        <v>-442.46798177845159</v>
      </c>
      <c r="K150" s="100">
        <f t="shared" si="30"/>
        <v>-14158.532948928672</v>
      </c>
      <c r="L150" s="101">
        <f t="shared" si="36"/>
        <v>43923.667539046997</v>
      </c>
      <c r="M150" s="101">
        <f t="shared" si="37"/>
        <v>934017.66753904696</v>
      </c>
      <c r="N150" s="101">
        <f t="shared" si="38"/>
        <v>29188.964265728522</v>
      </c>
      <c r="O150" s="102">
        <f t="shared" si="39"/>
        <v>0.94660549090278656</v>
      </c>
      <c r="P150" s="103">
        <v>-3726.596034447728</v>
      </c>
      <c r="Q150" s="102">
        <f t="shared" si="40"/>
        <v>8.5013402766857676E-2</v>
      </c>
      <c r="R150" s="102">
        <f t="shared" si="40"/>
        <v>6.8398615824898257E-2</v>
      </c>
      <c r="S150" s="104">
        <v>31999</v>
      </c>
      <c r="T150" s="255">
        <v>820353</v>
      </c>
      <c r="U150" s="1">
        <v>26035.51366276302</v>
      </c>
      <c r="W150" s="101">
        <v>0</v>
      </c>
      <c r="X150" s="101">
        <f t="shared" si="41"/>
        <v>0</v>
      </c>
    </row>
    <row r="151" spans="1:24" x14ac:dyDescent="0.25">
      <c r="A151" s="98">
        <v>3405</v>
      </c>
      <c r="B151" s="98" t="s">
        <v>168</v>
      </c>
      <c r="C151" s="1">
        <v>785037</v>
      </c>
      <c r="D151" s="98">
        <f t="shared" si="31"/>
        <v>27617.8364116095</v>
      </c>
      <c r="E151" s="99">
        <f t="shared" si="32"/>
        <v>0.89565341736979087</v>
      </c>
      <c r="F151" s="221">
        <f t="shared" si="33"/>
        <v>1934.2076967067796</v>
      </c>
      <c r="G151" s="221">
        <f t="shared" si="28"/>
        <v>54979.853778890218</v>
      </c>
      <c r="H151" s="221">
        <f t="shared" si="34"/>
        <v>48.834766364726782</v>
      </c>
      <c r="I151" s="100">
        <f t="shared" si="29"/>
        <v>1388.1282339173588</v>
      </c>
      <c r="J151" s="221">
        <f t="shared" si="35"/>
        <v>-393.63321541372483</v>
      </c>
      <c r="K151" s="100">
        <f t="shared" si="30"/>
        <v>-11189.024148135128</v>
      </c>
      <c r="L151" s="101">
        <f t="shared" si="36"/>
        <v>43790.829630755092</v>
      </c>
      <c r="M151" s="101">
        <f t="shared" si="37"/>
        <v>828827.82963075512</v>
      </c>
      <c r="N151" s="101">
        <f t="shared" si="38"/>
        <v>29158.410892902557</v>
      </c>
      <c r="O151" s="102">
        <f t="shared" si="39"/>
        <v>0.94561463729731565</v>
      </c>
      <c r="P151" s="103">
        <v>2689.4321721910674</v>
      </c>
      <c r="Q151" s="102">
        <f t="shared" si="40"/>
        <v>6.248468943750516E-2</v>
      </c>
      <c r="R151" s="102">
        <f t="shared" si="40"/>
        <v>6.5026429415754997E-2</v>
      </c>
      <c r="S151" s="104">
        <v>28425</v>
      </c>
      <c r="T151" s="255">
        <v>738869</v>
      </c>
      <c r="U151" s="1">
        <v>25931.597234408451</v>
      </c>
      <c r="W151" s="101">
        <v>0</v>
      </c>
      <c r="X151" s="101">
        <f t="shared" si="41"/>
        <v>0</v>
      </c>
    </row>
    <row r="152" spans="1:24" x14ac:dyDescent="0.25">
      <c r="A152" s="98">
        <v>3407</v>
      </c>
      <c r="B152" s="98" t="s">
        <v>169</v>
      </c>
      <c r="C152" s="1">
        <v>759334</v>
      </c>
      <c r="D152" s="98">
        <f t="shared" si="31"/>
        <v>25087.851455380449</v>
      </c>
      <c r="E152" s="99">
        <f t="shared" si="32"/>
        <v>0.81360536559017449</v>
      </c>
      <c r="F152" s="221">
        <f t="shared" si="33"/>
        <v>3452.1986704442102</v>
      </c>
      <c r="G152" s="221">
        <f t="shared" si="28"/>
        <v>104487.69715833491</v>
      </c>
      <c r="H152" s="221">
        <f t="shared" si="34"/>
        <v>934.32950104489453</v>
      </c>
      <c r="I152" s="100">
        <f t="shared" si="29"/>
        <v>28279.351008125825</v>
      </c>
      <c r="J152" s="221">
        <f t="shared" si="35"/>
        <v>491.86151926644294</v>
      </c>
      <c r="K152" s="100">
        <f t="shared" si="30"/>
        <v>14887.172603637429</v>
      </c>
      <c r="L152" s="101">
        <f t="shared" si="36"/>
        <v>119374.86976197234</v>
      </c>
      <c r="M152" s="101">
        <f t="shared" si="37"/>
        <v>878708.86976197234</v>
      </c>
      <c r="N152" s="101">
        <f t="shared" si="38"/>
        <v>29031.911645091099</v>
      </c>
      <c r="O152" s="102">
        <f t="shared" si="39"/>
        <v>0.94151223470833456</v>
      </c>
      <c r="P152" s="103">
        <v>1061.5549324787717</v>
      </c>
      <c r="Q152" s="102">
        <f t="shared" si="40"/>
        <v>6.1805113719787176E-2</v>
      </c>
      <c r="R152" s="102">
        <f t="shared" si="40"/>
        <v>6.629551761036559E-2</v>
      </c>
      <c r="S152" s="104">
        <v>30267</v>
      </c>
      <c r="T152" s="255">
        <v>715135</v>
      </c>
      <c r="U152" s="1">
        <v>23528.047376213191</v>
      </c>
      <c r="W152" s="101">
        <v>0</v>
      </c>
      <c r="X152" s="101">
        <f t="shared" si="41"/>
        <v>0</v>
      </c>
    </row>
    <row r="153" spans="1:24" x14ac:dyDescent="0.25">
      <c r="A153" s="98">
        <v>3411</v>
      </c>
      <c r="B153" s="98" t="s">
        <v>170</v>
      </c>
      <c r="C153" s="1">
        <v>834333</v>
      </c>
      <c r="D153" s="98">
        <f t="shared" si="31"/>
        <v>23788.469763065605</v>
      </c>
      <c r="E153" s="99">
        <f t="shared" si="32"/>
        <v>0.77146608878931999</v>
      </c>
      <c r="F153" s="221">
        <f t="shared" si="33"/>
        <v>4231.8276858331164</v>
      </c>
      <c r="G153" s="221">
        <f t="shared" si="28"/>
        <v>148422.89242522491</v>
      </c>
      <c r="H153" s="221">
        <f t="shared" si="34"/>
        <v>1389.1130933550901</v>
      </c>
      <c r="I153" s="100">
        <f t="shared" si="29"/>
        <v>48720.363523243075</v>
      </c>
      <c r="J153" s="221">
        <f t="shared" si="35"/>
        <v>946.64511157663856</v>
      </c>
      <c r="K153" s="100">
        <f t="shared" si="30"/>
        <v>33201.683998327448</v>
      </c>
      <c r="L153" s="101">
        <f t="shared" si="36"/>
        <v>181624.57642355235</v>
      </c>
      <c r="M153" s="101">
        <f t="shared" si="37"/>
        <v>1015957.5764235524</v>
      </c>
      <c r="N153" s="101">
        <f t="shared" si="38"/>
        <v>28966.94256047536</v>
      </c>
      <c r="O153" s="102">
        <f t="shared" si="39"/>
        <v>0.93940527086829195</v>
      </c>
      <c r="P153" s="103">
        <v>708.92685752894613</v>
      </c>
      <c r="Q153" s="102">
        <f t="shared" si="40"/>
        <v>6.1717947706446535E-2</v>
      </c>
      <c r="R153" s="102">
        <f t="shared" si="40"/>
        <v>5.6390135463515033E-2</v>
      </c>
      <c r="S153" s="104">
        <v>35073</v>
      </c>
      <c r="T153" s="255">
        <v>785833</v>
      </c>
      <c r="U153" s="1">
        <v>22518.640570822707</v>
      </c>
      <c r="W153" s="101">
        <v>0</v>
      </c>
      <c r="X153" s="101">
        <f t="shared" si="41"/>
        <v>0</v>
      </c>
    </row>
    <row r="154" spans="1:24" x14ac:dyDescent="0.25">
      <c r="A154" s="98">
        <v>3412</v>
      </c>
      <c r="B154" s="98" t="s">
        <v>171</v>
      </c>
      <c r="C154" s="1">
        <v>167443</v>
      </c>
      <c r="D154" s="98">
        <f t="shared" si="31"/>
        <v>21703.564484769926</v>
      </c>
      <c r="E154" s="99">
        <f t="shared" si="32"/>
        <v>0.70385208349334849</v>
      </c>
      <c r="F154" s="221">
        <f t="shared" si="33"/>
        <v>5482.770852810524</v>
      </c>
      <c r="G154" s="221">
        <f t="shared" si="28"/>
        <v>42299.577129433193</v>
      </c>
      <c r="H154" s="221">
        <f t="shared" si="34"/>
        <v>2118.8299407585778</v>
      </c>
      <c r="I154" s="100">
        <f t="shared" si="29"/>
        <v>16346.772992952427</v>
      </c>
      <c r="J154" s="221">
        <f t="shared" si="35"/>
        <v>1676.3619589801262</v>
      </c>
      <c r="K154" s="100">
        <f t="shared" si="30"/>
        <v>12933.132513531673</v>
      </c>
      <c r="L154" s="101">
        <f t="shared" si="36"/>
        <v>55232.709642964866</v>
      </c>
      <c r="M154" s="101">
        <f t="shared" si="37"/>
        <v>222675.70964296488</v>
      </c>
      <c r="N154" s="101">
        <f t="shared" si="38"/>
        <v>28862.697296560578</v>
      </c>
      <c r="O154" s="102">
        <f t="shared" si="39"/>
        <v>0.93602457060349353</v>
      </c>
      <c r="P154" s="103">
        <v>472.09185429923673</v>
      </c>
      <c r="Q154" s="102">
        <f t="shared" si="40"/>
        <v>7.5185893896002151E-2</v>
      </c>
      <c r="R154" s="102">
        <f t="shared" si="40"/>
        <v>6.2643219825925606E-2</v>
      </c>
      <c r="S154" s="104">
        <v>7715</v>
      </c>
      <c r="T154" s="255">
        <v>155734</v>
      </c>
      <c r="U154" s="1">
        <v>20424.131147540982</v>
      </c>
      <c r="W154" s="101">
        <v>0</v>
      </c>
      <c r="X154" s="101">
        <f t="shared" si="41"/>
        <v>0</v>
      </c>
    </row>
    <row r="155" spans="1:24" x14ac:dyDescent="0.25">
      <c r="A155" s="98">
        <v>3413</v>
      </c>
      <c r="B155" s="98" t="s">
        <v>172</v>
      </c>
      <c r="C155" s="1">
        <v>487276</v>
      </c>
      <c r="D155" s="98">
        <f t="shared" si="31"/>
        <v>23032.520325203252</v>
      </c>
      <c r="E155" s="99">
        <f t="shared" si="32"/>
        <v>0.74695045739483557</v>
      </c>
      <c r="F155" s="221">
        <f t="shared" si="33"/>
        <v>4685.3973485505285</v>
      </c>
      <c r="G155" s="221">
        <f t="shared" si="28"/>
        <v>99124.266305934987</v>
      </c>
      <c r="H155" s="221">
        <f t="shared" si="34"/>
        <v>1653.6953966069136</v>
      </c>
      <c r="I155" s="100">
        <f t="shared" si="29"/>
        <v>34985.579810615869</v>
      </c>
      <c r="J155" s="221">
        <f t="shared" si="35"/>
        <v>1211.2274148284621</v>
      </c>
      <c r="K155" s="100">
        <f t="shared" si="30"/>
        <v>25624.727188110945</v>
      </c>
      <c r="L155" s="101">
        <f t="shared" si="36"/>
        <v>124748.99349404594</v>
      </c>
      <c r="M155" s="101">
        <f t="shared" si="37"/>
        <v>612024.99349404592</v>
      </c>
      <c r="N155" s="101">
        <f t="shared" si="38"/>
        <v>28929.145088582241</v>
      </c>
      <c r="O155" s="102">
        <f t="shared" si="39"/>
        <v>0.93817948929856776</v>
      </c>
      <c r="P155" s="103">
        <v>1975.6537549649074</v>
      </c>
      <c r="Q155" s="102">
        <f t="shared" si="40"/>
        <v>3.2003642794362137E-2</v>
      </c>
      <c r="R155" s="102">
        <f t="shared" si="40"/>
        <v>2.7906067355019947E-2</v>
      </c>
      <c r="S155" s="104">
        <v>21156</v>
      </c>
      <c r="T155" s="255">
        <v>472165</v>
      </c>
      <c r="U155" s="1">
        <v>22407.222854973421</v>
      </c>
      <c r="W155" s="101">
        <v>0</v>
      </c>
      <c r="X155" s="101">
        <f t="shared" si="41"/>
        <v>0</v>
      </c>
    </row>
    <row r="156" spans="1:24" x14ac:dyDescent="0.25">
      <c r="A156" s="98">
        <v>3414</v>
      </c>
      <c r="B156" s="98" t="s">
        <v>173</v>
      </c>
      <c r="C156" s="1">
        <v>103188</v>
      </c>
      <c r="D156" s="98">
        <f t="shared" si="31"/>
        <v>20571.770334928227</v>
      </c>
      <c r="E156" s="99">
        <f t="shared" si="32"/>
        <v>0.66714771306559351</v>
      </c>
      <c r="F156" s="221">
        <f t="shared" si="33"/>
        <v>6161.8473427155432</v>
      </c>
      <c r="G156" s="221">
        <f t="shared" si="28"/>
        <v>30907.826271061163</v>
      </c>
      <c r="H156" s="221">
        <f t="shared" si="34"/>
        <v>2514.9578932031718</v>
      </c>
      <c r="I156" s="100">
        <f t="shared" si="29"/>
        <v>12615.02879230711</v>
      </c>
      <c r="J156" s="221">
        <f t="shared" si="35"/>
        <v>2072.48991142472</v>
      </c>
      <c r="K156" s="100">
        <f t="shared" si="30"/>
        <v>10395.609395706397</v>
      </c>
      <c r="L156" s="101">
        <f t="shared" si="36"/>
        <v>41303.43566676756</v>
      </c>
      <c r="M156" s="101">
        <f t="shared" si="37"/>
        <v>144491.43566676756</v>
      </c>
      <c r="N156" s="101">
        <f t="shared" si="38"/>
        <v>28806.107589068492</v>
      </c>
      <c r="O156" s="102">
        <f t="shared" si="39"/>
        <v>0.93418935208210563</v>
      </c>
      <c r="P156" s="103">
        <v>263.15627882887929</v>
      </c>
      <c r="Q156" s="102">
        <f t="shared" si="40"/>
        <v>4.7998212508378865E-2</v>
      </c>
      <c r="R156" s="102">
        <f t="shared" si="40"/>
        <v>5.2594695896573437E-2</v>
      </c>
      <c r="S156" s="104">
        <v>5016</v>
      </c>
      <c r="T156" s="255">
        <v>98462</v>
      </c>
      <c r="U156" s="1">
        <v>19543.866613735609</v>
      </c>
      <c r="W156" s="101">
        <v>0</v>
      </c>
      <c r="X156" s="101">
        <f t="shared" si="41"/>
        <v>0</v>
      </c>
    </row>
    <row r="157" spans="1:24" x14ac:dyDescent="0.25">
      <c r="A157" s="98">
        <v>3415</v>
      </c>
      <c r="B157" s="98" t="s">
        <v>174</v>
      </c>
      <c r="C157" s="1">
        <v>191895</v>
      </c>
      <c r="D157" s="98">
        <f t="shared" si="31"/>
        <v>24053.020807219855</v>
      </c>
      <c r="E157" s="99">
        <f t="shared" si="32"/>
        <v>0.78004554603695209</v>
      </c>
      <c r="F157" s="221">
        <f t="shared" si="33"/>
        <v>4073.0970593405668</v>
      </c>
      <c r="G157" s="221">
        <f t="shared" si="28"/>
        <v>32495.16833941904</v>
      </c>
      <c r="H157" s="221">
        <f t="shared" si="34"/>
        <v>1296.5202279011025</v>
      </c>
      <c r="I157" s="100">
        <f t="shared" si="29"/>
        <v>10343.638378194995</v>
      </c>
      <c r="J157" s="221">
        <f t="shared" si="35"/>
        <v>854.05224612265101</v>
      </c>
      <c r="K157" s="100">
        <f t="shared" si="30"/>
        <v>6813.6288195665093</v>
      </c>
      <c r="L157" s="101">
        <f t="shared" si="36"/>
        <v>39308.797158985552</v>
      </c>
      <c r="M157" s="101">
        <f t="shared" si="37"/>
        <v>231203.79715898554</v>
      </c>
      <c r="N157" s="101">
        <f t="shared" si="38"/>
        <v>28980.170112683074</v>
      </c>
      <c r="O157" s="102">
        <f t="shared" si="39"/>
        <v>0.9398342437306737</v>
      </c>
      <c r="P157" s="103">
        <v>-198.7210740636292</v>
      </c>
      <c r="Q157" s="102">
        <f t="shared" si="40"/>
        <v>8.7303880739091261E-2</v>
      </c>
      <c r="R157" s="102">
        <f t="shared" si="40"/>
        <v>7.858146304451856E-2</v>
      </c>
      <c r="S157" s="104">
        <v>7978</v>
      </c>
      <c r="T157" s="255">
        <v>176487</v>
      </c>
      <c r="U157" s="1">
        <v>22300.606520090976</v>
      </c>
      <c r="W157" s="101">
        <v>0</v>
      </c>
      <c r="X157" s="101">
        <f t="shared" si="41"/>
        <v>0</v>
      </c>
    </row>
    <row r="158" spans="1:24" x14ac:dyDescent="0.25">
      <c r="A158" s="98">
        <v>3416</v>
      </c>
      <c r="B158" s="98" t="s">
        <v>175</v>
      </c>
      <c r="C158" s="1">
        <v>128573</v>
      </c>
      <c r="D158" s="98">
        <f t="shared" si="31"/>
        <v>21315.152519893898</v>
      </c>
      <c r="E158" s="99">
        <f t="shared" si="32"/>
        <v>0.69125578527129461</v>
      </c>
      <c r="F158" s="221">
        <f t="shared" si="33"/>
        <v>5715.8180317361412</v>
      </c>
      <c r="G158" s="221">
        <f t="shared" si="28"/>
        <v>34477.814367432402</v>
      </c>
      <c r="H158" s="221">
        <f t="shared" si="34"/>
        <v>2254.7741284651875</v>
      </c>
      <c r="I158" s="100">
        <f t="shared" si="29"/>
        <v>13600.797542902012</v>
      </c>
      <c r="J158" s="221">
        <f t="shared" si="35"/>
        <v>1812.3061466867359</v>
      </c>
      <c r="K158" s="100">
        <f t="shared" si="30"/>
        <v>10931.83067681439</v>
      </c>
      <c r="L158" s="101">
        <f t="shared" si="36"/>
        <v>45409.64504424679</v>
      </c>
      <c r="M158" s="101">
        <f t="shared" si="37"/>
        <v>173982.6450442468</v>
      </c>
      <c r="N158" s="101">
        <f t="shared" si="38"/>
        <v>28843.276698316778</v>
      </c>
      <c r="O158" s="102">
        <f t="shared" si="39"/>
        <v>0.93539475569239083</v>
      </c>
      <c r="P158" s="103">
        <v>-428.87275241312454</v>
      </c>
      <c r="Q158" s="102">
        <f t="shared" si="40"/>
        <v>7.6086774576923727E-2</v>
      </c>
      <c r="R158" s="102">
        <f t="shared" si="40"/>
        <v>8.8039329931143454E-2</v>
      </c>
      <c r="S158" s="104">
        <v>6032</v>
      </c>
      <c r="T158" s="255">
        <v>119482</v>
      </c>
      <c r="U158" s="1">
        <v>19590.424659780292</v>
      </c>
      <c r="W158" s="101">
        <v>0</v>
      </c>
      <c r="X158" s="101">
        <f t="shared" si="41"/>
        <v>0</v>
      </c>
    </row>
    <row r="159" spans="1:24" x14ac:dyDescent="0.25">
      <c r="A159" s="98">
        <v>3417</v>
      </c>
      <c r="B159" s="98" t="s">
        <v>176</v>
      </c>
      <c r="C159" s="1">
        <v>100240</v>
      </c>
      <c r="D159" s="98">
        <f t="shared" si="31"/>
        <v>22040.457343887421</v>
      </c>
      <c r="E159" s="99">
        <f t="shared" si="32"/>
        <v>0.71477760409021984</v>
      </c>
      <c r="F159" s="221">
        <f t="shared" si="33"/>
        <v>5280.6351373400266</v>
      </c>
      <c r="G159" s="221">
        <f t="shared" si="28"/>
        <v>24016.328604622442</v>
      </c>
      <c r="H159" s="221">
        <f t="shared" si="34"/>
        <v>2000.9174400674542</v>
      </c>
      <c r="I159" s="100">
        <f t="shared" si="29"/>
        <v>9100.1725174267813</v>
      </c>
      <c r="J159" s="221">
        <f t="shared" si="35"/>
        <v>1558.4494582890027</v>
      </c>
      <c r="K159" s="100">
        <f t="shared" si="30"/>
        <v>7087.8281362983844</v>
      </c>
      <c r="L159" s="101">
        <f t="shared" si="36"/>
        <v>31104.156740920826</v>
      </c>
      <c r="M159" s="101">
        <f t="shared" si="37"/>
        <v>131344.15674092082</v>
      </c>
      <c r="N159" s="101">
        <f t="shared" si="38"/>
        <v>28879.54193951645</v>
      </c>
      <c r="O159" s="102">
        <f t="shared" si="39"/>
        <v>0.93657084663333701</v>
      </c>
      <c r="P159" s="103">
        <v>166.55114755058457</v>
      </c>
      <c r="Q159" s="102">
        <f t="shared" si="40"/>
        <v>-2.3239951278928136E-2</v>
      </c>
      <c r="R159" s="102">
        <f t="shared" si="40"/>
        <v>-2.3884252102622863E-2</v>
      </c>
      <c r="S159" s="104">
        <v>4548</v>
      </c>
      <c r="T159" s="255">
        <v>102625</v>
      </c>
      <c r="U159" s="1">
        <v>22579.75797579758</v>
      </c>
      <c r="W159" s="101">
        <v>0</v>
      </c>
      <c r="X159" s="101">
        <f t="shared" si="41"/>
        <v>0</v>
      </c>
    </row>
    <row r="160" spans="1:24" x14ac:dyDescent="0.25">
      <c r="A160" s="98">
        <v>3418</v>
      </c>
      <c r="B160" s="98" t="s">
        <v>177</v>
      </c>
      <c r="C160" s="1">
        <v>151774</v>
      </c>
      <c r="D160" s="98">
        <f t="shared" si="31"/>
        <v>21047.566218277629</v>
      </c>
      <c r="E160" s="99">
        <f t="shared" si="32"/>
        <v>0.68257789385677348</v>
      </c>
      <c r="F160" s="221">
        <f t="shared" si="33"/>
        <v>5876.3698127059024</v>
      </c>
      <c r="G160" s="221">
        <f t="shared" si="28"/>
        <v>42374.502719422264</v>
      </c>
      <c r="H160" s="221">
        <f t="shared" si="34"/>
        <v>2348.4293340308814</v>
      </c>
      <c r="I160" s="100">
        <f t="shared" si="29"/>
        <v>16934.523927696686</v>
      </c>
      <c r="J160" s="221">
        <f t="shared" si="35"/>
        <v>1905.9613522524298</v>
      </c>
      <c r="K160" s="100">
        <f t="shared" si="30"/>
        <v>13743.887311092272</v>
      </c>
      <c r="L160" s="101">
        <f t="shared" si="36"/>
        <v>56118.390030514536</v>
      </c>
      <c r="M160" s="101">
        <f t="shared" si="37"/>
        <v>207892.39003051454</v>
      </c>
      <c r="N160" s="101">
        <f t="shared" si="38"/>
        <v>28829.897383235962</v>
      </c>
      <c r="O160" s="102">
        <f t="shared" si="39"/>
        <v>0.93496086112166477</v>
      </c>
      <c r="P160" s="103">
        <v>36.359405230286939</v>
      </c>
      <c r="Q160" s="102">
        <f t="shared" si="40"/>
        <v>4.9104859335038366E-2</v>
      </c>
      <c r="R160" s="102">
        <f t="shared" si="40"/>
        <v>5.1432647124437778E-2</v>
      </c>
      <c r="S160" s="104">
        <v>7211</v>
      </c>
      <c r="T160" s="255">
        <v>144670</v>
      </c>
      <c r="U160" s="1">
        <v>20017.988100179882</v>
      </c>
      <c r="W160" s="101">
        <v>0</v>
      </c>
      <c r="X160" s="101">
        <f t="shared" si="41"/>
        <v>0</v>
      </c>
    </row>
    <row r="161" spans="1:24" x14ac:dyDescent="0.25">
      <c r="A161" s="98">
        <v>3419</v>
      </c>
      <c r="B161" s="98" t="s">
        <v>129</v>
      </c>
      <c r="C161" s="1">
        <v>80448</v>
      </c>
      <c r="D161" s="98">
        <f t="shared" si="31"/>
        <v>22365.30442035029</v>
      </c>
      <c r="E161" s="99">
        <f t="shared" si="32"/>
        <v>0.7253124769100997</v>
      </c>
      <c r="F161" s="221">
        <f t="shared" si="33"/>
        <v>5085.7268914623055</v>
      </c>
      <c r="G161" s="221">
        <f t="shared" si="28"/>
        <v>18293.359628589915</v>
      </c>
      <c r="H161" s="221">
        <f t="shared" si="34"/>
        <v>1887.2209633054499</v>
      </c>
      <c r="I161" s="100">
        <f t="shared" si="29"/>
        <v>6788.3338050097027</v>
      </c>
      <c r="J161" s="221">
        <f t="shared" si="35"/>
        <v>1444.7529815269984</v>
      </c>
      <c r="K161" s="100">
        <f t="shared" si="30"/>
        <v>5196.7764745526129</v>
      </c>
      <c r="L161" s="101">
        <f t="shared" si="36"/>
        <v>23490.136103142526</v>
      </c>
      <c r="M161" s="101">
        <f t="shared" si="37"/>
        <v>103938.13610314252</v>
      </c>
      <c r="N161" s="101">
        <f t="shared" si="38"/>
        <v>28895.784293339595</v>
      </c>
      <c r="O161" s="102">
        <f t="shared" si="39"/>
        <v>0.93709759027433104</v>
      </c>
      <c r="P161" s="103">
        <v>-1168.7079974187691</v>
      </c>
      <c r="Q161" s="102">
        <f t="shared" si="40"/>
        <v>9.7846556947514943E-2</v>
      </c>
      <c r="R161" s="102">
        <f t="shared" si="40"/>
        <v>9.4794439747215839E-2</v>
      </c>
      <c r="S161" s="104">
        <v>3597</v>
      </c>
      <c r="T161" s="255">
        <v>73278</v>
      </c>
      <c r="U161" s="1">
        <v>20428.770560356847</v>
      </c>
      <c r="W161" s="101">
        <v>0</v>
      </c>
      <c r="X161" s="101">
        <f t="shared" si="41"/>
        <v>0</v>
      </c>
    </row>
    <row r="162" spans="1:24" x14ac:dyDescent="0.25">
      <c r="A162" s="98">
        <v>3420</v>
      </c>
      <c r="B162" s="98" t="s">
        <v>178</v>
      </c>
      <c r="C162" s="1">
        <v>506986</v>
      </c>
      <c r="D162" s="98">
        <f t="shared" si="31"/>
        <v>23652.250991369256</v>
      </c>
      <c r="E162" s="99">
        <f t="shared" si="32"/>
        <v>0.76704847958339162</v>
      </c>
      <c r="F162" s="221">
        <f t="shared" si="33"/>
        <v>4313.5589488509258</v>
      </c>
      <c r="G162" s="221">
        <f t="shared" si="28"/>
        <v>92461.136068619599</v>
      </c>
      <c r="H162" s="221">
        <f t="shared" si="34"/>
        <v>1436.7896634488122</v>
      </c>
      <c r="I162" s="100">
        <f t="shared" si="29"/>
        <v>30797.586436025293</v>
      </c>
      <c r="J162" s="221">
        <f t="shared" si="35"/>
        <v>994.3216816703607</v>
      </c>
      <c r="K162" s="100">
        <f t="shared" si="30"/>
        <v>21313.28524660418</v>
      </c>
      <c r="L162" s="101">
        <f t="shared" si="36"/>
        <v>113774.42131522378</v>
      </c>
      <c r="M162" s="101">
        <f t="shared" si="37"/>
        <v>620760.42131522379</v>
      </c>
      <c r="N162" s="101">
        <f t="shared" si="38"/>
        <v>28960.131621890545</v>
      </c>
      <c r="O162" s="102">
        <f t="shared" si="39"/>
        <v>0.93918439040799562</v>
      </c>
      <c r="P162" s="103">
        <v>388.50296784228703</v>
      </c>
      <c r="Q162" s="102">
        <f t="shared" si="40"/>
        <v>6.6501463061637914E-2</v>
      </c>
      <c r="R162" s="102">
        <f t="shared" si="40"/>
        <v>5.9386477793720339E-2</v>
      </c>
      <c r="S162" s="104">
        <v>21435</v>
      </c>
      <c r="T162" s="255">
        <v>475373</v>
      </c>
      <c r="U162" s="1">
        <v>22326.366710501596</v>
      </c>
      <c r="W162" s="101">
        <v>0</v>
      </c>
      <c r="X162" s="101">
        <f t="shared" si="41"/>
        <v>0</v>
      </c>
    </row>
    <row r="163" spans="1:24" x14ac:dyDescent="0.25">
      <c r="A163" s="98">
        <v>3421</v>
      </c>
      <c r="B163" s="98" t="s">
        <v>179</v>
      </c>
      <c r="C163" s="1">
        <v>163659</v>
      </c>
      <c r="D163" s="98">
        <f t="shared" si="31"/>
        <v>24785.552021808267</v>
      </c>
      <c r="E163" s="99">
        <f t="shared" si="32"/>
        <v>0.8038017185298979</v>
      </c>
      <c r="F163" s="221">
        <f t="shared" si="33"/>
        <v>3633.5783305875193</v>
      </c>
      <c r="G163" s="221">
        <f t="shared" si="28"/>
        <v>23992.517716869392</v>
      </c>
      <c r="H163" s="221">
        <f t="shared" si="34"/>
        <v>1040.1343027951582</v>
      </c>
      <c r="I163" s="100">
        <f t="shared" si="29"/>
        <v>6868.0068013564296</v>
      </c>
      <c r="J163" s="221">
        <f t="shared" si="35"/>
        <v>597.66632101670666</v>
      </c>
      <c r="K163" s="100">
        <f t="shared" si="30"/>
        <v>3946.3907176733142</v>
      </c>
      <c r="L163" s="101">
        <f t="shared" si="36"/>
        <v>27938.908434542707</v>
      </c>
      <c r="M163" s="101">
        <f t="shared" si="37"/>
        <v>191597.90843454271</v>
      </c>
      <c r="N163" s="101">
        <f t="shared" si="38"/>
        <v>29016.796673412497</v>
      </c>
      <c r="O163" s="102">
        <f t="shared" si="39"/>
        <v>0.94102205235532099</v>
      </c>
      <c r="P163" s="103">
        <v>-1007.2019619005041</v>
      </c>
      <c r="Q163" s="102">
        <f t="shared" si="40"/>
        <v>7.4456072164813092E-2</v>
      </c>
      <c r="R163" s="102">
        <f t="shared" si="40"/>
        <v>7.0713456738523348E-2</v>
      </c>
      <c r="S163" s="104">
        <v>6603</v>
      </c>
      <c r="T163" s="255">
        <v>152318</v>
      </c>
      <c r="U163" s="1">
        <v>23148.632218844985</v>
      </c>
      <c r="W163" s="101">
        <v>0</v>
      </c>
      <c r="X163" s="101">
        <f t="shared" si="41"/>
        <v>0</v>
      </c>
    </row>
    <row r="164" spans="1:24" x14ac:dyDescent="0.25">
      <c r="A164" s="98">
        <v>3422</v>
      </c>
      <c r="B164" s="98" t="s">
        <v>180</v>
      </c>
      <c r="C164" s="1">
        <v>98703</v>
      </c>
      <c r="D164" s="98">
        <f t="shared" si="31"/>
        <v>23528.724672228844</v>
      </c>
      <c r="E164" s="99">
        <f t="shared" si="32"/>
        <v>0.76304248982284995</v>
      </c>
      <c r="F164" s="221">
        <f t="shared" si="33"/>
        <v>4387.6747403351737</v>
      </c>
      <c r="G164" s="221">
        <f t="shared" si="28"/>
        <v>18406.295535706053</v>
      </c>
      <c r="H164" s="221">
        <f t="shared" si="34"/>
        <v>1480.0238751479565</v>
      </c>
      <c r="I164" s="100">
        <f t="shared" si="29"/>
        <v>6208.700156245678</v>
      </c>
      <c r="J164" s="221">
        <f t="shared" si="35"/>
        <v>1037.5558933695049</v>
      </c>
      <c r="K164" s="100">
        <f t="shared" si="30"/>
        <v>4352.5469726850733</v>
      </c>
      <c r="L164" s="101">
        <f t="shared" si="36"/>
        <v>22758.842508391128</v>
      </c>
      <c r="M164" s="101">
        <f t="shared" si="37"/>
        <v>121461.84250839113</v>
      </c>
      <c r="N164" s="101">
        <f t="shared" si="38"/>
        <v>28953.955305933523</v>
      </c>
      <c r="O164" s="102">
        <f t="shared" si="39"/>
        <v>0.93898409091996848</v>
      </c>
      <c r="P164" s="103">
        <v>110.6707814368383</v>
      </c>
      <c r="Q164" s="102">
        <f t="shared" si="40"/>
        <v>4.5881767030824493E-2</v>
      </c>
      <c r="R164" s="102">
        <f t="shared" si="40"/>
        <v>8.1533994131040982E-2</v>
      </c>
      <c r="S164" s="104">
        <v>4195</v>
      </c>
      <c r="T164" s="255">
        <v>94373</v>
      </c>
      <c r="U164" s="1">
        <v>21754.956201014291</v>
      </c>
      <c r="W164" s="101">
        <v>0</v>
      </c>
      <c r="X164" s="101">
        <f t="shared" si="41"/>
        <v>0</v>
      </c>
    </row>
    <row r="165" spans="1:24" x14ac:dyDescent="0.25">
      <c r="A165" s="98">
        <v>3423</v>
      </c>
      <c r="B165" s="98" t="s">
        <v>181</v>
      </c>
      <c r="C165" s="1">
        <v>49379</v>
      </c>
      <c r="D165" s="98">
        <f t="shared" si="31"/>
        <v>21302.415875754959</v>
      </c>
      <c r="E165" s="99">
        <f t="shared" si="32"/>
        <v>0.69084273268169827</v>
      </c>
      <c r="F165" s="221">
        <f t="shared" si="33"/>
        <v>5723.4600182195036</v>
      </c>
      <c r="G165" s="221">
        <f t="shared" si="28"/>
        <v>13266.980322232808</v>
      </c>
      <c r="H165" s="221">
        <f t="shared" si="34"/>
        <v>2259.2319539138157</v>
      </c>
      <c r="I165" s="100">
        <f t="shared" si="29"/>
        <v>5236.899669172225</v>
      </c>
      <c r="J165" s="221">
        <f t="shared" si="35"/>
        <v>1816.7639721353642</v>
      </c>
      <c r="K165" s="100">
        <f t="shared" si="30"/>
        <v>4211.2588874097737</v>
      </c>
      <c r="L165" s="101">
        <f t="shared" si="36"/>
        <v>17478.239209642583</v>
      </c>
      <c r="M165" s="101">
        <f t="shared" si="37"/>
        <v>66857.239209642576</v>
      </c>
      <c r="N165" s="101">
        <f t="shared" si="38"/>
        <v>28842.639866109825</v>
      </c>
      <c r="O165" s="102">
        <f t="shared" si="39"/>
        <v>0.9353741030629108</v>
      </c>
      <c r="P165" s="103">
        <v>76.333962186072313</v>
      </c>
      <c r="Q165" s="102">
        <f t="shared" si="40"/>
        <v>4.9656697064387897E-2</v>
      </c>
      <c r="R165" s="102">
        <f t="shared" si="40"/>
        <v>7.6826413123000079E-2</v>
      </c>
      <c r="S165" s="104">
        <v>2318</v>
      </c>
      <c r="T165" s="255">
        <v>47043</v>
      </c>
      <c r="U165" s="1">
        <v>19782.590412111018</v>
      </c>
      <c r="W165" s="101">
        <v>0</v>
      </c>
      <c r="X165" s="101">
        <f t="shared" si="41"/>
        <v>0</v>
      </c>
    </row>
    <row r="166" spans="1:24" x14ac:dyDescent="0.25">
      <c r="A166" s="98">
        <v>3424</v>
      </c>
      <c r="B166" s="98" t="s">
        <v>182</v>
      </c>
      <c r="C166" s="1">
        <v>37861</v>
      </c>
      <c r="D166" s="98">
        <f t="shared" si="31"/>
        <v>21986.643437862949</v>
      </c>
      <c r="E166" s="99">
        <f t="shared" si="32"/>
        <v>0.71303240551222502</v>
      </c>
      <c r="F166" s="221">
        <f t="shared" si="33"/>
        <v>5312.9234809547097</v>
      </c>
      <c r="G166" s="221">
        <f t="shared" si="28"/>
        <v>9148.8542342040109</v>
      </c>
      <c r="H166" s="221">
        <f t="shared" si="34"/>
        <v>2019.7523071760195</v>
      </c>
      <c r="I166" s="100">
        <f t="shared" si="29"/>
        <v>3478.0134729571055</v>
      </c>
      <c r="J166" s="221">
        <f t="shared" si="35"/>
        <v>1577.284325397568</v>
      </c>
      <c r="K166" s="100">
        <f t="shared" si="30"/>
        <v>2716.0836083346121</v>
      </c>
      <c r="L166" s="101">
        <f t="shared" si="36"/>
        <v>11864.937842538624</v>
      </c>
      <c r="M166" s="101">
        <f t="shared" si="37"/>
        <v>49725.937842538624</v>
      </c>
      <c r="N166" s="101">
        <f t="shared" si="38"/>
        <v>28876.851244215228</v>
      </c>
      <c r="O166" s="102">
        <f t="shared" si="39"/>
        <v>0.93648358670443732</v>
      </c>
      <c r="P166" s="103">
        <v>-5.5182990144858195</v>
      </c>
      <c r="Q166" s="102">
        <f t="shared" si="40"/>
        <v>-1.3625468945393914E-2</v>
      </c>
      <c r="R166" s="102">
        <f t="shared" si="40"/>
        <v>-2.7421262682524798E-3</v>
      </c>
      <c r="S166" s="104">
        <v>1722</v>
      </c>
      <c r="T166" s="255">
        <v>38384</v>
      </c>
      <c r="U166" s="1">
        <v>22047.099368179206</v>
      </c>
      <c r="W166" s="101">
        <v>0</v>
      </c>
      <c r="X166" s="101">
        <f t="shared" si="41"/>
        <v>0</v>
      </c>
    </row>
    <row r="167" spans="1:24" x14ac:dyDescent="0.25">
      <c r="A167" s="98">
        <v>3425</v>
      </c>
      <c r="B167" s="98" t="s">
        <v>183</v>
      </c>
      <c r="C167" s="1">
        <v>25523</v>
      </c>
      <c r="D167" s="98">
        <f t="shared" si="31"/>
        <v>20369.51316839585</v>
      </c>
      <c r="E167" s="99">
        <f t="shared" si="32"/>
        <v>0.6605884620188277</v>
      </c>
      <c r="F167" s="221">
        <f t="shared" si="33"/>
        <v>6283.2016426349701</v>
      </c>
      <c r="G167" s="221">
        <f t="shared" si="28"/>
        <v>7872.8516582216171</v>
      </c>
      <c r="H167" s="221">
        <f t="shared" si="34"/>
        <v>2585.7479014895043</v>
      </c>
      <c r="I167" s="100">
        <f t="shared" si="29"/>
        <v>3239.9421205663489</v>
      </c>
      <c r="J167" s="221">
        <f t="shared" si="35"/>
        <v>2143.2799197110526</v>
      </c>
      <c r="K167" s="100">
        <f t="shared" si="30"/>
        <v>2685.529739397949</v>
      </c>
      <c r="L167" s="101">
        <f t="shared" si="36"/>
        <v>10558.381397619567</v>
      </c>
      <c r="M167" s="101">
        <f t="shared" si="37"/>
        <v>36081.381397619567</v>
      </c>
      <c r="N167" s="101">
        <f t="shared" si="38"/>
        <v>28795.994730741873</v>
      </c>
      <c r="O167" s="102">
        <f t="shared" si="39"/>
        <v>0.93386138952976738</v>
      </c>
      <c r="P167" s="103">
        <v>3.0633108797010209</v>
      </c>
      <c r="Q167" s="102">
        <f t="shared" si="40"/>
        <v>4.9983544512094781E-2</v>
      </c>
      <c r="R167" s="102">
        <f t="shared" si="40"/>
        <v>4.7469617430262068E-2</v>
      </c>
      <c r="S167" s="104">
        <v>1253</v>
      </c>
      <c r="T167" s="255">
        <v>24308</v>
      </c>
      <c r="U167" s="1">
        <v>19446.400000000001</v>
      </c>
      <c r="W167" s="101">
        <v>0</v>
      </c>
      <c r="X167" s="101">
        <f t="shared" si="41"/>
        <v>0</v>
      </c>
    </row>
    <row r="168" spans="1:24" x14ac:dyDescent="0.25">
      <c r="A168" s="98">
        <v>3426</v>
      </c>
      <c r="B168" s="98" t="s">
        <v>184</v>
      </c>
      <c r="C168" s="1">
        <v>29696</v>
      </c>
      <c r="D168" s="98">
        <f t="shared" si="31"/>
        <v>19146.357188910381</v>
      </c>
      <c r="E168" s="99">
        <f t="shared" si="32"/>
        <v>0.62092120435696618</v>
      </c>
      <c r="F168" s="221">
        <f t="shared" si="33"/>
        <v>7017.0952303262511</v>
      </c>
      <c r="G168" s="221">
        <f t="shared" si="28"/>
        <v>10883.514702236016</v>
      </c>
      <c r="H168" s="221">
        <f t="shared" si="34"/>
        <v>3013.8524943094185</v>
      </c>
      <c r="I168" s="100">
        <f t="shared" si="29"/>
        <v>4674.4852186739081</v>
      </c>
      <c r="J168" s="221">
        <f t="shared" si="35"/>
        <v>2571.3845125309667</v>
      </c>
      <c r="K168" s="100">
        <f t="shared" si="30"/>
        <v>3988.2173789355293</v>
      </c>
      <c r="L168" s="101">
        <f t="shared" si="36"/>
        <v>14871.732081171545</v>
      </c>
      <c r="M168" s="101">
        <f t="shared" si="37"/>
        <v>44567.732081171547</v>
      </c>
      <c r="N168" s="101">
        <f t="shared" si="38"/>
        <v>28734.836931767601</v>
      </c>
      <c r="O168" s="102">
        <f t="shared" si="39"/>
        <v>0.93187802664667441</v>
      </c>
      <c r="P168" s="103">
        <v>127.11444147998009</v>
      </c>
      <c r="Q168" s="102">
        <f t="shared" si="40"/>
        <v>4.3172796571468719E-2</v>
      </c>
      <c r="R168" s="102">
        <f t="shared" si="40"/>
        <v>5.124376598401395E-2</v>
      </c>
      <c r="S168" s="104">
        <v>1551</v>
      </c>
      <c r="T168" s="255">
        <v>28467</v>
      </c>
      <c r="U168" s="1">
        <v>18213.051823416507</v>
      </c>
      <c r="W168" s="101">
        <v>0</v>
      </c>
      <c r="X168" s="101">
        <f t="shared" si="41"/>
        <v>0</v>
      </c>
    </row>
    <row r="169" spans="1:24" x14ac:dyDescent="0.25">
      <c r="A169" s="98">
        <v>3427</v>
      </c>
      <c r="B169" s="98" t="s">
        <v>185</v>
      </c>
      <c r="C169" s="1">
        <v>128179</v>
      </c>
      <c r="D169" s="98">
        <f t="shared" si="31"/>
        <v>22967.030998029029</v>
      </c>
      <c r="E169" s="99">
        <f t="shared" si="32"/>
        <v>0.74482662195708982</v>
      </c>
      <c r="F169" s="221">
        <f t="shared" si="33"/>
        <v>4724.6909448550623</v>
      </c>
      <c r="G169" s="221">
        <f t="shared" si="28"/>
        <v>26368.500163236105</v>
      </c>
      <c r="H169" s="221">
        <f t="shared" si="34"/>
        <v>1676.6166611178915</v>
      </c>
      <c r="I169" s="100">
        <f t="shared" si="29"/>
        <v>9357.197585698952</v>
      </c>
      <c r="J169" s="221">
        <f t="shared" si="35"/>
        <v>1234.1486793394399</v>
      </c>
      <c r="K169" s="100">
        <f t="shared" si="30"/>
        <v>6887.7837793934141</v>
      </c>
      <c r="L169" s="101">
        <f t="shared" si="36"/>
        <v>33256.283942629518</v>
      </c>
      <c r="M169" s="101">
        <f t="shared" si="37"/>
        <v>161435.28394262952</v>
      </c>
      <c r="N169" s="101">
        <f t="shared" si="38"/>
        <v>28925.870622223531</v>
      </c>
      <c r="O169" s="102">
        <f t="shared" si="39"/>
        <v>0.93807329752668045</v>
      </c>
      <c r="P169" s="103">
        <v>984.7475163763811</v>
      </c>
      <c r="Q169" s="102">
        <f t="shared" si="40"/>
        <v>3.3759970320905212E-2</v>
      </c>
      <c r="R169" s="102">
        <f t="shared" si="40"/>
        <v>2.5609918592878138E-2</v>
      </c>
      <c r="S169" s="104">
        <v>5581</v>
      </c>
      <c r="T169" s="255">
        <v>123993</v>
      </c>
      <c r="U169" s="1">
        <v>22393.534404912407</v>
      </c>
      <c r="W169" s="101">
        <v>0</v>
      </c>
      <c r="X169" s="101">
        <f t="shared" si="41"/>
        <v>0</v>
      </c>
    </row>
    <row r="170" spans="1:24" x14ac:dyDescent="0.25">
      <c r="A170" s="98">
        <v>3428</v>
      </c>
      <c r="B170" s="98" t="s">
        <v>186</v>
      </c>
      <c r="C170" s="1">
        <v>57009</v>
      </c>
      <c r="D170" s="98">
        <f t="shared" si="31"/>
        <v>23316.564417177913</v>
      </c>
      <c r="E170" s="99">
        <f t="shared" si="32"/>
        <v>0.756162079111657</v>
      </c>
      <c r="F170" s="221">
        <f t="shared" si="33"/>
        <v>4514.9708933657321</v>
      </c>
      <c r="G170" s="221">
        <f t="shared" si="28"/>
        <v>11039.103834279214</v>
      </c>
      <c r="H170" s="221">
        <f t="shared" si="34"/>
        <v>1554.2799644157822</v>
      </c>
      <c r="I170" s="100">
        <f t="shared" si="29"/>
        <v>3800.2145129965875</v>
      </c>
      <c r="J170" s="221">
        <f t="shared" si="35"/>
        <v>1111.8119826373306</v>
      </c>
      <c r="K170" s="100">
        <f t="shared" si="30"/>
        <v>2718.3802975482736</v>
      </c>
      <c r="L170" s="101">
        <f t="shared" si="36"/>
        <v>13757.484131827488</v>
      </c>
      <c r="M170" s="101">
        <f t="shared" si="37"/>
        <v>70766.484131827485</v>
      </c>
      <c r="N170" s="101">
        <f t="shared" si="38"/>
        <v>28943.347293180974</v>
      </c>
      <c r="O170" s="102">
        <f t="shared" si="39"/>
        <v>0.93864007038440878</v>
      </c>
      <c r="P170" s="103">
        <v>-61.232166719171801</v>
      </c>
      <c r="Q170" s="102">
        <f t="shared" si="40"/>
        <v>3.5924552987352816E-2</v>
      </c>
      <c r="R170" s="102">
        <f t="shared" si="40"/>
        <v>1.8976912038684471E-2</v>
      </c>
      <c r="S170" s="104">
        <v>2445</v>
      </c>
      <c r="T170" s="255">
        <v>55032</v>
      </c>
      <c r="U170" s="1">
        <v>22882.328482328481</v>
      </c>
      <c r="W170" s="101">
        <v>0</v>
      </c>
      <c r="X170" s="101">
        <f t="shared" si="41"/>
        <v>0</v>
      </c>
    </row>
    <row r="171" spans="1:24" x14ac:dyDescent="0.25">
      <c r="A171" s="98">
        <v>3429</v>
      </c>
      <c r="B171" s="98" t="s">
        <v>187</v>
      </c>
      <c r="C171" s="1">
        <v>32699</v>
      </c>
      <c r="D171" s="98">
        <f t="shared" si="31"/>
        <v>21371.895424836603</v>
      </c>
      <c r="E171" s="99">
        <f t="shared" si="32"/>
        <v>0.69309597202473849</v>
      </c>
      <c r="F171" s="221">
        <f t="shared" si="33"/>
        <v>5681.7722887705177</v>
      </c>
      <c r="G171" s="221">
        <f t="shared" si="28"/>
        <v>8693.1116018188914</v>
      </c>
      <c r="H171" s="221">
        <f t="shared" si="34"/>
        <v>2234.9141117352406</v>
      </c>
      <c r="I171" s="100">
        <f t="shared" si="29"/>
        <v>3419.4185909549178</v>
      </c>
      <c r="J171" s="221">
        <f t="shared" si="35"/>
        <v>1792.446129956789</v>
      </c>
      <c r="K171" s="100">
        <f t="shared" si="30"/>
        <v>2742.4425788338872</v>
      </c>
      <c r="L171" s="101">
        <f t="shared" si="36"/>
        <v>11435.554180652778</v>
      </c>
      <c r="M171" s="101">
        <f t="shared" si="37"/>
        <v>44134.554180652776</v>
      </c>
      <c r="N171" s="101">
        <f t="shared" si="38"/>
        <v>28846.113843563904</v>
      </c>
      <c r="O171" s="102">
        <f t="shared" si="39"/>
        <v>0.93548676503006278</v>
      </c>
      <c r="P171" s="103">
        <v>-82.663993897893306</v>
      </c>
      <c r="Q171" s="102">
        <f t="shared" si="40"/>
        <v>8.9857680898576806E-2</v>
      </c>
      <c r="R171" s="102">
        <f t="shared" si="40"/>
        <v>8.1309777518980178E-2</v>
      </c>
      <c r="S171" s="104">
        <v>1530</v>
      </c>
      <c r="T171" s="255">
        <v>30003</v>
      </c>
      <c r="U171" s="1">
        <v>19764.822134387352</v>
      </c>
      <c r="W171" s="101">
        <v>0</v>
      </c>
      <c r="X171" s="101">
        <f t="shared" si="41"/>
        <v>0</v>
      </c>
    </row>
    <row r="172" spans="1:24" x14ac:dyDescent="0.25">
      <c r="A172" s="98">
        <v>3430</v>
      </c>
      <c r="B172" s="98" t="s">
        <v>188</v>
      </c>
      <c r="C172" s="1">
        <v>44838</v>
      </c>
      <c r="D172" s="98">
        <f t="shared" si="31"/>
        <v>24171.428571428572</v>
      </c>
      <c r="E172" s="99">
        <f t="shared" si="32"/>
        <v>0.78388553976694875</v>
      </c>
      <c r="F172" s="221">
        <f t="shared" si="33"/>
        <v>4002.0524008153361</v>
      </c>
      <c r="G172" s="221">
        <f t="shared" si="28"/>
        <v>7423.8072035124487</v>
      </c>
      <c r="H172" s="221">
        <f t="shared" si="34"/>
        <v>1255.0775104280513</v>
      </c>
      <c r="I172" s="100">
        <f t="shared" si="29"/>
        <v>2328.168781844035</v>
      </c>
      <c r="J172" s="221">
        <f t="shared" si="35"/>
        <v>812.60952864959972</v>
      </c>
      <c r="K172" s="100">
        <f t="shared" si="30"/>
        <v>1507.3906756450076</v>
      </c>
      <c r="L172" s="101">
        <f t="shared" si="36"/>
        <v>8931.1978791574566</v>
      </c>
      <c r="M172" s="101">
        <f t="shared" si="37"/>
        <v>53769.197879157458</v>
      </c>
      <c r="N172" s="101">
        <f t="shared" si="38"/>
        <v>28986.090500893508</v>
      </c>
      <c r="O172" s="102">
        <f t="shared" si="39"/>
        <v>0.94002624341717345</v>
      </c>
      <c r="P172" s="103">
        <v>46.595125045369059</v>
      </c>
      <c r="Q172" s="102">
        <f t="shared" si="40"/>
        <v>-3.1430237832933708E-2</v>
      </c>
      <c r="R172" s="102">
        <f t="shared" si="40"/>
        <v>-2.3598137330234883E-2</v>
      </c>
      <c r="S172" s="104">
        <v>1855</v>
      </c>
      <c r="T172" s="255">
        <v>46293</v>
      </c>
      <c r="U172" s="1">
        <v>24755.614973262029</v>
      </c>
      <c r="W172" s="101">
        <v>0</v>
      </c>
      <c r="X172" s="101">
        <f t="shared" si="41"/>
        <v>0</v>
      </c>
    </row>
    <row r="173" spans="1:24" x14ac:dyDescent="0.25">
      <c r="A173" s="98">
        <v>3431</v>
      </c>
      <c r="B173" s="98" t="s">
        <v>189</v>
      </c>
      <c r="C173" s="1">
        <v>53573</v>
      </c>
      <c r="D173" s="98">
        <f t="shared" si="31"/>
        <v>21446.357085668533</v>
      </c>
      <c r="E173" s="99">
        <f t="shared" si="32"/>
        <v>0.69551078251145404</v>
      </c>
      <c r="F173" s="221">
        <f t="shared" si="33"/>
        <v>5637.0952922713595</v>
      </c>
      <c r="G173" s="221">
        <f t="shared" si="28"/>
        <v>14081.464040093855</v>
      </c>
      <c r="H173" s="221">
        <f t="shared" si="34"/>
        <v>2208.852530444065</v>
      </c>
      <c r="I173" s="100">
        <f t="shared" si="29"/>
        <v>5517.7136210492745</v>
      </c>
      <c r="J173" s="221">
        <f t="shared" si="35"/>
        <v>1766.3845486656135</v>
      </c>
      <c r="K173" s="100">
        <f t="shared" si="30"/>
        <v>4412.4286025667025</v>
      </c>
      <c r="L173" s="101">
        <f t="shared" si="36"/>
        <v>18493.892642660558</v>
      </c>
      <c r="M173" s="101">
        <f t="shared" si="37"/>
        <v>72066.892642660561</v>
      </c>
      <c r="N173" s="101">
        <f t="shared" si="38"/>
        <v>28849.836926605509</v>
      </c>
      <c r="O173" s="102">
        <f t="shared" si="39"/>
        <v>0.93560750555439876</v>
      </c>
      <c r="P173" s="103">
        <v>364.07055113926253</v>
      </c>
      <c r="Q173" s="102">
        <f t="shared" si="40"/>
        <v>3.9214221691066624E-4</v>
      </c>
      <c r="R173" s="102">
        <f t="shared" si="40"/>
        <v>5.9988235583985309E-3</v>
      </c>
      <c r="S173" s="104">
        <v>2498</v>
      </c>
      <c r="T173" s="255">
        <v>53552</v>
      </c>
      <c r="U173" s="1">
        <v>21318.471337579616</v>
      </c>
      <c r="W173" s="101">
        <v>0</v>
      </c>
      <c r="X173" s="101">
        <f t="shared" si="41"/>
        <v>0</v>
      </c>
    </row>
    <row r="174" spans="1:24" x14ac:dyDescent="0.25">
      <c r="A174" s="98">
        <v>3432</v>
      </c>
      <c r="B174" s="98" t="s">
        <v>190</v>
      </c>
      <c r="C174" s="1">
        <v>47668</v>
      </c>
      <c r="D174" s="98">
        <f t="shared" si="31"/>
        <v>24002.014098690837</v>
      </c>
      <c r="E174" s="99">
        <f t="shared" si="32"/>
        <v>0.77839138558347076</v>
      </c>
      <c r="F174" s="221">
        <f t="shared" si="33"/>
        <v>4103.7010844579772</v>
      </c>
      <c r="G174" s="221">
        <f t="shared" si="28"/>
        <v>8149.9503537335422</v>
      </c>
      <c r="H174" s="221">
        <f t="shared" si="34"/>
        <v>1314.3725758862586</v>
      </c>
      <c r="I174" s="100">
        <f t="shared" si="29"/>
        <v>2610.3439357101092</v>
      </c>
      <c r="J174" s="221">
        <f t="shared" si="35"/>
        <v>871.90459410780704</v>
      </c>
      <c r="K174" s="100">
        <f t="shared" si="30"/>
        <v>1731.6025238981047</v>
      </c>
      <c r="L174" s="101">
        <f t="shared" si="36"/>
        <v>9881.552877631646</v>
      </c>
      <c r="M174" s="101">
        <f t="shared" si="37"/>
        <v>57549.55287763165</v>
      </c>
      <c r="N174" s="101">
        <f t="shared" si="38"/>
        <v>28977.619777256619</v>
      </c>
      <c r="O174" s="102">
        <f t="shared" si="39"/>
        <v>0.93975153570799941</v>
      </c>
      <c r="P174" s="103">
        <v>1200.1820314501856</v>
      </c>
      <c r="Q174" s="102">
        <f t="shared" si="40"/>
        <v>0.11915103420749888</v>
      </c>
      <c r="R174" s="102">
        <f t="shared" si="40"/>
        <v>0.11576991325823172</v>
      </c>
      <c r="S174" s="104">
        <v>1986</v>
      </c>
      <c r="T174" s="255">
        <v>42593</v>
      </c>
      <c r="U174" s="1">
        <v>21511.616161616159</v>
      </c>
      <c r="W174" s="101">
        <v>0</v>
      </c>
      <c r="X174" s="101">
        <f t="shared" si="41"/>
        <v>0</v>
      </c>
    </row>
    <row r="175" spans="1:24" x14ac:dyDescent="0.25">
      <c r="A175" s="98">
        <v>3433</v>
      </c>
      <c r="B175" s="98" t="s">
        <v>191</v>
      </c>
      <c r="C175" s="1">
        <v>56242</v>
      </c>
      <c r="D175" s="98">
        <f t="shared" si="31"/>
        <v>26146.908414690843</v>
      </c>
      <c r="E175" s="99">
        <f t="shared" si="32"/>
        <v>0.84795085053905628</v>
      </c>
      <c r="F175" s="221">
        <f t="shared" si="33"/>
        <v>2816.7644948579741</v>
      </c>
      <c r="G175" s="221">
        <f t="shared" si="28"/>
        <v>6058.8604284395024</v>
      </c>
      <c r="H175" s="221">
        <f t="shared" si="34"/>
        <v>563.65956528625679</v>
      </c>
      <c r="I175" s="100">
        <f t="shared" si="29"/>
        <v>1212.4317249307383</v>
      </c>
      <c r="J175" s="221">
        <f t="shared" si="35"/>
        <v>121.19158350780521</v>
      </c>
      <c r="K175" s="100">
        <f t="shared" si="30"/>
        <v>260.68309612528896</v>
      </c>
      <c r="L175" s="101">
        <f t="shared" si="36"/>
        <v>6319.5435245647914</v>
      </c>
      <c r="M175" s="101">
        <f t="shared" si="37"/>
        <v>62561.54352456479</v>
      </c>
      <c r="N175" s="101">
        <f t="shared" si="38"/>
        <v>29084.864493056622</v>
      </c>
      <c r="O175" s="102">
        <f t="shared" si="39"/>
        <v>0.94322950895577884</v>
      </c>
      <c r="P175" s="103">
        <v>-504.38026200939385</v>
      </c>
      <c r="Q175" s="102">
        <f t="shared" si="40"/>
        <v>2.3549537744776881E-2</v>
      </c>
      <c r="R175" s="102">
        <f t="shared" si="40"/>
        <v>3.8776681030612832E-2</v>
      </c>
      <c r="S175" s="104">
        <v>2151</v>
      </c>
      <c r="T175" s="255">
        <v>54948</v>
      </c>
      <c r="U175" s="1">
        <v>25170.865781035271</v>
      </c>
      <c r="W175" s="101">
        <v>0</v>
      </c>
      <c r="X175" s="101">
        <f t="shared" si="41"/>
        <v>0</v>
      </c>
    </row>
    <row r="176" spans="1:24" x14ac:dyDescent="0.25">
      <c r="A176" s="98">
        <v>3434</v>
      </c>
      <c r="B176" s="98" t="s">
        <v>192</v>
      </c>
      <c r="C176" s="1">
        <v>48463</v>
      </c>
      <c r="D176" s="98">
        <f t="shared" si="31"/>
        <v>21919.041157847128</v>
      </c>
      <c r="E176" s="99">
        <f t="shared" si="32"/>
        <v>0.71084004647961418</v>
      </c>
      <c r="F176" s="221">
        <f t="shared" si="33"/>
        <v>5353.4848489642027</v>
      </c>
      <c r="G176" s="221">
        <f t="shared" si="28"/>
        <v>11836.555001059853</v>
      </c>
      <c r="H176" s="221">
        <f t="shared" si="34"/>
        <v>2043.4131051815566</v>
      </c>
      <c r="I176" s="100">
        <f t="shared" si="29"/>
        <v>4517.9863755564211</v>
      </c>
      <c r="J176" s="221">
        <f t="shared" si="35"/>
        <v>1600.9451234031051</v>
      </c>
      <c r="K176" s="100">
        <f t="shared" si="30"/>
        <v>3539.6896678442654</v>
      </c>
      <c r="L176" s="101">
        <f t="shared" si="36"/>
        <v>15376.244668904117</v>
      </c>
      <c r="M176" s="101">
        <f t="shared" si="37"/>
        <v>63839.244668904117</v>
      </c>
      <c r="N176" s="101">
        <f t="shared" si="38"/>
        <v>28873.471130214435</v>
      </c>
      <c r="O176" s="102">
        <f t="shared" si="39"/>
        <v>0.93637396875280665</v>
      </c>
      <c r="P176" s="103">
        <v>-259.6347323583268</v>
      </c>
      <c r="Q176" s="102">
        <f t="shared" si="40"/>
        <v>1.7809513808673738E-2</v>
      </c>
      <c r="R176" s="102">
        <f t="shared" si="40"/>
        <v>1.4587140856769241E-2</v>
      </c>
      <c r="S176" s="104">
        <v>2211</v>
      </c>
      <c r="T176" s="255">
        <v>47615</v>
      </c>
      <c r="U176" s="1">
        <v>21603.901996370238</v>
      </c>
      <c r="W176" s="101">
        <v>0</v>
      </c>
      <c r="X176" s="101">
        <f t="shared" si="41"/>
        <v>0</v>
      </c>
    </row>
    <row r="177" spans="1:24" x14ac:dyDescent="0.25">
      <c r="A177" s="98">
        <v>3435</v>
      </c>
      <c r="B177" s="98" t="s">
        <v>193</v>
      </c>
      <c r="C177" s="1">
        <v>77884</v>
      </c>
      <c r="D177" s="98">
        <f t="shared" si="31"/>
        <v>21688.666109718743</v>
      </c>
      <c r="E177" s="99">
        <f t="shared" si="32"/>
        <v>0.70336892542372353</v>
      </c>
      <c r="F177" s="221">
        <f t="shared" si="33"/>
        <v>5491.7098778412337</v>
      </c>
      <c r="G177" s="221">
        <f t="shared" si="28"/>
        <v>19720.730171327872</v>
      </c>
      <c r="H177" s="221">
        <f t="shared" si="34"/>
        <v>2124.0443720264916</v>
      </c>
      <c r="I177" s="100">
        <f t="shared" si="29"/>
        <v>7627.4433399471318</v>
      </c>
      <c r="J177" s="221">
        <f t="shared" si="35"/>
        <v>1681.5763902480401</v>
      </c>
      <c r="K177" s="100">
        <f t="shared" si="30"/>
        <v>6038.5408173807118</v>
      </c>
      <c r="L177" s="101">
        <f t="shared" si="36"/>
        <v>25759.270988708584</v>
      </c>
      <c r="M177" s="101">
        <f t="shared" si="37"/>
        <v>103643.27098870858</v>
      </c>
      <c r="N177" s="101">
        <f t="shared" si="38"/>
        <v>28861.952377808015</v>
      </c>
      <c r="O177" s="102">
        <f t="shared" si="39"/>
        <v>0.93600041270001211</v>
      </c>
      <c r="P177" s="103">
        <v>-3122.5375503838768</v>
      </c>
      <c r="Q177" s="102">
        <f t="shared" si="40"/>
        <v>2.5977447570871535E-2</v>
      </c>
      <c r="R177" s="102">
        <f t="shared" si="40"/>
        <v>1.8263331423722089E-2</v>
      </c>
      <c r="S177" s="104">
        <v>3591</v>
      </c>
      <c r="T177" s="255">
        <v>75912</v>
      </c>
      <c r="U177" s="1">
        <v>21299.663299663302</v>
      </c>
      <c r="W177" s="101">
        <v>0</v>
      </c>
      <c r="X177" s="101">
        <f t="shared" si="41"/>
        <v>0</v>
      </c>
    </row>
    <row r="178" spans="1:24" x14ac:dyDescent="0.25">
      <c r="A178" s="98">
        <v>3436</v>
      </c>
      <c r="B178" s="98" t="s">
        <v>194</v>
      </c>
      <c r="C178" s="1">
        <v>150774</v>
      </c>
      <c r="D178" s="98">
        <f t="shared" si="31"/>
        <v>26789.97867803838</v>
      </c>
      <c r="E178" s="99">
        <f t="shared" si="32"/>
        <v>0.86880578176509538</v>
      </c>
      <c r="F178" s="221">
        <f t="shared" si="33"/>
        <v>2430.9223368494518</v>
      </c>
      <c r="G178" s="221">
        <f t="shared" si="28"/>
        <v>13681.230911788714</v>
      </c>
      <c r="H178" s="221">
        <f t="shared" si="34"/>
        <v>338.58497311461866</v>
      </c>
      <c r="I178" s="100">
        <f t="shared" si="29"/>
        <v>1905.5562286890738</v>
      </c>
      <c r="J178" s="221">
        <f t="shared" si="35"/>
        <v>-103.88300866383292</v>
      </c>
      <c r="K178" s="100">
        <f t="shared" si="30"/>
        <v>-584.6535727600517</v>
      </c>
      <c r="L178" s="101">
        <f t="shared" si="36"/>
        <v>13096.577339028663</v>
      </c>
      <c r="M178" s="101">
        <f t="shared" si="37"/>
        <v>163870.57733902865</v>
      </c>
      <c r="N178" s="101">
        <f t="shared" si="38"/>
        <v>29117.018006223996</v>
      </c>
      <c r="O178" s="102">
        <f t="shared" si="39"/>
        <v>0.94427225551708072</v>
      </c>
      <c r="P178" s="103">
        <v>8.1706812697193527</v>
      </c>
      <c r="Q178" s="102">
        <f t="shared" si="40"/>
        <v>6.6580835019312126E-2</v>
      </c>
      <c r="R178" s="102">
        <f t="shared" si="40"/>
        <v>8.1173358881516652E-2</v>
      </c>
      <c r="S178" s="104">
        <v>5628</v>
      </c>
      <c r="T178" s="255">
        <v>141362</v>
      </c>
      <c r="U178" s="1">
        <v>24778.615249780894</v>
      </c>
      <c r="W178" s="101">
        <v>0</v>
      </c>
      <c r="X178" s="101">
        <f t="shared" si="41"/>
        <v>0</v>
      </c>
    </row>
    <row r="179" spans="1:24" x14ac:dyDescent="0.25">
      <c r="A179" s="98">
        <v>3437</v>
      </c>
      <c r="B179" s="98" t="s">
        <v>195</v>
      </c>
      <c r="C179" s="1">
        <v>109356</v>
      </c>
      <c r="D179" s="98">
        <f t="shared" si="31"/>
        <v>19771.469896944494</v>
      </c>
      <c r="E179" s="99">
        <f t="shared" si="32"/>
        <v>0.6411937675240319</v>
      </c>
      <c r="F179" s="221">
        <f t="shared" si="33"/>
        <v>6642.027605505783</v>
      </c>
      <c r="G179" s="221">
        <f t="shared" si="28"/>
        <v>36737.054686052485</v>
      </c>
      <c r="H179" s="221">
        <f t="shared" si="34"/>
        <v>2795.0630464974784</v>
      </c>
      <c r="I179" s="100">
        <f t="shared" si="29"/>
        <v>15459.493710177552</v>
      </c>
      <c r="J179" s="221">
        <f t="shared" si="35"/>
        <v>2352.5950647190266</v>
      </c>
      <c r="K179" s="100">
        <f t="shared" si="30"/>
        <v>13012.203302960936</v>
      </c>
      <c r="L179" s="101">
        <f t="shared" si="36"/>
        <v>49749.257989013422</v>
      </c>
      <c r="M179" s="101">
        <f t="shared" si="37"/>
        <v>159105.25798901342</v>
      </c>
      <c r="N179" s="101">
        <f t="shared" si="38"/>
        <v>28766.092567169304</v>
      </c>
      <c r="O179" s="102">
        <f t="shared" si="39"/>
        <v>0.93289165480502756</v>
      </c>
      <c r="P179" s="103">
        <v>-25.915424999504467</v>
      </c>
      <c r="Q179" s="102">
        <f t="shared" si="40"/>
        <v>1.494255007146437E-2</v>
      </c>
      <c r="R179" s="102">
        <f t="shared" si="40"/>
        <v>2.6136094738678235E-2</v>
      </c>
      <c r="S179" s="104">
        <v>5531</v>
      </c>
      <c r="T179" s="255">
        <v>107746</v>
      </c>
      <c r="U179" s="1">
        <v>19267.882689556507</v>
      </c>
      <c r="W179" s="101">
        <v>0</v>
      </c>
      <c r="X179" s="101">
        <f t="shared" si="41"/>
        <v>0</v>
      </c>
    </row>
    <row r="180" spans="1:24" x14ac:dyDescent="0.25">
      <c r="A180" s="98">
        <v>3438</v>
      </c>
      <c r="B180" s="98" t="s">
        <v>196</v>
      </c>
      <c r="C180" s="1">
        <v>77694</v>
      </c>
      <c r="D180" s="98">
        <f t="shared" si="31"/>
        <v>25357.04960835509</v>
      </c>
      <c r="E180" s="99">
        <f t="shared" si="32"/>
        <v>0.8223355297517676</v>
      </c>
      <c r="F180" s="221">
        <f t="shared" si="33"/>
        <v>3290.6797786594257</v>
      </c>
      <c r="G180" s="221">
        <f t="shared" si="28"/>
        <v>10082.64284181248</v>
      </c>
      <c r="H180" s="221">
        <f t="shared" si="34"/>
        <v>840.11014750377035</v>
      </c>
      <c r="I180" s="100">
        <f t="shared" si="29"/>
        <v>2574.097491951552</v>
      </c>
      <c r="J180" s="221">
        <f t="shared" si="35"/>
        <v>397.64216572531876</v>
      </c>
      <c r="K180" s="100">
        <f t="shared" si="30"/>
        <v>1218.3755957823766</v>
      </c>
      <c r="L180" s="101">
        <f t="shared" si="36"/>
        <v>11301.018437594856</v>
      </c>
      <c r="M180" s="101">
        <f t="shared" si="37"/>
        <v>88995.018437594859</v>
      </c>
      <c r="N180" s="101">
        <f t="shared" si="38"/>
        <v>29045.371552739838</v>
      </c>
      <c r="O180" s="102">
        <f t="shared" si="39"/>
        <v>0.94194874291641451</v>
      </c>
      <c r="P180" s="103">
        <v>-840.67495248570231</v>
      </c>
      <c r="Q180" s="102">
        <f t="shared" si="40"/>
        <v>7.7795965929584113E-2</v>
      </c>
      <c r="R180" s="102">
        <f t="shared" si="40"/>
        <v>7.7795965929583974E-2</v>
      </c>
      <c r="S180" s="104">
        <v>3064</v>
      </c>
      <c r="T180" s="255">
        <v>72086</v>
      </c>
      <c r="U180" s="1">
        <v>23526.762402088774</v>
      </c>
      <c r="W180" s="101">
        <v>0</v>
      </c>
      <c r="X180" s="101">
        <f t="shared" si="41"/>
        <v>0</v>
      </c>
    </row>
    <row r="181" spans="1:24" x14ac:dyDescent="0.25">
      <c r="A181" s="98">
        <v>3439</v>
      </c>
      <c r="B181" s="98" t="s">
        <v>197</v>
      </c>
      <c r="C181" s="1">
        <v>108173</v>
      </c>
      <c r="D181" s="98">
        <f t="shared" si="31"/>
        <v>24668.871151653362</v>
      </c>
      <c r="E181" s="99">
        <f t="shared" si="32"/>
        <v>0.8000177284106722</v>
      </c>
      <c r="F181" s="221">
        <f t="shared" si="33"/>
        <v>3703.5868526804625</v>
      </c>
      <c r="G181" s="221">
        <f t="shared" si="28"/>
        <v>16240.228349003828</v>
      </c>
      <c r="H181" s="221">
        <f t="shared" si="34"/>
        <v>1080.9726073493748</v>
      </c>
      <c r="I181" s="100">
        <f t="shared" si="29"/>
        <v>4740.0648832270081</v>
      </c>
      <c r="J181" s="221">
        <f t="shared" si="35"/>
        <v>638.50462557092328</v>
      </c>
      <c r="K181" s="100">
        <f t="shared" si="30"/>
        <v>2799.8427831284985</v>
      </c>
      <c r="L181" s="101">
        <f t="shared" si="36"/>
        <v>19040.071132132325</v>
      </c>
      <c r="M181" s="101">
        <f t="shared" si="37"/>
        <v>127213.07113213232</v>
      </c>
      <c r="N181" s="101">
        <f t="shared" si="38"/>
        <v>29010.962629904745</v>
      </c>
      <c r="O181" s="102">
        <f t="shared" si="39"/>
        <v>0.94083285284935947</v>
      </c>
      <c r="P181" s="103">
        <v>454.23995866520636</v>
      </c>
      <c r="Q181" s="102">
        <f t="shared" si="40"/>
        <v>6.3062620386021465E-2</v>
      </c>
      <c r="R181" s="102">
        <f t="shared" si="40"/>
        <v>6.8638547471284422E-2</v>
      </c>
      <c r="S181" s="104">
        <v>4385</v>
      </c>
      <c r="T181" s="255">
        <v>101756</v>
      </c>
      <c r="U181" s="1">
        <v>23084.392014519057</v>
      </c>
      <c r="W181" s="101">
        <v>0</v>
      </c>
      <c r="X181" s="101">
        <f t="shared" si="41"/>
        <v>0</v>
      </c>
    </row>
    <row r="182" spans="1:24" x14ac:dyDescent="0.25">
      <c r="A182" s="98">
        <v>3440</v>
      </c>
      <c r="B182" s="98" t="s">
        <v>198</v>
      </c>
      <c r="C182" s="1">
        <v>140048</v>
      </c>
      <c r="D182" s="98">
        <f t="shared" si="31"/>
        <v>27557.654466745375</v>
      </c>
      <c r="E182" s="99">
        <f t="shared" si="32"/>
        <v>0.89370170168221241</v>
      </c>
      <c r="F182" s="221">
        <f t="shared" si="33"/>
        <v>1970.3168636252549</v>
      </c>
      <c r="G182" s="221">
        <f t="shared" si="28"/>
        <v>10013.150300943546</v>
      </c>
      <c r="H182" s="221">
        <f t="shared" si="34"/>
        <v>69.898447067170665</v>
      </c>
      <c r="I182" s="100">
        <f t="shared" si="29"/>
        <v>355.22390799536129</v>
      </c>
      <c r="J182" s="221">
        <f t="shared" si="35"/>
        <v>-372.56953471128094</v>
      </c>
      <c r="K182" s="100">
        <f t="shared" si="30"/>
        <v>-1893.3983754027297</v>
      </c>
      <c r="L182" s="101">
        <f t="shared" si="36"/>
        <v>8119.751925540816</v>
      </c>
      <c r="M182" s="101">
        <f t="shared" si="37"/>
        <v>148167.75192554083</v>
      </c>
      <c r="N182" s="101">
        <f t="shared" si="38"/>
        <v>29155.401795659353</v>
      </c>
      <c r="O182" s="102">
        <f t="shared" si="39"/>
        <v>0.94551705151293675</v>
      </c>
      <c r="P182" s="103">
        <v>-8.2686385549404804</v>
      </c>
      <c r="Q182" s="102">
        <f t="shared" si="40"/>
        <v>9.1311462635393123E-2</v>
      </c>
      <c r="R182" s="102">
        <f t="shared" si="40"/>
        <v>9.367360865841351E-2</v>
      </c>
      <c r="S182" s="104">
        <v>5082</v>
      </c>
      <c r="T182" s="255">
        <v>128330</v>
      </c>
      <c r="U182" s="1">
        <v>25197.329668171998</v>
      </c>
      <c r="W182" s="101">
        <v>0</v>
      </c>
      <c r="X182" s="101">
        <f t="shared" si="41"/>
        <v>0</v>
      </c>
    </row>
    <row r="183" spans="1:24" x14ac:dyDescent="0.25">
      <c r="A183" s="98">
        <v>3441</v>
      </c>
      <c r="B183" s="98" t="s">
        <v>199</v>
      </c>
      <c r="C183" s="1">
        <v>149795</v>
      </c>
      <c r="D183" s="98">
        <f t="shared" si="31"/>
        <v>24641.388386247738</v>
      </c>
      <c r="E183" s="99">
        <f t="shared" si="32"/>
        <v>0.79912645538017613</v>
      </c>
      <c r="F183" s="221">
        <f t="shared" si="33"/>
        <v>3720.0765119238367</v>
      </c>
      <c r="G183" s="221">
        <f t="shared" si="28"/>
        <v>22614.345115985001</v>
      </c>
      <c r="H183" s="221">
        <f t="shared" si="34"/>
        <v>1090.5915752413434</v>
      </c>
      <c r="I183" s="100">
        <f t="shared" si="29"/>
        <v>6629.7061858921261</v>
      </c>
      <c r="J183" s="221">
        <f t="shared" si="35"/>
        <v>648.1235934628919</v>
      </c>
      <c r="K183" s="100">
        <f t="shared" si="30"/>
        <v>3939.9433246609201</v>
      </c>
      <c r="L183" s="101">
        <f t="shared" si="36"/>
        <v>26554.28844064592</v>
      </c>
      <c r="M183" s="101">
        <f t="shared" si="37"/>
        <v>176349.28844064591</v>
      </c>
      <c r="N183" s="101">
        <f t="shared" si="38"/>
        <v>29009.588491634462</v>
      </c>
      <c r="O183" s="102">
        <f t="shared" si="39"/>
        <v>0.94078828919783464</v>
      </c>
      <c r="P183" s="103">
        <v>-73.54958751979575</v>
      </c>
      <c r="Q183" s="102">
        <f t="shared" si="40"/>
        <v>5.1650542692259091E-2</v>
      </c>
      <c r="R183" s="102">
        <f t="shared" si="40"/>
        <v>4.1962694297660259E-2</v>
      </c>
      <c r="S183" s="104">
        <v>6079</v>
      </c>
      <c r="T183" s="255">
        <v>142438</v>
      </c>
      <c r="U183" s="1">
        <v>23649.012120205876</v>
      </c>
      <c r="W183" s="101">
        <v>0</v>
      </c>
      <c r="X183" s="101">
        <f t="shared" si="41"/>
        <v>0</v>
      </c>
    </row>
    <row r="184" spans="1:24" x14ac:dyDescent="0.25">
      <c r="A184" s="98">
        <v>3442</v>
      </c>
      <c r="B184" s="98" t="s">
        <v>200</v>
      </c>
      <c r="C184" s="1">
        <v>362531</v>
      </c>
      <c r="D184" s="98">
        <f t="shared" si="31"/>
        <v>24450.731773116611</v>
      </c>
      <c r="E184" s="99">
        <f t="shared" si="32"/>
        <v>0.79294341321314887</v>
      </c>
      <c r="F184" s="221">
        <f t="shared" si="33"/>
        <v>3834.4704798025127</v>
      </c>
      <c r="G184" s="221">
        <f t="shared" si="28"/>
        <v>56853.693804031856</v>
      </c>
      <c r="H184" s="221">
        <f t="shared" si="34"/>
        <v>1157.3213898372378</v>
      </c>
      <c r="I184" s="100">
        <f t="shared" si="29"/>
        <v>17159.604247116727</v>
      </c>
      <c r="J184" s="221">
        <f t="shared" si="35"/>
        <v>714.85340805878627</v>
      </c>
      <c r="K184" s="100">
        <f t="shared" si="30"/>
        <v>10599.131481287624</v>
      </c>
      <c r="L184" s="101">
        <f t="shared" si="36"/>
        <v>67452.825285319486</v>
      </c>
      <c r="M184" s="101">
        <f t="shared" si="37"/>
        <v>429983.82528531947</v>
      </c>
      <c r="N184" s="101">
        <f t="shared" si="38"/>
        <v>29000.055660977909</v>
      </c>
      <c r="O184" s="102">
        <f t="shared" si="39"/>
        <v>0.94047913708948339</v>
      </c>
      <c r="P184" s="103">
        <v>-599.6613643947494</v>
      </c>
      <c r="Q184" s="102">
        <f t="shared" si="40"/>
        <v>4.7087468373441778E-2</v>
      </c>
      <c r="R184" s="102">
        <f t="shared" si="40"/>
        <v>5.0194762405169881E-2</v>
      </c>
      <c r="S184" s="104">
        <v>14827</v>
      </c>
      <c r="T184" s="255">
        <v>346228</v>
      </c>
      <c r="U184" s="1">
        <v>23282.092663573396</v>
      </c>
      <c r="W184" s="101">
        <v>0</v>
      </c>
      <c r="X184" s="101">
        <f t="shared" si="41"/>
        <v>0</v>
      </c>
    </row>
    <row r="185" spans="1:24" x14ac:dyDescent="0.25">
      <c r="A185" s="98">
        <v>3443</v>
      </c>
      <c r="B185" s="98" t="s">
        <v>201</v>
      </c>
      <c r="C185" s="1">
        <v>298996</v>
      </c>
      <c r="D185" s="98">
        <f t="shared" si="31"/>
        <v>22030.356616563513</v>
      </c>
      <c r="E185" s="99">
        <f t="shared" si="32"/>
        <v>0.71445003494936654</v>
      </c>
      <c r="F185" s="221">
        <f t="shared" si="33"/>
        <v>5286.6955737343715</v>
      </c>
      <c r="G185" s="221">
        <f t="shared" si="28"/>
        <v>71751.032326722896</v>
      </c>
      <c r="H185" s="221">
        <f t="shared" si="34"/>
        <v>2004.4526946308222</v>
      </c>
      <c r="I185" s="100">
        <f t="shared" si="29"/>
        <v>27204.431971529517</v>
      </c>
      <c r="J185" s="221">
        <f t="shared" si="35"/>
        <v>1561.9847128523706</v>
      </c>
      <c r="K185" s="100">
        <f t="shared" si="30"/>
        <v>21199.256522832377</v>
      </c>
      <c r="L185" s="101">
        <f t="shared" si="36"/>
        <v>92950.288849555276</v>
      </c>
      <c r="M185" s="101">
        <f t="shared" si="37"/>
        <v>391946.28884955531</v>
      </c>
      <c r="N185" s="101">
        <f t="shared" si="38"/>
        <v>28879.03690315026</v>
      </c>
      <c r="O185" s="102">
        <f t="shared" si="39"/>
        <v>0.93655446817629451</v>
      </c>
      <c r="P185" s="103">
        <v>2222.0488070705032</v>
      </c>
      <c r="Q185" s="102">
        <f t="shared" si="40"/>
        <v>2.2166611968056013E-2</v>
      </c>
      <c r="R185" s="102">
        <f t="shared" si="40"/>
        <v>1.3656088305191865E-2</v>
      </c>
      <c r="S185" s="104">
        <v>13572</v>
      </c>
      <c r="T185" s="255">
        <v>292512</v>
      </c>
      <c r="U185" s="1">
        <v>21733.561185823615</v>
      </c>
      <c r="W185" s="101">
        <v>0</v>
      </c>
      <c r="X185" s="101">
        <f t="shared" si="41"/>
        <v>0</v>
      </c>
    </row>
    <row r="186" spans="1:24" x14ac:dyDescent="0.25">
      <c r="A186" s="98">
        <v>3446</v>
      </c>
      <c r="B186" s="98" t="s">
        <v>202</v>
      </c>
      <c r="C186" s="1">
        <v>346865</v>
      </c>
      <c r="D186" s="98">
        <f t="shared" si="31"/>
        <v>25443.042617178904</v>
      </c>
      <c r="E186" s="99">
        <f t="shared" si="32"/>
        <v>0.82512430476929877</v>
      </c>
      <c r="F186" s="221">
        <f t="shared" si="33"/>
        <v>3239.0839733651374</v>
      </c>
      <c r="G186" s="221">
        <f t="shared" si="28"/>
        <v>44158.431808886919</v>
      </c>
      <c r="H186" s="221">
        <f t="shared" si="34"/>
        <v>810.01259441543527</v>
      </c>
      <c r="I186" s="100">
        <f t="shared" si="29"/>
        <v>11042.901699665628</v>
      </c>
      <c r="J186" s="221">
        <f t="shared" si="35"/>
        <v>367.54461263698369</v>
      </c>
      <c r="K186" s="100">
        <f t="shared" si="30"/>
        <v>5010.7357040799989</v>
      </c>
      <c r="L186" s="101">
        <f t="shared" si="36"/>
        <v>49169.167512966917</v>
      </c>
      <c r="M186" s="101">
        <f t="shared" si="37"/>
        <v>396034.1675129669</v>
      </c>
      <c r="N186" s="101">
        <f t="shared" si="38"/>
        <v>29049.671203181024</v>
      </c>
      <c r="O186" s="102">
        <f t="shared" si="39"/>
        <v>0.94208818166729091</v>
      </c>
      <c r="P186" s="103">
        <v>-1522.942404450936</v>
      </c>
      <c r="Q186" s="102">
        <f t="shared" si="40"/>
        <v>5.1520295874132233E-2</v>
      </c>
      <c r="R186" s="102">
        <f t="shared" si="40"/>
        <v>4.9823424568533357E-2</v>
      </c>
      <c r="S186" s="104">
        <v>13633</v>
      </c>
      <c r="T186" s="255">
        <v>329870</v>
      </c>
      <c r="U186" s="1">
        <v>24235.544779957385</v>
      </c>
      <c r="W186" s="101">
        <v>0</v>
      </c>
      <c r="X186" s="101">
        <f t="shared" si="41"/>
        <v>0</v>
      </c>
    </row>
    <row r="187" spans="1:24" x14ac:dyDescent="0.25">
      <c r="A187" s="98">
        <v>3447</v>
      </c>
      <c r="B187" s="98" t="s">
        <v>203</v>
      </c>
      <c r="C187" s="1">
        <v>112885</v>
      </c>
      <c r="D187" s="98">
        <f t="shared" si="31"/>
        <v>20394.760614272807</v>
      </c>
      <c r="E187" s="99">
        <f t="shared" si="32"/>
        <v>0.6614072430718595</v>
      </c>
      <c r="F187" s="221">
        <f t="shared" si="33"/>
        <v>6268.0531751087956</v>
      </c>
      <c r="G187" s="221">
        <f t="shared" si="28"/>
        <v>34693.674324227184</v>
      </c>
      <c r="H187" s="221">
        <f t="shared" si="34"/>
        <v>2576.9112954325692</v>
      </c>
      <c r="I187" s="100">
        <f t="shared" si="29"/>
        <v>14263.204020219269</v>
      </c>
      <c r="J187" s="221">
        <f t="shared" si="35"/>
        <v>2134.4433136541174</v>
      </c>
      <c r="K187" s="100">
        <f t="shared" si="30"/>
        <v>11814.143741075541</v>
      </c>
      <c r="L187" s="101">
        <f t="shared" si="36"/>
        <v>46507.818065302723</v>
      </c>
      <c r="M187" s="101">
        <f t="shared" si="37"/>
        <v>159392.81806530274</v>
      </c>
      <c r="N187" s="101">
        <f t="shared" si="38"/>
        <v>28797.257103035725</v>
      </c>
      <c r="O187" s="102">
        <f t="shared" si="39"/>
        <v>0.93390232858241917</v>
      </c>
      <c r="P187" s="103">
        <v>572.68761031060421</v>
      </c>
      <c r="Q187" s="102">
        <f t="shared" si="40"/>
        <v>5.0747907998473465E-2</v>
      </c>
      <c r="R187" s="102">
        <f t="shared" si="40"/>
        <v>5.9100736896744957E-2</v>
      </c>
      <c r="S187" s="104">
        <v>5535</v>
      </c>
      <c r="T187" s="255">
        <v>107433</v>
      </c>
      <c r="U187" s="1">
        <v>19256.676823803547</v>
      </c>
      <c r="W187" s="101">
        <v>0</v>
      </c>
      <c r="X187" s="101">
        <f t="shared" si="41"/>
        <v>0</v>
      </c>
    </row>
    <row r="188" spans="1:24" x14ac:dyDescent="0.25">
      <c r="A188" s="98">
        <v>3448</v>
      </c>
      <c r="B188" s="98" t="s">
        <v>204</v>
      </c>
      <c r="C188" s="1">
        <v>140624</v>
      </c>
      <c r="D188" s="98">
        <f t="shared" si="31"/>
        <v>21381.176828341191</v>
      </c>
      <c r="E188" s="99">
        <f t="shared" si="32"/>
        <v>0.69339697028698388</v>
      </c>
      <c r="F188" s="221">
        <f t="shared" si="33"/>
        <v>5676.2034466677651</v>
      </c>
      <c r="G188" s="221">
        <f t="shared" si="28"/>
        <v>37332.39006873389</v>
      </c>
      <c r="H188" s="221">
        <f t="shared" si="34"/>
        <v>2231.6656205086347</v>
      </c>
      <c r="I188" s="100">
        <f t="shared" si="29"/>
        <v>14677.66478608529</v>
      </c>
      <c r="J188" s="221">
        <f t="shared" si="35"/>
        <v>1789.1976387301831</v>
      </c>
      <c r="K188" s="100">
        <f t="shared" si="30"/>
        <v>11767.552869928413</v>
      </c>
      <c r="L188" s="101">
        <f t="shared" si="36"/>
        <v>49099.942938662301</v>
      </c>
      <c r="M188" s="101">
        <f t="shared" si="37"/>
        <v>189723.94293866231</v>
      </c>
      <c r="N188" s="101">
        <f t="shared" si="38"/>
        <v>28846.57791373914</v>
      </c>
      <c r="O188" s="102">
        <f t="shared" si="39"/>
        <v>0.93550181494317519</v>
      </c>
      <c r="P188" s="103">
        <v>-514.3466914159726</v>
      </c>
      <c r="Q188" s="102">
        <f t="shared" si="40"/>
        <v>4.7275760374154728E-2</v>
      </c>
      <c r="R188" s="102">
        <f t="shared" si="40"/>
        <v>4.7912692568391847E-2</v>
      </c>
      <c r="S188" s="104">
        <v>6577</v>
      </c>
      <c r="T188" s="255">
        <v>134276</v>
      </c>
      <c r="U188" s="1">
        <v>20403.586081142683</v>
      </c>
      <c r="W188" s="101">
        <v>0</v>
      </c>
      <c r="X188" s="101">
        <f t="shared" si="41"/>
        <v>0</v>
      </c>
    </row>
    <row r="189" spans="1:24" x14ac:dyDescent="0.25">
      <c r="A189" s="98">
        <v>3449</v>
      </c>
      <c r="B189" s="98" t="s">
        <v>205</v>
      </c>
      <c r="C189" s="1">
        <v>62539</v>
      </c>
      <c r="D189" s="98">
        <f t="shared" si="31"/>
        <v>21647.282796815507</v>
      </c>
      <c r="E189" s="99">
        <f t="shared" si="32"/>
        <v>0.7020268541234429</v>
      </c>
      <c r="F189" s="221">
        <f t="shared" si="33"/>
        <v>5516.539865583175</v>
      </c>
      <c r="G189" s="221">
        <f t="shared" si="28"/>
        <v>15937.283671669793</v>
      </c>
      <c r="H189" s="221">
        <f t="shared" si="34"/>
        <v>2138.528531542624</v>
      </c>
      <c r="I189" s="100">
        <f t="shared" si="29"/>
        <v>6178.2089276266406</v>
      </c>
      <c r="J189" s="221">
        <f t="shared" si="35"/>
        <v>1696.0605497641725</v>
      </c>
      <c r="K189" s="100">
        <f t="shared" si="30"/>
        <v>4899.9189282686939</v>
      </c>
      <c r="L189" s="101">
        <f t="shared" si="36"/>
        <v>20837.202599938486</v>
      </c>
      <c r="M189" s="101">
        <f t="shared" si="37"/>
        <v>83376.202599938493</v>
      </c>
      <c r="N189" s="101">
        <f t="shared" si="38"/>
        <v>28859.883212162855</v>
      </c>
      <c r="O189" s="102">
        <f t="shared" si="39"/>
        <v>0.93593330913499817</v>
      </c>
      <c r="P189" s="103">
        <v>205.75475269868912</v>
      </c>
      <c r="Q189" s="102">
        <f t="shared" si="40"/>
        <v>-6.7250328123135666E-2</v>
      </c>
      <c r="R189" s="102">
        <f t="shared" si="40"/>
        <v>-6.2407391093660794E-2</v>
      </c>
      <c r="S189" s="104">
        <v>2889</v>
      </c>
      <c r="T189" s="255">
        <v>67048</v>
      </c>
      <c r="U189" s="1">
        <v>23088.154269972452</v>
      </c>
      <c r="W189" s="101">
        <v>0</v>
      </c>
      <c r="X189" s="101">
        <f t="shared" si="41"/>
        <v>0</v>
      </c>
    </row>
    <row r="190" spans="1:24" x14ac:dyDescent="0.25">
      <c r="A190" s="98">
        <v>3450</v>
      </c>
      <c r="B190" s="98" t="s">
        <v>206</v>
      </c>
      <c r="C190" s="1">
        <v>27589</v>
      </c>
      <c r="D190" s="98">
        <f t="shared" si="31"/>
        <v>21965.76433121019</v>
      </c>
      <c r="E190" s="99">
        <f t="shared" si="32"/>
        <v>0.71235529080466919</v>
      </c>
      <c r="F190" s="221">
        <f t="shared" si="33"/>
        <v>5325.4509449463658</v>
      </c>
      <c r="G190" s="221">
        <f t="shared" si="28"/>
        <v>6688.7663868526352</v>
      </c>
      <c r="H190" s="221">
        <f t="shared" si="34"/>
        <v>2027.0599945044851</v>
      </c>
      <c r="I190" s="100">
        <f t="shared" si="29"/>
        <v>2545.9873530976333</v>
      </c>
      <c r="J190" s="221">
        <f t="shared" si="35"/>
        <v>1584.5920127260335</v>
      </c>
      <c r="K190" s="100">
        <f t="shared" si="30"/>
        <v>1990.2475679838981</v>
      </c>
      <c r="L190" s="101">
        <f t="shared" si="36"/>
        <v>8679.0139548365332</v>
      </c>
      <c r="M190" s="101">
        <f t="shared" si="37"/>
        <v>36268.013954836533</v>
      </c>
      <c r="N190" s="101">
        <f t="shared" si="38"/>
        <v>28875.807288882592</v>
      </c>
      <c r="O190" s="102">
        <f t="shared" si="39"/>
        <v>0.93644973096905959</v>
      </c>
      <c r="P190" s="103">
        <v>-36.046912637742935</v>
      </c>
      <c r="Q190" s="102">
        <f t="shared" si="40"/>
        <v>6.1523662947287415E-2</v>
      </c>
      <c r="R190" s="102">
        <f t="shared" si="40"/>
        <v>6.2368825099315503E-2</v>
      </c>
      <c r="S190" s="104">
        <v>1256</v>
      </c>
      <c r="T190" s="255">
        <v>25990</v>
      </c>
      <c r="U190" s="1">
        <v>20676.213206046141</v>
      </c>
      <c r="W190" s="101">
        <v>0</v>
      </c>
      <c r="X190" s="101">
        <f t="shared" si="41"/>
        <v>0</v>
      </c>
    </row>
    <row r="191" spans="1:24" x14ac:dyDescent="0.25">
      <c r="A191" s="98">
        <v>3451</v>
      </c>
      <c r="B191" s="98" t="s">
        <v>207</v>
      </c>
      <c r="C191" s="1">
        <v>162944</v>
      </c>
      <c r="D191" s="98">
        <f t="shared" si="31"/>
        <v>25644.318539502674</v>
      </c>
      <c r="E191" s="99">
        <f t="shared" si="32"/>
        <v>0.83165173381829416</v>
      </c>
      <c r="F191" s="221">
        <f t="shared" si="33"/>
        <v>3118.3184199708753</v>
      </c>
      <c r="G191" s="221">
        <f t="shared" si="28"/>
        <v>19813.795240494939</v>
      </c>
      <c r="H191" s="221">
        <f t="shared" si="34"/>
        <v>739.56602160211582</v>
      </c>
      <c r="I191" s="100">
        <f t="shared" si="29"/>
        <v>4699.2025012598442</v>
      </c>
      <c r="J191" s="221">
        <f t="shared" si="35"/>
        <v>297.09803982366424</v>
      </c>
      <c r="K191" s="100">
        <f t="shared" si="30"/>
        <v>1887.7609450395626</v>
      </c>
      <c r="L191" s="101">
        <f t="shared" si="36"/>
        <v>21701.5561855345</v>
      </c>
      <c r="M191" s="101">
        <f t="shared" si="37"/>
        <v>184645.55618553451</v>
      </c>
      <c r="N191" s="101">
        <f t="shared" si="38"/>
        <v>29059.734999297216</v>
      </c>
      <c r="O191" s="102">
        <f t="shared" si="39"/>
        <v>0.94241455311974076</v>
      </c>
      <c r="P191" s="103">
        <v>-72.403409952410584</v>
      </c>
      <c r="Q191" s="102">
        <f t="shared" si="40"/>
        <v>3.2873134801404684E-2</v>
      </c>
      <c r="R191" s="102">
        <f t="shared" si="40"/>
        <v>3.3848463540593898E-2</v>
      </c>
      <c r="S191" s="104">
        <v>6354</v>
      </c>
      <c r="T191" s="255">
        <v>157758</v>
      </c>
      <c r="U191" s="1">
        <v>24804.716981132075</v>
      </c>
      <c r="W191" s="101">
        <v>0</v>
      </c>
      <c r="X191" s="101">
        <f t="shared" si="41"/>
        <v>0</v>
      </c>
    </row>
    <row r="192" spans="1:24" x14ac:dyDescent="0.25">
      <c r="A192" s="98">
        <v>3452</v>
      </c>
      <c r="B192" s="98" t="s">
        <v>208</v>
      </c>
      <c r="C192" s="1">
        <v>61207</v>
      </c>
      <c r="D192" s="98">
        <f t="shared" si="31"/>
        <v>28994.315490288962</v>
      </c>
      <c r="E192" s="99">
        <f t="shared" si="32"/>
        <v>0.94029298190276922</v>
      </c>
      <c r="F192" s="221">
        <f t="shared" si="33"/>
        <v>1108.3202494991026</v>
      </c>
      <c r="G192" s="221">
        <f t="shared" si="28"/>
        <v>2339.6640466926056</v>
      </c>
      <c r="H192" s="221">
        <f t="shared" si="34"/>
        <v>0</v>
      </c>
      <c r="I192" s="100">
        <f t="shared" si="29"/>
        <v>0</v>
      </c>
      <c r="J192" s="221">
        <f t="shared" si="35"/>
        <v>-442.46798177845159</v>
      </c>
      <c r="K192" s="100">
        <f t="shared" si="30"/>
        <v>-934.04990953431127</v>
      </c>
      <c r="L192" s="101">
        <f t="shared" si="36"/>
        <v>1405.6141371582944</v>
      </c>
      <c r="M192" s="101">
        <f t="shared" si="37"/>
        <v>62612.614137158293</v>
      </c>
      <c r="N192" s="101">
        <f t="shared" si="38"/>
        <v>29660.167758009615</v>
      </c>
      <c r="O192" s="102">
        <f t="shared" si="39"/>
        <v>0.96188673929053981</v>
      </c>
      <c r="P192" s="103">
        <v>-166.26544974044373</v>
      </c>
      <c r="Q192" s="102">
        <f t="shared" si="40"/>
        <v>3.9838945329754342E-2</v>
      </c>
      <c r="R192" s="102">
        <f t="shared" si="40"/>
        <v>4.4272176266735686E-2</v>
      </c>
      <c r="S192" s="104">
        <v>2111</v>
      </c>
      <c r="T192" s="255">
        <v>58862</v>
      </c>
      <c r="U192" s="1">
        <v>27765.094339622643</v>
      </c>
      <c r="W192" s="101">
        <v>0</v>
      </c>
      <c r="X192" s="101">
        <f t="shared" si="41"/>
        <v>0</v>
      </c>
    </row>
    <row r="193" spans="1:27" x14ac:dyDescent="0.25">
      <c r="A193" s="98">
        <v>3453</v>
      </c>
      <c r="B193" s="98" t="s">
        <v>209</v>
      </c>
      <c r="C193" s="1">
        <v>92569</v>
      </c>
      <c r="D193" s="98">
        <f t="shared" si="31"/>
        <v>28465.252152521527</v>
      </c>
      <c r="E193" s="99">
        <f t="shared" si="32"/>
        <v>0.923135324097349</v>
      </c>
      <c r="F193" s="221">
        <f t="shared" si="33"/>
        <v>1425.7582521595634</v>
      </c>
      <c r="G193" s="221">
        <f t="shared" si="28"/>
        <v>4636.5658360229008</v>
      </c>
      <c r="H193" s="221">
        <f t="shared" si="34"/>
        <v>0</v>
      </c>
      <c r="I193" s="100">
        <f t="shared" si="29"/>
        <v>0</v>
      </c>
      <c r="J193" s="221">
        <f t="shared" si="35"/>
        <v>-442.46798177845159</v>
      </c>
      <c r="K193" s="100">
        <f t="shared" si="30"/>
        <v>-1438.9058767435245</v>
      </c>
      <c r="L193" s="101">
        <f t="shared" si="36"/>
        <v>3197.6599592793764</v>
      </c>
      <c r="M193" s="101">
        <f t="shared" si="37"/>
        <v>95766.659959279379</v>
      </c>
      <c r="N193" s="101">
        <f t="shared" si="38"/>
        <v>29448.542422902636</v>
      </c>
      <c r="O193" s="102">
        <f t="shared" si="39"/>
        <v>0.95502367616837147</v>
      </c>
      <c r="P193" s="103">
        <v>32.058435549061869</v>
      </c>
      <c r="Q193" s="102">
        <f t="shared" si="40"/>
        <v>2.5513482374315912E-2</v>
      </c>
      <c r="R193" s="102">
        <f t="shared" si="40"/>
        <v>2.0467905585266531E-2</v>
      </c>
      <c r="S193" s="104">
        <v>3252</v>
      </c>
      <c r="T193" s="255">
        <v>90266</v>
      </c>
      <c r="U193" s="1">
        <v>27894.313967861555</v>
      </c>
      <c r="W193" s="101">
        <v>0</v>
      </c>
      <c r="X193" s="101">
        <f t="shared" si="41"/>
        <v>0</v>
      </c>
    </row>
    <row r="194" spans="1:27" x14ac:dyDescent="0.25">
      <c r="A194" s="98">
        <v>3454</v>
      </c>
      <c r="B194" s="98" t="s">
        <v>210</v>
      </c>
      <c r="C194" s="1">
        <v>42392</v>
      </c>
      <c r="D194" s="98">
        <f t="shared" si="31"/>
        <v>26712.035286704475</v>
      </c>
      <c r="E194" s="99">
        <f t="shared" si="32"/>
        <v>0.86627805787792445</v>
      </c>
      <c r="F194" s="221">
        <f t="shared" si="33"/>
        <v>2477.6883716497946</v>
      </c>
      <c r="G194" s="221">
        <f t="shared" si="28"/>
        <v>3932.0914458082239</v>
      </c>
      <c r="H194" s="221">
        <f t="shared" si="34"/>
        <v>365.86516008148556</v>
      </c>
      <c r="I194" s="100">
        <f t="shared" si="29"/>
        <v>580.6280090493176</v>
      </c>
      <c r="J194" s="221">
        <f t="shared" si="35"/>
        <v>-76.602821696966032</v>
      </c>
      <c r="K194" s="100">
        <f t="shared" si="30"/>
        <v>-121.56867803308509</v>
      </c>
      <c r="L194" s="101">
        <f t="shared" si="36"/>
        <v>3810.5227677751386</v>
      </c>
      <c r="M194" s="101">
        <f t="shared" si="37"/>
        <v>46202.522767775139</v>
      </c>
      <c r="N194" s="101">
        <f t="shared" si="38"/>
        <v>29113.120836657301</v>
      </c>
      <c r="O194" s="102">
        <f t="shared" si="39"/>
        <v>0.94414586932272215</v>
      </c>
      <c r="P194" s="103">
        <v>-914.10824072938567</v>
      </c>
      <c r="Q194" s="102">
        <f t="shared" si="40"/>
        <v>2.0854404469488996E-2</v>
      </c>
      <c r="R194" s="102">
        <f t="shared" si="40"/>
        <v>1.1848757549153353E-2</v>
      </c>
      <c r="S194" s="104">
        <v>1587</v>
      </c>
      <c r="T194" s="255">
        <v>41526</v>
      </c>
      <c r="U194" s="1">
        <v>26399.237126509852</v>
      </c>
      <c r="W194" s="101">
        <v>0</v>
      </c>
      <c r="X194" s="101">
        <f t="shared" si="41"/>
        <v>0</v>
      </c>
    </row>
    <row r="195" spans="1:27" ht="32.1" customHeight="1" x14ac:dyDescent="0.25">
      <c r="A195" s="98">
        <v>3801</v>
      </c>
      <c r="B195" s="98" t="s">
        <v>211</v>
      </c>
      <c r="C195" s="1">
        <v>664305</v>
      </c>
      <c r="D195" s="98">
        <f t="shared" si="31"/>
        <v>24154.788742636898</v>
      </c>
      <c r="E195" s="99">
        <f t="shared" si="32"/>
        <v>0.78334590591223274</v>
      </c>
      <c r="F195" s="221">
        <f t="shared" si="33"/>
        <v>4012.036298090341</v>
      </c>
      <c r="G195" s="221">
        <f t="shared" si="28"/>
        <v>110339.02227008055</v>
      </c>
      <c r="H195" s="221">
        <f t="shared" si="34"/>
        <v>1260.9014505051373</v>
      </c>
      <c r="I195" s="100">
        <f t="shared" si="29"/>
        <v>34677.311691792289</v>
      </c>
      <c r="J195" s="221">
        <f t="shared" si="35"/>
        <v>818.43346872668576</v>
      </c>
      <c r="K195" s="100">
        <f t="shared" si="30"/>
        <v>22508.557256921311</v>
      </c>
      <c r="L195" s="101">
        <f t="shared" si="36"/>
        <v>132847.57952700186</v>
      </c>
      <c r="M195" s="101">
        <f t="shared" si="37"/>
        <v>797152.57952700183</v>
      </c>
      <c r="N195" s="101">
        <f t="shared" si="38"/>
        <v>28985.258509453924</v>
      </c>
      <c r="O195" s="102">
        <f t="shared" si="39"/>
        <v>0.9399992617244376</v>
      </c>
      <c r="P195" s="103">
        <v>2631.6942743923573</v>
      </c>
      <c r="Q195" s="105">
        <f t="shared" si="40"/>
        <v>6.526567298209604E-2</v>
      </c>
      <c r="R195" s="105">
        <f t="shared" si="40"/>
        <v>6.557554591438669E-2</v>
      </c>
      <c r="S195" s="104">
        <v>27502</v>
      </c>
      <c r="T195" s="255">
        <v>623605</v>
      </c>
      <c r="U195" s="55">
        <v>22668.302435478006</v>
      </c>
      <c r="V195" s="1"/>
      <c r="W195" s="101">
        <v>0</v>
      </c>
      <c r="X195" s="101">
        <f t="shared" si="41"/>
        <v>0</v>
      </c>
      <c r="Y195" s="222"/>
      <c r="AA195" s="55"/>
    </row>
    <row r="196" spans="1:27" x14ac:dyDescent="0.25">
      <c r="A196" s="98">
        <v>3802</v>
      </c>
      <c r="B196" s="98" t="s">
        <v>212</v>
      </c>
      <c r="C196" s="1">
        <v>696216</v>
      </c>
      <c r="D196" s="98">
        <f t="shared" si="31"/>
        <v>27110.159261710993</v>
      </c>
      <c r="E196" s="99">
        <f t="shared" si="32"/>
        <v>0.8791893190439708</v>
      </c>
      <c r="F196" s="221">
        <f t="shared" si="33"/>
        <v>2238.8139866458841</v>
      </c>
      <c r="G196" s="221">
        <f t="shared" si="28"/>
        <v>57494.981991052948</v>
      </c>
      <c r="H196" s="221">
        <f t="shared" si="34"/>
        <v>226.52176882920429</v>
      </c>
      <c r="I196" s="100">
        <f t="shared" si="29"/>
        <v>5817.3055453027955</v>
      </c>
      <c r="J196" s="221">
        <f t="shared" si="35"/>
        <v>-215.9462129492473</v>
      </c>
      <c r="K196" s="100">
        <f t="shared" si="30"/>
        <v>-5545.7146947496194</v>
      </c>
      <c r="L196" s="101">
        <f t="shared" si="36"/>
        <v>51949.267296303326</v>
      </c>
      <c r="M196" s="101">
        <f t="shared" si="37"/>
        <v>748165.2672963033</v>
      </c>
      <c r="N196" s="101">
        <f t="shared" si="38"/>
        <v>29133.027035407627</v>
      </c>
      <c r="O196" s="102">
        <f t="shared" si="39"/>
        <v>0.94479143238102448</v>
      </c>
      <c r="P196" s="103">
        <v>-134.35005051754706</v>
      </c>
      <c r="Q196" s="105">
        <f t="shared" si="40"/>
        <v>0.10888729969371715</v>
      </c>
      <c r="R196" s="106">
        <f t="shared" si="40"/>
        <v>7.9957176614600708E-2</v>
      </c>
      <c r="S196" s="104">
        <v>25681</v>
      </c>
      <c r="T196" s="255">
        <v>627851</v>
      </c>
      <c r="U196" s="55">
        <v>25102.994682339769</v>
      </c>
      <c r="V196" s="1"/>
      <c r="W196" s="101">
        <v>0</v>
      </c>
      <c r="X196" s="101">
        <f t="shared" si="41"/>
        <v>0</v>
      </c>
      <c r="Y196" s="1"/>
      <c r="Z196" s="1"/>
    </row>
    <row r="197" spans="1:27" x14ac:dyDescent="0.25">
      <c r="A197" s="98">
        <v>3803</v>
      </c>
      <c r="B197" s="98" t="s">
        <v>213</v>
      </c>
      <c r="C197" s="1">
        <v>1739601</v>
      </c>
      <c r="D197" s="98">
        <f t="shared" si="31"/>
        <v>30100.027684534725</v>
      </c>
      <c r="E197" s="99">
        <f t="shared" si="32"/>
        <v>0.97615150791631922</v>
      </c>
      <c r="F197" s="221">
        <f t="shared" si="33"/>
        <v>444.89293295164458</v>
      </c>
      <c r="G197" s="221">
        <f t="shared" si="28"/>
        <v>25712.142167007347</v>
      </c>
      <c r="H197" s="221">
        <f t="shared" si="34"/>
        <v>0</v>
      </c>
      <c r="I197" s="100">
        <f t="shared" si="29"/>
        <v>0</v>
      </c>
      <c r="J197" s="221">
        <f t="shared" si="35"/>
        <v>-442.46798177845159</v>
      </c>
      <c r="K197" s="100">
        <f t="shared" si="30"/>
        <v>-25571.994538903833</v>
      </c>
      <c r="L197" s="101">
        <f t="shared" si="36"/>
        <v>140.14762810351385</v>
      </c>
      <c r="M197" s="101">
        <f t="shared" si="37"/>
        <v>1739741.1476281036</v>
      </c>
      <c r="N197" s="101">
        <f t="shared" si="38"/>
        <v>30102.452635707923</v>
      </c>
      <c r="O197" s="102">
        <f t="shared" si="39"/>
        <v>0.97623014969595989</v>
      </c>
      <c r="P197" s="103">
        <v>243.39213533905058</v>
      </c>
      <c r="Q197" s="105">
        <f t="shared" si="40"/>
        <v>0.13801312286164735</v>
      </c>
      <c r="R197" s="105">
        <f t="shared" si="40"/>
        <v>0.12289054822833348</v>
      </c>
      <c r="S197" s="104">
        <v>57794</v>
      </c>
      <c r="T197" s="255">
        <v>1528630</v>
      </c>
      <c r="U197" s="55">
        <v>26805.842948830355</v>
      </c>
      <c r="V197" s="1"/>
      <c r="W197" s="101">
        <v>0</v>
      </c>
      <c r="X197" s="101">
        <f t="shared" si="41"/>
        <v>0</v>
      </c>
      <c r="Y197" s="1"/>
      <c r="Z197" s="1"/>
    </row>
    <row r="198" spans="1:27" x14ac:dyDescent="0.25">
      <c r="A198" s="98">
        <v>3804</v>
      </c>
      <c r="B198" s="98" t="s">
        <v>214</v>
      </c>
      <c r="C198" s="1">
        <v>1741532</v>
      </c>
      <c r="D198" s="98">
        <f t="shared" si="31"/>
        <v>26816.315846203594</v>
      </c>
      <c r="E198" s="99">
        <f t="shared" si="32"/>
        <v>0.86965990278744676</v>
      </c>
      <c r="F198" s="221">
        <f t="shared" si="33"/>
        <v>2415.1200359503237</v>
      </c>
      <c r="G198" s="221">
        <f t="shared" si="28"/>
        <v>156845.14049472185</v>
      </c>
      <c r="H198" s="221">
        <f t="shared" si="34"/>
        <v>329.36696425679401</v>
      </c>
      <c r="I198" s="100">
        <f t="shared" si="29"/>
        <v>21390.078759728971</v>
      </c>
      <c r="J198" s="221">
        <f t="shared" si="35"/>
        <v>-113.10101752165758</v>
      </c>
      <c r="K198" s="100">
        <f t="shared" si="30"/>
        <v>-7345.1193809090082</v>
      </c>
      <c r="L198" s="101">
        <f t="shared" si="36"/>
        <v>149500.02111381284</v>
      </c>
      <c r="M198" s="101">
        <f t="shared" si="37"/>
        <v>1891032.0211138129</v>
      </c>
      <c r="N198" s="101">
        <f t="shared" si="38"/>
        <v>29118.334864632259</v>
      </c>
      <c r="O198" s="102">
        <f t="shared" si="39"/>
        <v>0.94431496156819827</v>
      </c>
      <c r="P198" s="103">
        <v>-1272.3819645165931</v>
      </c>
      <c r="Q198" s="105">
        <f t="shared" si="40"/>
        <v>9.2608044810222834E-2</v>
      </c>
      <c r="R198" s="105">
        <f t="shared" si="40"/>
        <v>8.2547228235741968E-2</v>
      </c>
      <c r="S198" s="104">
        <v>64943</v>
      </c>
      <c r="T198" s="255">
        <v>1593922</v>
      </c>
      <c r="U198" s="1">
        <v>24771.49739684513</v>
      </c>
      <c r="W198" s="101">
        <v>0</v>
      </c>
      <c r="X198" s="101">
        <f t="shared" si="41"/>
        <v>0</v>
      </c>
    </row>
    <row r="199" spans="1:27" x14ac:dyDescent="0.25">
      <c r="A199" s="98">
        <v>3805</v>
      </c>
      <c r="B199" s="98" t="s">
        <v>215</v>
      </c>
      <c r="C199" s="1">
        <v>1284298</v>
      </c>
      <c r="D199" s="98">
        <f t="shared" si="31"/>
        <v>26881.093413148588</v>
      </c>
      <c r="E199" s="99">
        <f t="shared" si="32"/>
        <v>0.87176065566100625</v>
      </c>
      <c r="F199" s="221">
        <f t="shared" si="33"/>
        <v>2376.2534957833268</v>
      </c>
      <c r="G199" s="221">
        <f t="shared" ref="G199:G262" si="42">F199*S199/1000</f>
        <v>113530.26326804</v>
      </c>
      <c r="H199" s="221">
        <f t="shared" si="34"/>
        <v>306.69481582604584</v>
      </c>
      <c r="I199" s="100">
        <f t="shared" ref="I199:I262" si="43">H199*S199/1000</f>
        <v>14652.958215720993</v>
      </c>
      <c r="J199" s="221">
        <f t="shared" si="35"/>
        <v>-135.77316595240575</v>
      </c>
      <c r="K199" s="100">
        <f t="shared" ref="K199:K262" si="44">J199*S199/1000</f>
        <v>-6486.83454970809</v>
      </c>
      <c r="L199" s="101">
        <f t="shared" si="36"/>
        <v>107043.42871833191</v>
      </c>
      <c r="M199" s="101">
        <f t="shared" si="37"/>
        <v>1391341.428718332</v>
      </c>
      <c r="N199" s="101">
        <f t="shared" si="38"/>
        <v>29121.573742979508</v>
      </c>
      <c r="O199" s="102">
        <f t="shared" si="39"/>
        <v>0.94441999921187625</v>
      </c>
      <c r="P199" s="103">
        <v>-3607.4329976861482</v>
      </c>
      <c r="Q199" s="105">
        <f t="shared" si="40"/>
        <v>8.6071489881329399E-2</v>
      </c>
      <c r="R199" s="105">
        <f t="shared" si="40"/>
        <v>7.9751966382846651E-2</v>
      </c>
      <c r="S199" s="104">
        <v>47777</v>
      </c>
      <c r="T199" s="255">
        <v>1182517</v>
      </c>
      <c r="U199" s="1">
        <v>24895.618855133795</v>
      </c>
      <c r="W199" s="101">
        <v>0</v>
      </c>
      <c r="X199" s="101">
        <f t="shared" si="41"/>
        <v>0</v>
      </c>
    </row>
    <row r="200" spans="1:27" x14ac:dyDescent="0.25">
      <c r="A200" s="98">
        <v>3806</v>
      </c>
      <c r="B200" s="98" t="s">
        <v>216</v>
      </c>
      <c r="C200" s="1">
        <v>990412</v>
      </c>
      <c r="D200" s="98">
        <f t="shared" ref="D200:D263" si="45">C200/S200*1000</f>
        <v>27042.704237658367</v>
      </c>
      <c r="E200" s="99">
        <f t="shared" ref="E200:E263" si="46">D200/D$364</f>
        <v>0.87700173555947669</v>
      </c>
      <c r="F200" s="221">
        <f t="shared" ref="F200:F263" si="47">($D$364+$X$364-D200-X200)*0.6</f>
        <v>2279.2870010774595</v>
      </c>
      <c r="G200" s="221">
        <f t="shared" si="42"/>
        <v>83476.607127460884</v>
      </c>
      <c r="H200" s="221">
        <f t="shared" ref="H200:H263" si="48">IF(D200&lt;(D$364+X$364)*0.9,((D$364+X$364)*0.9-D200-X200)*0.35,0)</f>
        <v>250.13102724762336</v>
      </c>
      <c r="I200" s="100">
        <f t="shared" si="43"/>
        <v>9160.7987419169585</v>
      </c>
      <c r="J200" s="221">
        <f t="shared" ref="J200:J263" si="49">H200+I$366</f>
        <v>-192.33695453082822</v>
      </c>
      <c r="K200" s="100">
        <f t="shared" si="44"/>
        <v>-7044.1486227370533</v>
      </c>
      <c r="L200" s="101">
        <f t="shared" ref="L200:L263" si="50">+G200+K200</f>
        <v>76432.458504723836</v>
      </c>
      <c r="M200" s="101">
        <f t="shared" ref="M200:M263" si="51">C200+L200</f>
        <v>1066844.4585047239</v>
      </c>
      <c r="N200" s="101">
        <f t="shared" ref="N200:N263" si="52">M200/S200*1000</f>
        <v>29129.654284205</v>
      </c>
      <c r="O200" s="102">
        <f t="shared" ref="O200:O263" si="53">N200/N$364</f>
        <v>0.94468205320679988</v>
      </c>
      <c r="P200" s="103">
        <v>1985.5412990089535</v>
      </c>
      <c r="Q200" s="105">
        <f t="shared" ref="Q200:R263" si="54">(C200-T200)/T200</f>
        <v>7.9450472199364588E-2</v>
      </c>
      <c r="R200" s="105">
        <f t="shared" si="54"/>
        <v>7.6562034391491673E-2</v>
      </c>
      <c r="S200" s="104">
        <v>36624</v>
      </c>
      <c r="T200" s="255">
        <v>917515</v>
      </c>
      <c r="U200" s="1">
        <v>25119.503915019439</v>
      </c>
      <c r="W200" s="101">
        <v>0</v>
      </c>
      <c r="X200" s="101">
        <f t="shared" ref="X200:X263" si="55">W200*1000/S200</f>
        <v>0</v>
      </c>
    </row>
    <row r="201" spans="1:27" x14ac:dyDescent="0.25">
      <c r="A201" s="98">
        <v>3807</v>
      </c>
      <c r="B201" s="98" t="s">
        <v>217</v>
      </c>
      <c r="C201" s="1">
        <v>1395407</v>
      </c>
      <c r="D201" s="98">
        <f t="shared" si="45"/>
        <v>25136.5806207555</v>
      </c>
      <c r="E201" s="99">
        <f t="shared" si="46"/>
        <v>0.81518566474334775</v>
      </c>
      <c r="F201" s="221">
        <f t="shared" si="47"/>
        <v>3422.96117121918</v>
      </c>
      <c r="G201" s="221">
        <f t="shared" si="42"/>
        <v>190018.84349789031</v>
      </c>
      <c r="H201" s="221">
        <f t="shared" si="48"/>
        <v>917.27429316362679</v>
      </c>
      <c r="I201" s="100">
        <f t="shared" si="43"/>
        <v>50920.647836392418</v>
      </c>
      <c r="J201" s="221">
        <f t="shared" si="49"/>
        <v>474.80631138517521</v>
      </c>
      <c r="K201" s="100">
        <f t="shared" si="44"/>
        <v>26357.922763925231</v>
      </c>
      <c r="L201" s="101">
        <f t="shared" si="50"/>
        <v>216376.76626181553</v>
      </c>
      <c r="M201" s="101">
        <f t="shared" si="51"/>
        <v>1611783.7662618156</v>
      </c>
      <c r="N201" s="101">
        <f t="shared" si="52"/>
        <v>29034.348103359855</v>
      </c>
      <c r="O201" s="102">
        <f t="shared" si="53"/>
        <v>0.94159124966599339</v>
      </c>
      <c r="P201" s="103">
        <v>1586.9372919909656</v>
      </c>
      <c r="Q201" s="105">
        <f t="shared" si="54"/>
        <v>8.4975029526816723E-2</v>
      </c>
      <c r="R201" s="105">
        <f t="shared" si="54"/>
        <v>7.7763101043481345E-2</v>
      </c>
      <c r="S201" s="104">
        <v>55513</v>
      </c>
      <c r="T201" s="255">
        <v>1286119</v>
      </c>
      <c r="U201" s="1">
        <v>23322.9181778616</v>
      </c>
      <c r="W201" s="101">
        <v>0</v>
      </c>
      <c r="X201" s="101">
        <f t="shared" si="55"/>
        <v>0</v>
      </c>
    </row>
    <row r="202" spans="1:27" x14ac:dyDescent="0.25">
      <c r="A202" s="98">
        <v>3808</v>
      </c>
      <c r="B202" s="98" t="s">
        <v>218</v>
      </c>
      <c r="C202" s="1">
        <v>323142</v>
      </c>
      <c r="D202" s="98">
        <f t="shared" si="45"/>
        <v>24801.749942436105</v>
      </c>
      <c r="E202" s="99">
        <f t="shared" si="46"/>
        <v>0.80432702119113419</v>
      </c>
      <c r="F202" s="221">
        <f t="shared" si="47"/>
        <v>3623.8595782108168</v>
      </c>
      <c r="G202" s="221">
        <f t="shared" si="42"/>
        <v>47215.266444508728</v>
      </c>
      <c r="H202" s="221">
        <f t="shared" si="48"/>
        <v>1034.4650305754151</v>
      </c>
      <c r="I202" s="100">
        <f t="shared" si="43"/>
        <v>13478.044883367083</v>
      </c>
      <c r="J202" s="221">
        <f t="shared" si="49"/>
        <v>591.99704879696355</v>
      </c>
      <c r="K202" s="100">
        <f t="shared" si="44"/>
        <v>7713.1295487756388</v>
      </c>
      <c r="L202" s="101">
        <f t="shared" si="50"/>
        <v>54928.395993284365</v>
      </c>
      <c r="M202" s="101">
        <f t="shared" si="51"/>
        <v>378070.39599328436</v>
      </c>
      <c r="N202" s="101">
        <f t="shared" si="52"/>
        <v>29017.606569443884</v>
      </c>
      <c r="O202" s="102">
        <f t="shared" si="53"/>
        <v>0.94104831748838269</v>
      </c>
      <c r="P202" s="103">
        <v>-1842.5007362716569</v>
      </c>
      <c r="Q202" s="105">
        <f t="shared" si="54"/>
        <v>7.0226337857440937E-2</v>
      </c>
      <c r="R202" s="106">
        <f t="shared" si="54"/>
        <v>6.7351372639464932E-2</v>
      </c>
      <c r="S202" s="104">
        <v>13029</v>
      </c>
      <c r="T202" s="255">
        <v>301938</v>
      </c>
      <c r="U202" s="55">
        <v>23236.724642142526</v>
      </c>
      <c r="W202" s="101">
        <v>0</v>
      </c>
      <c r="X202" s="101">
        <f t="shared" si="55"/>
        <v>0</v>
      </c>
      <c r="Y202" s="1"/>
    </row>
    <row r="203" spans="1:27" x14ac:dyDescent="0.25">
      <c r="A203" s="98">
        <v>3811</v>
      </c>
      <c r="B203" s="98" t="s">
        <v>219</v>
      </c>
      <c r="C203" s="1">
        <v>847113</v>
      </c>
      <c r="D203" s="98">
        <f t="shared" si="45"/>
        <v>31183.986747653231</v>
      </c>
      <c r="E203" s="99">
        <f t="shared" si="46"/>
        <v>1.0113045743876283</v>
      </c>
      <c r="F203" s="221">
        <f t="shared" si="47"/>
        <v>-205.48250491945873</v>
      </c>
      <c r="G203" s="221">
        <f t="shared" si="42"/>
        <v>-5581.9322461370966</v>
      </c>
      <c r="H203" s="221">
        <f t="shared" si="48"/>
        <v>0</v>
      </c>
      <c r="I203" s="100">
        <f t="shared" si="43"/>
        <v>0</v>
      </c>
      <c r="J203" s="221">
        <f t="shared" si="49"/>
        <v>-442.46798177845159</v>
      </c>
      <c r="K203" s="100">
        <f t="shared" si="44"/>
        <v>-12019.642725011638</v>
      </c>
      <c r="L203" s="101">
        <f t="shared" si="50"/>
        <v>-17601.574971148733</v>
      </c>
      <c r="M203" s="101">
        <f t="shared" si="51"/>
        <v>829511.42502885126</v>
      </c>
      <c r="N203" s="101">
        <f t="shared" si="52"/>
        <v>30536.036260955319</v>
      </c>
      <c r="O203" s="102">
        <f t="shared" si="53"/>
        <v>0.99029137628448327</v>
      </c>
      <c r="P203" s="103">
        <v>-6308.2559650399344</v>
      </c>
      <c r="Q203" s="105">
        <f t="shared" si="54"/>
        <v>0.10846020478262292</v>
      </c>
      <c r="R203" s="105">
        <f t="shared" si="54"/>
        <v>9.9972823129952634E-2</v>
      </c>
      <c r="S203" s="104">
        <v>27165</v>
      </c>
      <c r="T203" s="255">
        <v>764225</v>
      </c>
      <c r="U203" s="1">
        <v>28349.779278109585</v>
      </c>
      <c r="W203" s="101">
        <v>0</v>
      </c>
      <c r="X203" s="101">
        <f t="shared" si="55"/>
        <v>0</v>
      </c>
    </row>
    <row r="204" spans="1:27" x14ac:dyDescent="0.25">
      <c r="A204" s="98">
        <v>3812</v>
      </c>
      <c r="B204" s="98" t="s">
        <v>220</v>
      </c>
      <c r="C204" s="1">
        <v>56383</v>
      </c>
      <c r="D204" s="98">
        <f t="shared" si="45"/>
        <v>24002.979991485739</v>
      </c>
      <c r="E204" s="99">
        <f t="shared" si="46"/>
        <v>0.77842270973101346</v>
      </c>
      <c r="F204" s="221">
        <f t="shared" si="47"/>
        <v>4103.1215487810359</v>
      </c>
      <c r="G204" s="221">
        <f t="shared" si="42"/>
        <v>9638.2325180866537</v>
      </c>
      <c r="H204" s="221">
        <f t="shared" si="48"/>
        <v>1314.0345134080428</v>
      </c>
      <c r="I204" s="100">
        <f t="shared" si="43"/>
        <v>3086.6670719954927</v>
      </c>
      <c r="J204" s="221">
        <f t="shared" si="49"/>
        <v>871.56653162959128</v>
      </c>
      <c r="K204" s="100">
        <f t="shared" si="44"/>
        <v>2047.3097827979097</v>
      </c>
      <c r="L204" s="101">
        <f t="shared" si="50"/>
        <v>11685.542300884563</v>
      </c>
      <c r="M204" s="101">
        <f t="shared" si="51"/>
        <v>68068.542300884568</v>
      </c>
      <c r="N204" s="101">
        <f t="shared" si="52"/>
        <v>28977.668071896369</v>
      </c>
      <c r="O204" s="102">
        <f t="shared" si="53"/>
        <v>0.93975310191537675</v>
      </c>
      <c r="P204" s="103">
        <v>217.49498583912282</v>
      </c>
      <c r="Q204" s="105">
        <f t="shared" si="54"/>
        <v>7.0617499620233934E-2</v>
      </c>
      <c r="R204" s="105">
        <f t="shared" si="54"/>
        <v>6.970594789641954E-2</v>
      </c>
      <c r="S204" s="104">
        <v>2349</v>
      </c>
      <c r="T204" s="255">
        <v>52664</v>
      </c>
      <c r="U204" s="1">
        <v>22438.858116744777</v>
      </c>
      <c r="W204" s="101">
        <v>0</v>
      </c>
      <c r="X204" s="101">
        <f t="shared" si="55"/>
        <v>0</v>
      </c>
    </row>
    <row r="205" spans="1:27" x14ac:dyDescent="0.25">
      <c r="A205" s="98">
        <v>3813</v>
      </c>
      <c r="B205" s="98" t="s">
        <v>221</v>
      </c>
      <c r="C205" s="1">
        <v>391929</v>
      </c>
      <c r="D205" s="98">
        <f t="shared" si="45"/>
        <v>27883.394991462719</v>
      </c>
      <c r="E205" s="99">
        <f t="shared" si="46"/>
        <v>0.90426554925487301</v>
      </c>
      <c r="F205" s="221">
        <f t="shared" si="47"/>
        <v>1774.8725487948482</v>
      </c>
      <c r="G205" s="221">
        <f t="shared" si="42"/>
        <v>24947.608545860388</v>
      </c>
      <c r="H205" s="221">
        <f t="shared" si="48"/>
        <v>0</v>
      </c>
      <c r="I205" s="100">
        <f t="shared" si="43"/>
        <v>0</v>
      </c>
      <c r="J205" s="221">
        <f t="shared" si="49"/>
        <v>-442.46798177845159</v>
      </c>
      <c r="K205" s="100">
        <f t="shared" si="44"/>
        <v>-6219.3299518779149</v>
      </c>
      <c r="L205" s="101">
        <f t="shared" si="50"/>
        <v>18728.278593982475</v>
      </c>
      <c r="M205" s="101">
        <f t="shared" si="51"/>
        <v>410657.27859398245</v>
      </c>
      <c r="N205" s="101">
        <f t="shared" si="52"/>
        <v>29215.799558479117</v>
      </c>
      <c r="O205" s="102">
        <f t="shared" si="53"/>
        <v>0.9474757662313813</v>
      </c>
      <c r="P205" s="103">
        <v>219.63289362782962</v>
      </c>
      <c r="Q205" s="105">
        <f t="shared" si="54"/>
        <v>0.10490304974655924</v>
      </c>
      <c r="R205" s="105">
        <f t="shared" si="54"/>
        <v>0.10160154660986631</v>
      </c>
      <c r="S205" s="104">
        <v>14056</v>
      </c>
      <c r="T205" s="255">
        <v>354718</v>
      </c>
      <c r="U205" s="1">
        <v>25311.688311688311</v>
      </c>
      <c r="W205" s="101">
        <v>0</v>
      </c>
      <c r="X205" s="101">
        <f t="shared" si="55"/>
        <v>0</v>
      </c>
    </row>
    <row r="206" spans="1:27" x14ac:dyDescent="0.25">
      <c r="A206" s="98">
        <v>3814</v>
      </c>
      <c r="B206" s="98" t="s">
        <v>222</v>
      </c>
      <c r="C206" s="1">
        <v>259429</v>
      </c>
      <c r="D206" s="98">
        <f t="shared" si="45"/>
        <v>25063.182301226934</v>
      </c>
      <c r="E206" s="99">
        <f t="shared" si="46"/>
        <v>0.81280533868394189</v>
      </c>
      <c r="F206" s="221">
        <f t="shared" si="47"/>
        <v>3467.0001629363192</v>
      </c>
      <c r="G206" s="221">
        <f t="shared" si="42"/>
        <v>35886.918686553836</v>
      </c>
      <c r="H206" s="221">
        <f t="shared" si="48"/>
        <v>942.96370499862473</v>
      </c>
      <c r="I206" s="100">
        <f t="shared" si="43"/>
        <v>9760.6173104407644</v>
      </c>
      <c r="J206" s="221">
        <f t="shared" si="49"/>
        <v>500.49572322017315</v>
      </c>
      <c r="K206" s="100">
        <f t="shared" si="44"/>
        <v>5180.6312310520125</v>
      </c>
      <c r="L206" s="101">
        <f t="shared" si="50"/>
        <v>41067.549917605851</v>
      </c>
      <c r="M206" s="101">
        <f t="shared" si="51"/>
        <v>300496.54991760582</v>
      </c>
      <c r="N206" s="101">
        <f t="shared" si="52"/>
        <v>29030.678187383422</v>
      </c>
      <c r="O206" s="102">
        <f t="shared" si="53"/>
        <v>0.94147223336302299</v>
      </c>
      <c r="P206" s="103">
        <v>213.19212363590486</v>
      </c>
      <c r="Q206" s="105">
        <f t="shared" si="54"/>
        <v>8.4669158534647834E-2</v>
      </c>
      <c r="R206" s="105">
        <f t="shared" si="54"/>
        <v>9.1480432354061558E-2</v>
      </c>
      <c r="S206" s="104">
        <v>10351</v>
      </c>
      <c r="T206" s="255">
        <v>239178</v>
      </c>
      <c r="U206" s="1">
        <v>22962.557603686637</v>
      </c>
      <c r="W206" s="101">
        <v>0</v>
      </c>
      <c r="X206" s="101">
        <f t="shared" si="55"/>
        <v>0</v>
      </c>
    </row>
    <row r="207" spans="1:27" x14ac:dyDescent="0.25">
      <c r="A207" s="98">
        <v>3815</v>
      </c>
      <c r="B207" s="98" t="s">
        <v>223</v>
      </c>
      <c r="C207" s="1">
        <v>86140</v>
      </c>
      <c r="D207" s="98">
        <f t="shared" si="45"/>
        <v>21045.687759589546</v>
      </c>
      <c r="E207" s="99">
        <f t="shared" si="46"/>
        <v>0.68251697496659347</v>
      </c>
      <c r="F207" s="221">
        <f t="shared" si="47"/>
        <v>5877.4968879187518</v>
      </c>
      <c r="G207" s="221">
        <f t="shared" si="42"/>
        <v>24056.59476225145</v>
      </c>
      <c r="H207" s="221">
        <f t="shared" si="48"/>
        <v>2349.0867945717105</v>
      </c>
      <c r="I207" s="100">
        <f t="shared" si="43"/>
        <v>9614.8122501820108</v>
      </c>
      <c r="J207" s="221">
        <f t="shared" si="49"/>
        <v>1906.6188127932589</v>
      </c>
      <c r="K207" s="100">
        <f t="shared" si="44"/>
        <v>7803.7908007628084</v>
      </c>
      <c r="L207" s="101">
        <f t="shared" si="50"/>
        <v>31860.385563014257</v>
      </c>
      <c r="M207" s="101">
        <f t="shared" si="51"/>
        <v>118000.38556301425</v>
      </c>
      <c r="N207" s="101">
        <f t="shared" si="52"/>
        <v>28829.803460301551</v>
      </c>
      <c r="O207" s="102">
        <f t="shared" si="53"/>
        <v>0.93495781517715548</v>
      </c>
      <c r="P207" s="103">
        <v>351.71838103000482</v>
      </c>
      <c r="Q207" s="105">
        <f t="shared" si="54"/>
        <v>3.824412115660443E-2</v>
      </c>
      <c r="R207" s="105">
        <f t="shared" si="54"/>
        <v>3.2663527297468166E-2</v>
      </c>
      <c r="S207" s="104">
        <v>4093</v>
      </c>
      <c r="T207" s="255">
        <v>82967</v>
      </c>
      <c r="U207" s="1">
        <v>20380.004912797838</v>
      </c>
      <c r="W207" s="101">
        <v>0</v>
      </c>
      <c r="X207" s="101">
        <f t="shared" si="55"/>
        <v>0</v>
      </c>
    </row>
    <row r="208" spans="1:27" x14ac:dyDescent="0.25">
      <c r="A208" s="98">
        <v>3816</v>
      </c>
      <c r="B208" s="98" t="s">
        <v>224</v>
      </c>
      <c r="C208" s="1">
        <v>150231</v>
      </c>
      <c r="D208" s="98">
        <f t="shared" si="45"/>
        <v>23133.815829996918</v>
      </c>
      <c r="E208" s="99">
        <f t="shared" si="46"/>
        <v>0.75023549622555685</v>
      </c>
      <c r="F208" s="221">
        <f t="shared" si="47"/>
        <v>4624.620045674329</v>
      </c>
      <c r="G208" s="221">
        <f t="shared" si="42"/>
        <v>30032.282576609094</v>
      </c>
      <c r="H208" s="221">
        <f t="shared" si="48"/>
        <v>1618.2419699291304</v>
      </c>
      <c r="I208" s="100">
        <f t="shared" si="43"/>
        <v>10508.863352719773</v>
      </c>
      <c r="J208" s="221">
        <f t="shared" si="49"/>
        <v>1175.7739881506789</v>
      </c>
      <c r="K208" s="100">
        <f t="shared" si="44"/>
        <v>7635.4762790505083</v>
      </c>
      <c r="L208" s="101">
        <f t="shared" si="50"/>
        <v>37667.758855659602</v>
      </c>
      <c r="M208" s="101">
        <f t="shared" si="51"/>
        <v>187898.7588556596</v>
      </c>
      <c r="N208" s="101">
        <f t="shared" si="52"/>
        <v>28934.209863821929</v>
      </c>
      <c r="O208" s="102">
        <f t="shared" si="53"/>
        <v>0.93834374124010389</v>
      </c>
      <c r="P208" s="103">
        <v>-1650.5471740999201</v>
      </c>
      <c r="Q208" s="105">
        <f t="shared" si="54"/>
        <v>8.5688062786361596E-2</v>
      </c>
      <c r="R208" s="105">
        <f t="shared" si="54"/>
        <v>8.4684963251911674E-2</v>
      </c>
      <c r="S208" s="104">
        <v>6494</v>
      </c>
      <c r="T208" s="255">
        <v>138374</v>
      </c>
      <c r="U208" s="1">
        <v>21327.681874229344</v>
      </c>
      <c r="W208" s="101">
        <v>0</v>
      </c>
      <c r="X208" s="101">
        <f t="shared" si="55"/>
        <v>0</v>
      </c>
    </row>
    <row r="209" spans="1:26" x14ac:dyDescent="0.25">
      <c r="A209" s="98">
        <v>3817</v>
      </c>
      <c r="B209" s="98" t="s">
        <v>225</v>
      </c>
      <c r="C209" s="1">
        <v>237159</v>
      </c>
      <c r="D209" s="98">
        <f t="shared" si="45"/>
        <v>22502.988898377454</v>
      </c>
      <c r="E209" s="99">
        <f t="shared" si="46"/>
        <v>0.72977761934290697</v>
      </c>
      <c r="F209" s="221">
        <f t="shared" si="47"/>
        <v>5003.1162046460067</v>
      </c>
      <c r="G209" s="221">
        <f t="shared" si="42"/>
        <v>52727.841680764264</v>
      </c>
      <c r="H209" s="221">
        <f t="shared" si="48"/>
        <v>1839.0313959959426</v>
      </c>
      <c r="I209" s="100">
        <f t="shared" si="43"/>
        <v>19381.55188240124</v>
      </c>
      <c r="J209" s="221">
        <f t="shared" si="49"/>
        <v>1396.5634142174911</v>
      </c>
      <c r="K209" s="100">
        <f t="shared" si="44"/>
        <v>14718.381822438138</v>
      </c>
      <c r="L209" s="101">
        <f t="shared" si="50"/>
        <v>67446.223503202404</v>
      </c>
      <c r="M209" s="101">
        <f t="shared" si="51"/>
        <v>304605.22350320243</v>
      </c>
      <c r="N209" s="101">
        <f t="shared" si="52"/>
        <v>28902.668517240956</v>
      </c>
      <c r="O209" s="102">
        <f t="shared" si="53"/>
        <v>0.93732084739597143</v>
      </c>
      <c r="P209" s="103">
        <v>-867.81521679076832</v>
      </c>
      <c r="Q209" s="105">
        <f t="shared" si="54"/>
        <v>7.4104267721028821E-2</v>
      </c>
      <c r="R209" s="106">
        <f t="shared" si="54"/>
        <v>6.6154734285006248E-2</v>
      </c>
      <c r="S209" s="104">
        <v>10539</v>
      </c>
      <c r="T209" s="255">
        <v>220797</v>
      </c>
      <c r="U209" s="55">
        <v>21106.681961571554</v>
      </c>
      <c r="W209" s="101">
        <v>0</v>
      </c>
      <c r="X209" s="101">
        <f t="shared" si="55"/>
        <v>0</v>
      </c>
      <c r="Y209" s="1"/>
      <c r="Z209" s="1"/>
    </row>
    <row r="210" spans="1:26" x14ac:dyDescent="0.25">
      <c r="A210" s="98">
        <v>3818</v>
      </c>
      <c r="B210" s="98" t="s">
        <v>226</v>
      </c>
      <c r="C210" s="1">
        <v>179962</v>
      </c>
      <c r="D210" s="98">
        <f t="shared" si="45"/>
        <v>32649.129172714078</v>
      </c>
      <c r="E210" s="99">
        <f t="shared" si="46"/>
        <v>1.0588195136602638</v>
      </c>
      <c r="F210" s="221">
        <f t="shared" si="47"/>
        <v>-1084.5679599559669</v>
      </c>
      <c r="G210" s="221">
        <f t="shared" si="42"/>
        <v>-5978.1385952772898</v>
      </c>
      <c r="H210" s="221">
        <f t="shared" si="48"/>
        <v>0</v>
      </c>
      <c r="I210" s="100">
        <f t="shared" si="43"/>
        <v>0</v>
      </c>
      <c r="J210" s="221">
        <f t="shared" si="49"/>
        <v>-442.46798177845159</v>
      </c>
      <c r="K210" s="100">
        <f t="shared" si="44"/>
        <v>-2438.8835155628253</v>
      </c>
      <c r="L210" s="101">
        <f t="shared" si="50"/>
        <v>-8417.0221108401147</v>
      </c>
      <c r="M210" s="101">
        <f t="shared" si="51"/>
        <v>171544.9778891599</v>
      </c>
      <c r="N210" s="101">
        <f t="shared" si="52"/>
        <v>31122.093230979663</v>
      </c>
      <c r="O210" s="102">
        <f t="shared" si="53"/>
        <v>1.0092973519935378</v>
      </c>
      <c r="P210" s="103">
        <v>6385.3863766132908</v>
      </c>
      <c r="Q210" s="102">
        <f t="shared" si="54"/>
        <v>-2.7721199613167435E-2</v>
      </c>
      <c r="R210" s="102">
        <f t="shared" si="54"/>
        <v>-1.1493033859250828E-2</v>
      </c>
      <c r="S210" s="104">
        <v>5512</v>
      </c>
      <c r="T210" s="255">
        <v>185093</v>
      </c>
      <c r="U210" s="1">
        <v>33028.729478943613</v>
      </c>
      <c r="W210" s="101">
        <v>0</v>
      </c>
      <c r="X210" s="101">
        <f t="shared" si="55"/>
        <v>0</v>
      </c>
    </row>
    <row r="211" spans="1:26" x14ac:dyDescent="0.25">
      <c r="A211" s="98">
        <v>3819</v>
      </c>
      <c r="B211" s="98" t="s">
        <v>227</v>
      </c>
      <c r="C211" s="1">
        <v>46908</v>
      </c>
      <c r="D211" s="98">
        <f t="shared" si="45"/>
        <v>30030.729833546735</v>
      </c>
      <c r="E211" s="99">
        <f t="shared" si="46"/>
        <v>0.9739041610883945</v>
      </c>
      <c r="F211" s="221">
        <f t="shared" si="47"/>
        <v>486.47164354443885</v>
      </c>
      <c r="G211" s="221">
        <f t="shared" si="42"/>
        <v>759.86870721641344</v>
      </c>
      <c r="H211" s="221">
        <f t="shared" si="48"/>
        <v>0</v>
      </c>
      <c r="I211" s="100">
        <f t="shared" si="43"/>
        <v>0</v>
      </c>
      <c r="J211" s="221">
        <f t="shared" si="49"/>
        <v>-442.46798177845159</v>
      </c>
      <c r="K211" s="100">
        <f t="shared" si="44"/>
        <v>-691.13498753794147</v>
      </c>
      <c r="L211" s="101">
        <f t="shared" si="50"/>
        <v>68.733719678471971</v>
      </c>
      <c r="M211" s="101">
        <f t="shared" si="51"/>
        <v>46976.733719678472</v>
      </c>
      <c r="N211" s="101">
        <f t="shared" si="52"/>
        <v>30074.733495312721</v>
      </c>
      <c r="O211" s="102">
        <f t="shared" si="53"/>
        <v>0.97533121096478981</v>
      </c>
      <c r="P211" s="103">
        <v>-242.29210445029673</v>
      </c>
      <c r="Q211" s="102">
        <f t="shared" si="54"/>
        <v>9.5827687707330744E-2</v>
      </c>
      <c r="R211" s="102">
        <f t="shared" si="54"/>
        <v>9.51261334898484E-2</v>
      </c>
      <c r="S211" s="104">
        <v>1562</v>
      </c>
      <c r="T211" s="255">
        <v>42806</v>
      </c>
      <c r="U211" s="1">
        <v>27422.165278667522</v>
      </c>
      <c r="W211" s="101">
        <v>0</v>
      </c>
      <c r="X211" s="101">
        <f t="shared" si="55"/>
        <v>0</v>
      </c>
    </row>
    <row r="212" spans="1:26" x14ac:dyDescent="0.25">
      <c r="A212" s="98">
        <v>3820</v>
      </c>
      <c r="B212" s="98" t="s">
        <v>228</v>
      </c>
      <c r="C212" s="1">
        <v>76424</v>
      </c>
      <c r="D212" s="98">
        <f t="shared" si="45"/>
        <v>26453.444098303913</v>
      </c>
      <c r="E212" s="99">
        <f t="shared" si="46"/>
        <v>0.85789188025919838</v>
      </c>
      <c r="F212" s="221">
        <f t="shared" si="47"/>
        <v>2632.8430846901319</v>
      </c>
      <c r="G212" s="221">
        <f t="shared" si="42"/>
        <v>7606.2836716697911</v>
      </c>
      <c r="H212" s="221">
        <f t="shared" si="48"/>
        <v>456.37207602168218</v>
      </c>
      <c r="I212" s="100">
        <f t="shared" si="43"/>
        <v>1318.4589276266399</v>
      </c>
      <c r="J212" s="221">
        <f t="shared" si="49"/>
        <v>13.904094243230588</v>
      </c>
      <c r="K212" s="100">
        <f t="shared" si="44"/>
        <v>40.168928268693172</v>
      </c>
      <c r="L212" s="101">
        <f t="shared" si="50"/>
        <v>7646.4525999384841</v>
      </c>
      <c r="M212" s="101">
        <f t="shared" si="51"/>
        <v>84070.452599938479</v>
      </c>
      <c r="N212" s="101">
        <f t="shared" si="52"/>
        <v>29100.191277237271</v>
      </c>
      <c r="O212" s="102">
        <f t="shared" si="53"/>
        <v>0.94372656044178571</v>
      </c>
      <c r="P212" s="103">
        <v>-634.04524730131743</v>
      </c>
      <c r="Q212" s="102">
        <f t="shared" si="54"/>
        <v>5.2164934260342813E-2</v>
      </c>
      <c r="R212" s="102">
        <f t="shared" si="54"/>
        <v>5.6171100503632512E-2</v>
      </c>
      <c r="S212" s="104">
        <v>2889</v>
      </c>
      <c r="T212" s="255">
        <v>72635</v>
      </c>
      <c r="U212" s="1">
        <v>25046.551724137931</v>
      </c>
      <c r="W212" s="101">
        <v>0</v>
      </c>
      <c r="X212" s="101">
        <f t="shared" si="55"/>
        <v>0</v>
      </c>
    </row>
    <row r="213" spans="1:26" x14ac:dyDescent="0.25">
      <c r="A213" s="98">
        <v>3821</v>
      </c>
      <c r="B213" s="98" t="s">
        <v>229</v>
      </c>
      <c r="C213" s="1">
        <v>63315</v>
      </c>
      <c r="D213" s="98">
        <f t="shared" si="45"/>
        <v>25821.778140293638</v>
      </c>
      <c r="E213" s="99">
        <f t="shared" si="46"/>
        <v>0.83740679353856573</v>
      </c>
      <c r="F213" s="221">
        <f t="shared" si="47"/>
        <v>3011.8426594962971</v>
      </c>
      <c r="G213" s="221">
        <f t="shared" si="42"/>
        <v>7385.0382010849198</v>
      </c>
      <c r="H213" s="221">
        <f t="shared" si="48"/>
        <v>677.45516132527837</v>
      </c>
      <c r="I213" s="100">
        <f t="shared" si="43"/>
        <v>1661.1200555695825</v>
      </c>
      <c r="J213" s="221">
        <f t="shared" si="49"/>
        <v>234.98717954682678</v>
      </c>
      <c r="K213" s="100">
        <f t="shared" si="44"/>
        <v>576.18856424881926</v>
      </c>
      <c r="L213" s="101">
        <f t="shared" si="50"/>
        <v>7961.2267653337394</v>
      </c>
      <c r="M213" s="101">
        <f t="shared" si="51"/>
        <v>71276.226765333733</v>
      </c>
      <c r="N213" s="101">
        <f t="shared" si="52"/>
        <v>29068.607979336757</v>
      </c>
      <c r="O213" s="102">
        <f t="shared" si="53"/>
        <v>0.94270230610575412</v>
      </c>
      <c r="P213" s="103">
        <v>11.860645073443266</v>
      </c>
      <c r="Q213" s="102">
        <f t="shared" si="54"/>
        <v>7.6950553656171858E-2</v>
      </c>
      <c r="R213" s="102">
        <f t="shared" si="54"/>
        <v>6.7287865164966404E-2</v>
      </c>
      <c r="S213" s="104">
        <v>2452</v>
      </c>
      <c r="T213" s="255">
        <v>58791</v>
      </c>
      <c r="U213" s="1">
        <v>24193.827160493827</v>
      </c>
      <c r="W213" s="101">
        <v>0</v>
      </c>
      <c r="X213" s="101">
        <f t="shared" si="55"/>
        <v>0</v>
      </c>
    </row>
    <row r="214" spans="1:26" x14ac:dyDescent="0.25">
      <c r="A214" s="98">
        <v>3822</v>
      </c>
      <c r="B214" s="98" t="s">
        <v>230</v>
      </c>
      <c r="C214" s="1">
        <v>40726</v>
      </c>
      <c r="D214" s="98">
        <f t="shared" si="45"/>
        <v>28801.980198019803</v>
      </c>
      <c r="E214" s="99">
        <f t="shared" si="46"/>
        <v>0.93405549974687974</v>
      </c>
      <c r="F214" s="221">
        <f t="shared" si="47"/>
        <v>1223.7214248605981</v>
      </c>
      <c r="G214" s="221">
        <f t="shared" si="42"/>
        <v>1730.3420947528857</v>
      </c>
      <c r="H214" s="221">
        <f t="shared" si="48"/>
        <v>0</v>
      </c>
      <c r="I214" s="100">
        <f t="shared" si="43"/>
        <v>0</v>
      </c>
      <c r="J214" s="221">
        <f t="shared" si="49"/>
        <v>-442.46798177845159</v>
      </c>
      <c r="K214" s="100">
        <f t="shared" si="44"/>
        <v>-625.64972623473057</v>
      </c>
      <c r="L214" s="101">
        <f t="shared" si="50"/>
        <v>1104.692368518155</v>
      </c>
      <c r="M214" s="101">
        <f t="shared" si="51"/>
        <v>41830.692368518154</v>
      </c>
      <c r="N214" s="101">
        <f t="shared" si="52"/>
        <v>29583.23364110195</v>
      </c>
      <c r="O214" s="102">
        <f t="shared" si="53"/>
        <v>0.95939174642818392</v>
      </c>
      <c r="P214" s="103">
        <v>-3770.5216176352092</v>
      </c>
      <c r="Q214" s="102">
        <f t="shared" si="54"/>
        <v>7.4592997176706505E-2</v>
      </c>
      <c r="R214" s="102">
        <f t="shared" si="54"/>
        <v>8.6752465320148756E-2</v>
      </c>
      <c r="S214" s="104">
        <v>1414</v>
      </c>
      <c r="T214" s="255">
        <v>37899</v>
      </c>
      <c r="U214" s="1">
        <v>26502.797202797203</v>
      </c>
      <c r="W214" s="101">
        <v>0</v>
      </c>
      <c r="X214" s="101">
        <f t="shared" si="55"/>
        <v>0</v>
      </c>
    </row>
    <row r="215" spans="1:26" x14ac:dyDescent="0.25">
      <c r="A215" s="98">
        <v>3823</v>
      </c>
      <c r="B215" s="98" t="s">
        <v>231</v>
      </c>
      <c r="C215" s="1">
        <v>35825</v>
      </c>
      <c r="D215" s="98">
        <f t="shared" si="45"/>
        <v>29904.006677796329</v>
      </c>
      <c r="E215" s="99">
        <f t="shared" si="46"/>
        <v>0.96979449710834342</v>
      </c>
      <c r="F215" s="221">
        <f t="shared" si="47"/>
        <v>562.50553699468219</v>
      </c>
      <c r="G215" s="221">
        <f t="shared" si="42"/>
        <v>673.88163331962926</v>
      </c>
      <c r="H215" s="221">
        <f t="shared" si="48"/>
        <v>0</v>
      </c>
      <c r="I215" s="100">
        <f t="shared" si="43"/>
        <v>0</v>
      </c>
      <c r="J215" s="221">
        <f t="shared" si="49"/>
        <v>-442.46798177845159</v>
      </c>
      <c r="K215" s="100">
        <f t="shared" si="44"/>
        <v>-530.07664217058505</v>
      </c>
      <c r="L215" s="101">
        <f t="shared" si="50"/>
        <v>143.80499114904421</v>
      </c>
      <c r="M215" s="101">
        <f t="shared" si="51"/>
        <v>35968.804991149045</v>
      </c>
      <c r="N215" s="101">
        <f t="shared" si="52"/>
        <v>30024.044233012559</v>
      </c>
      <c r="O215" s="102">
        <f t="shared" si="53"/>
        <v>0.97368734537276935</v>
      </c>
      <c r="P215" s="103">
        <v>-2485.72878212658</v>
      </c>
      <c r="Q215" s="102">
        <f t="shared" si="54"/>
        <v>0.14318080285914864</v>
      </c>
      <c r="R215" s="102">
        <f t="shared" si="54"/>
        <v>0.17180803498416919</v>
      </c>
      <c r="S215" s="104">
        <v>1198</v>
      </c>
      <c r="T215" s="255">
        <v>31338</v>
      </c>
      <c r="U215" s="1">
        <v>25519.543973941367</v>
      </c>
      <c r="W215" s="101">
        <v>0</v>
      </c>
      <c r="X215" s="101">
        <f t="shared" si="55"/>
        <v>0</v>
      </c>
    </row>
    <row r="216" spans="1:26" x14ac:dyDescent="0.25">
      <c r="A216" s="98">
        <v>3824</v>
      </c>
      <c r="B216" s="98" t="s">
        <v>232</v>
      </c>
      <c r="C216" s="1">
        <v>61328</v>
      </c>
      <c r="D216" s="98">
        <f t="shared" si="45"/>
        <v>28657.943925233645</v>
      </c>
      <c r="E216" s="99">
        <f t="shared" si="46"/>
        <v>0.92938436700413163</v>
      </c>
      <c r="F216" s="221">
        <f t="shared" si="47"/>
        <v>1310.1431885322927</v>
      </c>
      <c r="G216" s="221">
        <f t="shared" si="42"/>
        <v>2803.7064234591066</v>
      </c>
      <c r="H216" s="221">
        <f t="shared" si="48"/>
        <v>0</v>
      </c>
      <c r="I216" s="100">
        <f t="shared" si="43"/>
        <v>0</v>
      </c>
      <c r="J216" s="221">
        <f t="shared" si="49"/>
        <v>-442.46798177845159</v>
      </c>
      <c r="K216" s="100">
        <f t="shared" si="44"/>
        <v>-946.88148100588649</v>
      </c>
      <c r="L216" s="101">
        <f t="shared" si="50"/>
        <v>1856.82494245322</v>
      </c>
      <c r="M216" s="101">
        <f t="shared" si="51"/>
        <v>63184.824942453219</v>
      </c>
      <c r="N216" s="101">
        <f t="shared" si="52"/>
        <v>29525.619131987485</v>
      </c>
      <c r="O216" s="102">
        <f t="shared" si="53"/>
        <v>0.95752329333108466</v>
      </c>
      <c r="P216" s="103">
        <v>10071.037961892678</v>
      </c>
      <c r="Q216" s="102">
        <f t="shared" si="54"/>
        <v>-0.20934430033777687</v>
      </c>
      <c r="R216" s="102">
        <f t="shared" si="54"/>
        <v>-0.20047713361259298</v>
      </c>
      <c r="S216" s="104">
        <v>2140</v>
      </c>
      <c r="T216" s="255">
        <v>77566</v>
      </c>
      <c r="U216" s="1">
        <v>35843.807763401106</v>
      </c>
      <c r="W216" s="101">
        <v>0</v>
      </c>
      <c r="X216" s="101">
        <f t="shared" si="55"/>
        <v>0</v>
      </c>
    </row>
    <row r="217" spans="1:26" x14ac:dyDescent="0.25">
      <c r="A217" s="98">
        <v>3825</v>
      </c>
      <c r="B217" s="98" t="s">
        <v>233</v>
      </c>
      <c r="C217" s="1">
        <v>122698</v>
      </c>
      <c r="D217" s="98">
        <f t="shared" si="45"/>
        <v>32675.898801597868</v>
      </c>
      <c r="E217" s="99">
        <f t="shared" si="46"/>
        <v>1.0596876594930564</v>
      </c>
      <c r="F217" s="221">
        <f t="shared" si="47"/>
        <v>-1100.6297372862412</v>
      </c>
      <c r="G217" s="221">
        <f t="shared" si="42"/>
        <v>-4132.8646635098357</v>
      </c>
      <c r="H217" s="221">
        <f t="shared" si="48"/>
        <v>0</v>
      </c>
      <c r="I217" s="100">
        <f t="shared" si="43"/>
        <v>0</v>
      </c>
      <c r="J217" s="221">
        <f t="shared" si="49"/>
        <v>-442.46798177845159</v>
      </c>
      <c r="K217" s="100">
        <f t="shared" si="44"/>
        <v>-1661.4672715780855</v>
      </c>
      <c r="L217" s="101">
        <f t="shared" si="50"/>
        <v>-5794.331935087921</v>
      </c>
      <c r="M217" s="101">
        <f t="shared" si="51"/>
        <v>116903.66806491208</v>
      </c>
      <c r="N217" s="101">
        <f t="shared" si="52"/>
        <v>31132.801082533177</v>
      </c>
      <c r="O217" s="102">
        <f t="shared" si="53"/>
        <v>1.0096446103266548</v>
      </c>
      <c r="P217" s="103">
        <v>16348.307264909818</v>
      </c>
      <c r="Q217" s="102">
        <f t="shared" si="54"/>
        <v>-0.12667976312492882</v>
      </c>
      <c r="R217" s="102">
        <f t="shared" si="54"/>
        <v>-0.12644718782882364</v>
      </c>
      <c r="S217" s="104">
        <v>3755</v>
      </c>
      <c r="T217" s="255">
        <v>140496</v>
      </c>
      <c r="U217" s="1">
        <v>37405.750798722045</v>
      </c>
      <c r="W217" s="101">
        <v>0</v>
      </c>
      <c r="X217" s="101">
        <f t="shared" si="55"/>
        <v>0</v>
      </c>
    </row>
    <row r="218" spans="1:26" ht="28.5" customHeight="1" x14ac:dyDescent="0.25">
      <c r="A218" s="98">
        <v>4201</v>
      </c>
      <c r="B218" s="98" t="s">
        <v>234</v>
      </c>
      <c r="C218" s="1">
        <v>173708</v>
      </c>
      <c r="D218" s="98">
        <f t="shared" si="45"/>
        <v>25791.833704528581</v>
      </c>
      <c r="E218" s="99">
        <f t="shared" si="46"/>
        <v>0.83643568791593592</v>
      </c>
      <c r="F218" s="221">
        <f t="shared" si="47"/>
        <v>3029.8093209553313</v>
      </c>
      <c r="G218" s="221">
        <f t="shared" si="42"/>
        <v>20405.765776634158</v>
      </c>
      <c r="H218" s="221">
        <f t="shared" si="48"/>
        <v>687.93571384304846</v>
      </c>
      <c r="I218" s="100">
        <f t="shared" si="43"/>
        <v>4633.2470327329311</v>
      </c>
      <c r="J218" s="221">
        <f t="shared" si="49"/>
        <v>245.46773206459687</v>
      </c>
      <c r="K218" s="100">
        <f t="shared" si="44"/>
        <v>1653.2251754550598</v>
      </c>
      <c r="L218" s="101">
        <f t="shared" si="50"/>
        <v>22058.990952089218</v>
      </c>
      <c r="M218" s="101">
        <f t="shared" si="51"/>
        <v>195766.99095208923</v>
      </c>
      <c r="N218" s="101">
        <f t="shared" si="52"/>
        <v>29067.110757548511</v>
      </c>
      <c r="O218" s="102">
        <f t="shared" si="53"/>
        <v>0.94265375082462288</v>
      </c>
      <c r="P218" s="103">
        <v>-1691.6017966681393</v>
      </c>
      <c r="Q218" s="102">
        <f t="shared" si="54"/>
        <v>0.11277810163802104</v>
      </c>
      <c r="R218" s="102">
        <f t="shared" si="54"/>
        <v>0.11723912743523349</v>
      </c>
      <c r="S218" s="104">
        <v>6735</v>
      </c>
      <c r="T218" s="255">
        <v>156103</v>
      </c>
      <c r="U218" s="1">
        <v>23085.329784087549</v>
      </c>
      <c r="W218" s="101">
        <v>0</v>
      </c>
      <c r="X218" s="101">
        <f t="shared" si="55"/>
        <v>0</v>
      </c>
    </row>
    <row r="219" spans="1:26" x14ac:dyDescent="0.25">
      <c r="A219" s="98">
        <v>4202</v>
      </c>
      <c r="B219" s="98" t="s">
        <v>235</v>
      </c>
      <c r="C219" s="1">
        <v>674022</v>
      </c>
      <c r="D219" s="98">
        <f t="shared" si="45"/>
        <v>28064.371070491736</v>
      </c>
      <c r="E219" s="99">
        <f t="shared" si="46"/>
        <v>0.91013464925346621</v>
      </c>
      <c r="F219" s="221">
        <f t="shared" si="47"/>
        <v>1666.2869013774382</v>
      </c>
      <c r="G219" s="221">
        <f t="shared" si="42"/>
        <v>40019.212510381927</v>
      </c>
      <c r="H219" s="221">
        <f t="shared" si="48"/>
        <v>0</v>
      </c>
      <c r="I219" s="100">
        <f t="shared" si="43"/>
        <v>0</v>
      </c>
      <c r="J219" s="221">
        <f t="shared" si="49"/>
        <v>-442.46798177845159</v>
      </c>
      <c r="K219" s="100">
        <f t="shared" si="44"/>
        <v>-10626.753518373072</v>
      </c>
      <c r="L219" s="101">
        <f t="shared" si="50"/>
        <v>29392.458992008855</v>
      </c>
      <c r="M219" s="101">
        <f t="shared" si="51"/>
        <v>703414.45899200882</v>
      </c>
      <c r="N219" s="101">
        <f t="shared" si="52"/>
        <v>29288.189990090723</v>
      </c>
      <c r="O219" s="102">
        <f t="shared" si="53"/>
        <v>0.94982340623081851</v>
      </c>
      <c r="P219" s="103">
        <v>-4467.8793074574933</v>
      </c>
      <c r="Q219" s="102">
        <f t="shared" si="54"/>
        <v>0.1815370699538269</v>
      </c>
      <c r="R219" s="102">
        <f t="shared" si="54"/>
        <v>0.17533839106744728</v>
      </c>
      <c r="S219" s="104">
        <v>24017</v>
      </c>
      <c r="T219" s="255">
        <v>570462</v>
      </c>
      <c r="U219" s="1">
        <v>23877.694529320663</v>
      </c>
      <c r="W219" s="101">
        <v>0</v>
      </c>
      <c r="X219" s="101">
        <f t="shared" si="55"/>
        <v>0</v>
      </c>
    </row>
    <row r="220" spans="1:26" x14ac:dyDescent="0.25">
      <c r="A220" s="98">
        <v>4203</v>
      </c>
      <c r="B220" s="98" t="s">
        <v>236</v>
      </c>
      <c r="C220" s="1">
        <v>1130345</v>
      </c>
      <c r="D220" s="98">
        <f t="shared" si="45"/>
        <v>24837.834274539102</v>
      </c>
      <c r="E220" s="99">
        <f t="shared" si="46"/>
        <v>0.80549724520433641</v>
      </c>
      <c r="F220" s="221">
        <f t="shared" si="47"/>
        <v>3602.2089789490187</v>
      </c>
      <c r="G220" s="221">
        <f t="shared" si="42"/>
        <v>163932.9284229909</v>
      </c>
      <c r="H220" s="221">
        <f t="shared" si="48"/>
        <v>1021.835514339366</v>
      </c>
      <c r="I220" s="100">
        <f t="shared" si="43"/>
        <v>46502.712422070203</v>
      </c>
      <c r="J220" s="221">
        <f t="shared" si="49"/>
        <v>579.36753256091447</v>
      </c>
      <c r="K220" s="100">
        <f t="shared" si="44"/>
        <v>26366.437039314656</v>
      </c>
      <c r="L220" s="101">
        <f t="shared" si="50"/>
        <v>190299.36546230555</v>
      </c>
      <c r="M220" s="101">
        <f t="shared" si="51"/>
        <v>1320644.3654623055</v>
      </c>
      <c r="N220" s="101">
        <f t="shared" si="52"/>
        <v>29019.410786049033</v>
      </c>
      <c r="O220" s="102">
        <f t="shared" si="53"/>
        <v>0.94110682868904272</v>
      </c>
      <c r="P220" s="103">
        <v>-779.7540184961108</v>
      </c>
      <c r="Q220" s="102">
        <f t="shared" si="54"/>
        <v>7.6776448465299796E-2</v>
      </c>
      <c r="R220" s="102">
        <f t="shared" si="54"/>
        <v>6.6271081546259714E-2</v>
      </c>
      <c r="S220" s="104">
        <v>45509</v>
      </c>
      <c r="T220" s="255">
        <v>1049749</v>
      </c>
      <c r="U220" s="1">
        <v>23294.108509930102</v>
      </c>
      <c r="W220" s="101">
        <v>0</v>
      </c>
      <c r="X220" s="101">
        <f t="shared" si="55"/>
        <v>0</v>
      </c>
    </row>
    <row r="221" spans="1:26" x14ac:dyDescent="0.25">
      <c r="A221" s="98">
        <v>4204</v>
      </c>
      <c r="B221" s="98" t="s">
        <v>237</v>
      </c>
      <c r="C221" s="1">
        <v>3022910</v>
      </c>
      <c r="D221" s="98">
        <f t="shared" si="45"/>
        <v>26578.070460799914</v>
      </c>
      <c r="E221" s="99">
        <f t="shared" si="46"/>
        <v>0.86193354470388273</v>
      </c>
      <c r="F221" s="221">
        <f t="shared" si="47"/>
        <v>2558.0672671925313</v>
      </c>
      <c r="G221" s="221">
        <f t="shared" si="42"/>
        <v>290946.89676867693</v>
      </c>
      <c r="H221" s="221">
        <f t="shared" si="48"/>
        <v>412.75284914808179</v>
      </c>
      <c r="I221" s="100">
        <f t="shared" si="43"/>
        <v>46945.270803555373</v>
      </c>
      <c r="J221" s="221">
        <f t="shared" si="49"/>
        <v>-29.715132630369794</v>
      </c>
      <c r="K221" s="100">
        <f t="shared" si="44"/>
        <v>-3379.7100399803689</v>
      </c>
      <c r="L221" s="101">
        <f t="shared" si="50"/>
        <v>287567.18672869657</v>
      </c>
      <c r="M221" s="101">
        <f t="shared" si="51"/>
        <v>3310477.1867286963</v>
      </c>
      <c r="N221" s="101">
        <f t="shared" si="52"/>
        <v>29106.422595362077</v>
      </c>
      <c r="O221" s="102">
        <f t="shared" si="53"/>
        <v>0.94392864366402018</v>
      </c>
      <c r="P221" s="103">
        <v>-5701.7307346167509</v>
      </c>
      <c r="Q221" s="102">
        <f t="shared" si="54"/>
        <v>0.10132129701111518</v>
      </c>
      <c r="R221" s="102">
        <f t="shared" si="54"/>
        <v>9.0195470145048875E-2</v>
      </c>
      <c r="S221" s="104">
        <v>113737</v>
      </c>
      <c r="T221" s="255">
        <v>2744803</v>
      </c>
      <c r="U221" s="1">
        <v>24379.178953352046</v>
      </c>
      <c r="W221" s="101">
        <v>0</v>
      </c>
      <c r="X221" s="101">
        <f t="shared" si="55"/>
        <v>0</v>
      </c>
      <c r="Y221" s="1"/>
      <c r="Z221" s="1"/>
    </row>
    <row r="222" spans="1:26" x14ac:dyDescent="0.25">
      <c r="A222" s="98">
        <v>4205</v>
      </c>
      <c r="B222" s="98" t="s">
        <v>238</v>
      </c>
      <c r="C222" s="1">
        <v>565255</v>
      </c>
      <c r="D222" s="98">
        <f t="shared" si="45"/>
        <v>24420.227243271267</v>
      </c>
      <c r="E222" s="99">
        <f t="shared" si="46"/>
        <v>0.79195414359788829</v>
      </c>
      <c r="F222" s="221">
        <f t="shared" si="47"/>
        <v>3852.7731977097192</v>
      </c>
      <c r="G222" s="221">
        <f t="shared" si="42"/>
        <v>89180.141207386871</v>
      </c>
      <c r="H222" s="221">
        <f t="shared" si="48"/>
        <v>1167.9979752831082</v>
      </c>
      <c r="I222" s="100">
        <f t="shared" si="43"/>
        <v>27035.649133878105</v>
      </c>
      <c r="J222" s="221">
        <f t="shared" si="49"/>
        <v>725.52999350465666</v>
      </c>
      <c r="K222" s="100">
        <f t="shared" si="44"/>
        <v>16793.842759652285</v>
      </c>
      <c r="L222" s="101">
        <f t="shared" si="50"/>
        <v>105973.98396703915</v>
      </c>
      <c r="M222" s="101">
        <f t="shared" si="51"/>
        <v>671228.98396703915</v>
      </c>
      <c r="N222" s="101">
        <f t="shared" si="52"/>
        <v>28998.530434485641</v>
      </c>
      <c r="O222" s="102">
        <f t="shared" si="53"/>
        <v>0.94042967360872032</v>
      </c>
      <c r="P222" s="103">
        <v>-4251.8479194473912</v>
      </c>
      <c r="Q222" s="102">
        <f t="shared" si="54"/>
        <v>7.5985510253418279E-2</v>
      </c>
      <c r="R222" s="102">
        <f t="shared" si="54"/>
        <v>7.170890132166409E-2</v>
      </c>
      <c r="S222" s="104">
        <v>23147</v>
      </c>
      <c r="T222" s="255">
        <v>525337</v>
      </c>
      <c r="U222" s="1">
        <v>22786.25027109087</v>
      </c>
      <c r="W222" s="101">
        <v>0</v>
      </c>
      <c r="X222" s="101">
        <f t="shared" si="55"/>
        <v>0</v>
      </c>
      <c r="Y222" s="1"/>
      <c r="Z222" s="1"/>
    </row>
    <row r="223" spans="1:26" x14ac:dyDescent="0.25">
      <c r="A223" s="98">
        <v>4206</v>
      </c>
      <c r="B223" s="98" t="s">
        <v>239</v>
      </c>
      <c r="C223" s="1">
        <v>232544</v>
      </c>
      <c r="D223" s="98">
        <f t="shared" si="45"/>
        <v>24167.948451465392</v>
      </c>
      <c r="E223" s="99">
        <f t="shared" si="46"/>
        <v>0.78377267859667366</v>
      </c>
      <c r="F223" s="221">
        <f t="shared" si="47"/>
        <v>4004.140472793244</v>
      </c>
      <c r="G223" s="221">
        <f t="shared" si="42"/>
        <v>38527.8396292166</v>
      </c>
      <c r="H223" s="221">
        <f t="shared" si="48"/>
        <v>1256.2955524151644</v>
      </c>
      <c r="I223" s="100">
        <f t="shared" si="43"/>
        <v>12088.075805338713</v>
      </c>
      <c r="J223" s="221">
        <f t="shared" si="49"/>
        <v>813.82757063671284</v>
      </c>
      <c r="K223" s="100">
        <f t="shared" si="44"/>
        <v>7830.6488846664515</v>
      </c>
      <c r="L223" s="101">
        <f t="shared" si="50"/>
        <v>46358.48851388305</v>
      </c>
      <c r="M223" s="101">
        <f t="shared" si="51"/>
        <v>278902.48851388303</v>
      </c>
      <c r="N223" s="101">
        <f t="shared" si="52"/>
        <v>28985.916494895344</v>
      </c>
      <c r="O223" s="102">
        <f t="shared" si="53"/>
        <v>0.94002060035865953</v>
      </c>
      <c r="P223" s="103">
        <v>786.02643837549113</v>
      </c>
      <c r="Q223" s="102">
        <f t="shared" si="54"/>
        <v>5.2673511144911006E-2</v>
      </c>
      <c r="R223" s="102">
        <f t="shared" si="54"/>
        <v>5.5189774994041443E-2</v>
      </c>
      <c r="S223" s="104">
        <v>9622</v>
      </c>
      <c r="T223" s="255">
        <v>220908</v>
      </c>
      <c r="U223" s="1">
        <v>22903.888024883359</v>
      </c>
      <c r="W223" s="101">
        <v>0</v>
      </c>
      <c r="X223" s="101">
        <f t="shared" si="55"/>
        <v>0</v>
      </c>
    </row>
    <row r="224" spans="1:26" x14ac:dyDescent="0.25">
      <c r="A224" s="98">
        <v>4207</v>
      </c>
      <c r="B224" s="98" t="s">
        <v>240</v>
      </c>
      <c r="C224" s="1">
        <v>230906</v>
      </c>
      <c r="D224" s="98">
        <f t="shared" si="45"/>
        <v>25520.114942528737</v>
      </c>
      <c r="E224" s="99">
        <f t="shared" si="46"/>
        <v>0.82762377976637702</v>
      </c>
      <c r="F224" s="221">
        <f t="shared" si="47"/>
        <v>3192.8405781552378</v>
      </c>
      <c r="G224" s="221">
        <f t="shared" si="42"/>
        <v>28888.821551148594</v>
      </c>
      <c r="H224" s="221">
        <f t="shared" si="48"/>
        <v>783.03728054299381</v>
      </c>
      <c r="I224" s="100">
        <f t="shared" si="43"/>
        <v>7084.9213143530078</v>
      </c>
      <c r="J224" s="221">
        <f t="shared" si="49"/>
        <v>340.56929876454222</v>
      </c>
      <c r="K224" s="100">
        <f t="shared" si="44"/>
        <v>3081.471015221578</v>
      </c>
      <c r="L224" s="101">
        <f t="shared" si="50"/>
        <v>31970.292566370172</v>
      </c>
      <c r="M224" s="101">
        <f t="shared" si="51"/>
        <v>262876.29256637016</v>
      </c>
      <c r="N224" s="101">
        <f t="shared" si="52"/>
        <v>29053.524819448514</v>
      </c>
      <c r="O224" s="102">
        <f t="shared" si="53"/>
        <v>0.94221315541714479</v>
      </c>
      <c r="P224" s="103">
        <v>973.11587138033065</v>
      </c>
      <c r="Q224" s="102">
        <f t="shared" si="54"/>
        <v>6.5442984823945768E-2</v>
      </c>
      <c r="R224" s="102">
        <f t="shared" si="54"/>
        <v>6.2970139700017594E-2</v>
      </c>
      <c r="S224" s="104">
        <v>9048</v>
      </c>
      <c r="T224" s="255">
        <v>216723</v>
      </c>
      <c r="U224" s="1">
        <v>24008.308408109006</v>
      </c>
      <c r="W224" s="101">
        <v>0</v>
      </c>
      <c r="X224" s="101">
        <f t="shared" si="55"/>
        <v>0</v>
      </c>
    </row>
    <row r="225" spans="1:26" x14ac:dyDescent="0.25">
      <c r="A225" s="98">
        <v>4211</v>
      </c>
      <c r="B225" s="98" t="s">
        <v>241</v>
      </c>
      <c r="C225" s="1">
        <v>48721</v>
      </c>
      <c r="D225" s="98">
        <f t="shared" si="45"/>
        <v>20074.577667902762</v>
      </c>
      <c r="E225" s="99">
        <f t="shared" si="46"/>
        <v>0.65102362917010892</v>
      </c>
      <c r="F225" s="221">
        <f t="shared" si="47"/>
        <v>6460.1629429308223</v>
      </c>
      <c r="G225" s="221">
        <f t="shared" si="42"/>
        <v>15678.815462493105</v>
      </c>
      <c r="H225" s="221">
        <f t="shared" si="48"/>
        <v>2688.9753266620846</v>
      </c>
      <c r="I225" s="100">
        <f t="shared" si="43"/>
        <v>6526.1431178088797</v>
      </c>
      <c r="J225" s="221">
        <f t="shared" si="49"/>
        <v>2246.5073448836329</v>
      </c>
      <c r="K225" s="100">
        <f t="shared" si="44"/>
        <v>5452.2733260325767</v>
      </c>
      <c r="L225" s="101">
        <f t="shared" si="50"/>
        <v>21131.088788525682</v>
      </c>
      <c r="M225" s="101">
        <f t="shared" si="51"/>
        <v>69852.088788525682</v>
      </c>
      <c r="N225" s="101">
        <f t="shared" si="52"/>
        <v>28781.247955717216</v>
      </c>
      <c r="O225" s="102">
        <f t="shared" si="53"/>
        <v>0.93338314788733134</v>
      </c>
      <c r="P225" s="103">
        <v>388.1291743854963</v>
      </c>
      <c r="Q225" s="102">
        <f t="shared" si="54"/>
        <v>4.173704804464496E-2</v>
      </c>
      <c r="R225" s="102">
        <f t="shared" si="54"/>
        <v>4.3024732900077259E-2</v>
      </c>
      <c r="S225" s="104">
        <v>2427</v>
      </c>
      <c r="T225" s="255">
        <v>46769</v>
      </c>
      <c r="U225" s="1">
        <v>19246.502057613168</v>
      </c>
      <c r="W225" s="101">
        <v>0</v>
      </c>
      <c r="X225" s="101">
        <f t="shared" si="55"/>
        <v>0</v>
      </c>
    </row>
    <row r="226" spans="1:26" x14ac:dyDescent="0.25">
      <c r="A226" s="98">
        <v>4212</v>
      </c>
      <c r="B226" s="98" t="s">
        <v>242</v>
      </c>
      <c r="C226" s="1">
        <v>44806</v>
      </c>
      <c r="D226" s="98">
        <f t="shared" si="45"/>
        <v>21025.809479117786</v>
      </c>
      <c r="E226" s="99">
        <f t="shared" si="46"/>
        <v>0.68187231730512354</v>
      </c>
      <c r="F226" s="221">
        <f t="shared" si="47"/>
        <v>5889.4238562018081</v>
      </c>
      <c r="G226" s="221">
        <f t="shared" si="42"/>
        <v>12550.362237566054</v>
      </c>
      <c r="H226" s="221">
        <f t="shared" si="48"/>
        <v>2356.0441927368265</v>
      </c>
      <c r="I226" s="100">
        <f t="shared" si="43"/>
        <v>5020.7301747221773</v>
      </c>
      <c r="J226" s="221">
        <f t="shared" si="49"/>
        <v>1913.576210958375</v>
      </c>
      <c r="K226" s="100">
        <f t="shared" si="44"/>
        <v>4077.8309055522968</v>
      </c>
      <c r="L226" s="101">
        <f t="shared" si="50"/>
        <v>16628.193143118351</v>
      </c>
      <c r="M226" s="101">
        <f t="shared" si="51"/>
        <v>61434.193143118348</v>
      </c>
      <c r="N226" s="101">
        <f t="shared" si="52"/>
        <v>28828.809546277967</v>
      </c>
      <c r="O226" s="102">
        <f t="shared" si="53"/>
        <v>0.93492558229408207</v>
      </c>
      <c r="P226" s="103">
        <v>199.05456144025447</v>
      </c>
      <c r="Q226" s="102">
        <f t="shared" si="54"/>
        <v>6.1854204189970612E-2</v>
      </c>
      <c r="R226" s="102">
        <f t="shared" si="54"/>
        <v>6.0359336704015921E-2</v>
      </c>
      <c r="S226" s="104">
        <v>2131</v>
      </c>
      <c r="T226" s="255">
        <v>42196</v>
      </c>
      <c r="U226" s="1">
        <v>19828.94736842105</v>
      </c>
      <c r="W226" s="101">
        <v>0</v>
      </c>
      <c r="X226" s="101">
        <f t="shared" si="55"/>
        <v>0</v>
      </c>
    </row>
    <row r="227" spans="1:26" x14ac:dyDescent="0.25">
      <c r="A227" s="98">
        <v>4213</v>
      </c>
      <c r="B227" s="98" t="s">
        <v>243</v>
      </c>
      <c r="C227" s="1">
        <v>155554</v>
      </c>
      <c r="D227" s="98">
        <f t="shared" si="45"/>
        <v>25438.103025347504</v>
      </c>
      <c r="E227" s="99">
        <f t="shared" si="46"/>
        <v>0.82496411255734314</v>
      </c>
      <c r="F227" s="221">
        <f t="shared" si="47"/>
        <v>3242.0477284639774</v>
      </c>
      <c r="G227" s="221">
        <f t="shared" si="42"/>
        <v>19825.121859557221</v>
      </c>
      <c r="H227" s="221">
        <f t="shared" si="48"/>
        <v>811.74145155642543</v>
      </c>
      <c r="I227" s="100">
        <f t="shared" si="43"/>
        <v>4963.7989762675415</v>
      </c>
      <c r="J227" s="221">
        <f t="shared" si="49"/>
        <v>369.27346977797384</v>
      </c>
      <c r="K227" s="100">
        <f t="shared" si="44"/>
        <v>2258.1072676923104</v>
      </c>
      <c r="L227" s="101">
        <f t="shared" si="50"/>
        <v>22083.229127249531</v>
      </c>
      <c r="M227" s="101">
        <f t="shared" si="51"/>
        <v>177637.22912724953</v>
      </c>
      <c r="N227" s="101">
        <f t="shared" si="52"/>
        <v>29049.42422358946</v>
      </c>
      <c r="O227" s="102">
        <f t="shared" si="53"/>
        <v>0.94208017205669337</v>
      </c>
      <c r="P227" s="103">
        <v>-5402.1222697291378</v>
      </c>
      <c r="Q227" s="102">
        <f t="shared" si="54"/>
        <v>0.12712122309977539</v>
      </c>
      <c r="R227" s="102">
        <f t="shared" si="54"/>
        <v>0.11827382838043127</v>
      </c>
      <c r="S227" s="104">
        <v>6115</v>
      </c>
      <c r="T227" s="255">
        <v>138010</v>
      </c>
      <c r="U227" s="1">
        <v>22747.651227954506</v>
      </c>
      <c r="W227" s="101">
        <v>0</v>
      </c>
      <c r="X227" s="101">
        <f t="shared" si="55"/>
        <v>0</v>
      </c>
    </row>
    <row r="228" spans="1:26" x14ac:dyDescent="0.25">
      <c r="A228" s="98">
        <v>4214</v>
      </c>
      <c r="B228" s="98" t="s">
        <v>244</v>
      </c>
      <c r="C228" s="1">
        <v>139305</v>
      </c>
      <c r="D228" s="98">
        <f t="shared" si="45"/>
        <v>22844.375204985241</v>
      </c>
      <c r="E228" s="99">
        <f t="shared" si="46"/>
        <v>0.74084886357795443</v>
      </c>
      <c r="F228" s="221">
        <f t="shared" si="47"/>
        <v>4798.2844206813352</v>
      </c>
      <c r="G228" s="221">
        <f t="shared" si="42"/>
        <v>29259.938397314781</v>
      </c>
      <c r="H228" s="221">
        <f t="shared" si="48"/>
        <v>1719.5461886832172</v>
      </c>
      <c r="I228" s="100">
        <f t="shared" si="43"/>
        <v>10485.792658590259</v>
      </c>
      <c r="J228" s="221">
        <f t="shared" si="49"/>
        <v>1277.0782069047657</v>
      </c>
      <c r="K228" s="100">
        <f t="shared" si="44"/>
        <v>7787.6229057052615</v>
      </c>
      <c r="L228" s="101">
        <f t="shared" si="50"/>
        <v>37047.56130302004</v>
      </c>
      <c r="M228" s="101">
        <f t="shared" si="51"/>
        <v>176352.56130302005</v>
      </c>
      <c r="N228" s="101">
        <f t="shared" si="52"/>
        <v>28919.737832571343</v>
      </c>
      <c r="O228" s="102">
        <f t="shared" si="53"/>
        <v>0.93787440960772372</v>
      </c>
      <c r="P228" s="103">
        <v>-1114.4976697969469</v>
      </c>
      <c r="Q228" s="102">
        <f t="shared" si="54"/>
        <v>8.0067918559754384E-2</v>
      </c>
      <c r="R228" s="102">
        <f t="shared" si="54"/>
        <v>6.3418790264474487E-2</v>
      </c>
      <c r="S228" s="104">
        <v>6098</v>
      </c>
      <c r="T228" s="255">
        <v>128978</v>
      </c>
      <c r="U228" s="1">
        <v>21482.011992005329</v>
      </c>
      <c r="W228" s="101">
        <v>0</v>
      </c>
      <c r="X228" s="101">
        <f t="shared" si="55"/>
        <v>0</v>
      </c>
    </row>
    <row r="229" spans="1:26" x14ac:dyDescent="0.25">
      <c r="A229" s="98">
        <v>4215</v>
      </c>
      <c r="B229" s="98" t="s">
        <v>245</v>
      </c>
      <c r="C229" s="1">
        <v>314790</v>
      </c>
      <c r="D229" s="98">
        <f t="shared" si="45"/>
        <v>27909.389130242045</v>
      </c>
      <c r="E229" s="99">
        <f t="shared" si="46"/>
        <v>0.90510854574751287</v>
      </c>
      <c r="F229" s="221">
        <f t="shared" si="47"/>
        <v>1759.2760655272525</v>
      </c>
      <c r="G229" s="221">
        <f t="shared" si="42"/>
        <v>19842.874743081884</v>
      </c>
      <c r="H229" s="221">
        <f t="shared" si="48"/>
        <v>0</v>
      </c>
      <c r="I229" s="100">
        <f t="shared" si="43"/>
        <v>0</v>
      </c>
      <c r="J229" s="221">
        <f t="shared" si="49"/>
        <v>-442.46798177845159</v>
      </c>
      <c r="K229" s="100">
        <f t="shared" si="44"/>
        <v>-4990.5963664791552</v>
      </c>
      <c r="L229" s="101">
        <f t="shared" si="50"/>
        <v>14852.278376602728</v>
      </c>
      <c r="M229" s="101">
        <f t="shared" si="51"/>
        <v>329642.27837660274</v>
      </c>
      <c r="N229" s="101">
        <f t="shared" si="52"/>
        <v>29226.197213990843</v>
      </c>
      <c r="O229" s="102">
        <f t="shared" si="53"/>
        <v>0.94781296482843702</v>
      </c>
      <c r="P229" s="103">
        <v>-2036.5129245456483</v>
      </c>
      <c r="Q229" s="102">
        <f t="shared" si="54"/>
        <v>0.1106446036058286</v>
      </c>
      <c r="R229" s="102">
        <f t="shared" si="54"/>
        <v>0.10089606067143939</v>
      </c>
      <c r="S229" s="104">
        <v>11279</v>
      </c>
      <c r="T229" s="255">
        <v>283430</v>
      </c>
      <c r="U229" s="1">
        <v>25351.520572450805</v>
      </c>
      <c r="W229" s="101">
        <v>0</v>
      </c>
      <c r="X229" s="101">
        <f t="shared" si="55"/>
        <v>0</v>
      </c>
    </row>
    <row r="230" spans="1:26" x14ac:dyDescent="0.25">
      <c r="A230" s="98">
        <v>4216</v>
      </c>
      <c r="B230" s="98" t="s">
        <v>246</v>
      </c>
      <c r="C230" s="1">
        <v>111206</v>
      </c>
      <c r="D230" s="98">
        <f t="shared" si="45"/>
        <v>20817.296892549606</v>
      </c>
      <c r="E230" s="99">
        <f t="shared" si="46"/>
        <v>0.67511020140505618</v>
      </c>
      <c r="F230" s="221">
        <f t="shared" si="47"/>
        <v>6014.5314081427159</v>
      </c>
      <c r="G230" s="221">
        <f t="shared" si="42"/>
        <v>32129.62678229839</v>
      </c>
      <c r="H230" s="221">
        <f t="shared" si="48"/>
        <v>2429.0235980356892</v>
      </c>
      <c r="I230" s="100">
        <f t="shared" si="43"/>
        <v>12975.844060706653</v>
      </c>
      <c r="J230" s="221">
        <f t="shared" si="49"/>
        <v>1986.5556162572377</v>
      </c>
      <c r="K230" s="100">
        <f t="shared" si="44"/>
        <v>10612.180102046164</v>
      </c>
      <c r="L230" s="101">
        <f t="shared" si="50"/>
        <v>42741.806884344551</v>
      </c>
      <c r="M230" s="101">
        <f t="shared" si="51"/>
        <v>153947.80688434455</v>
      </c>
      <c r="N230" s="101">
        <f t="shared" si="52"/>
        <v>28818.383916949562</v>
      </c>
      <c r="O230" s="102">
        <f t="shared" si="53"/>
        <v>0.93458747649907892</v>
      </c>
      <c r="P230" s="103">
        <v>25.028656599650276</v>
      </c>
      <c r="Q230" s="102">
        <f t="shared" si="54"/>
        <v>8.0435648566459725E-2</v>
      </c>
      <c r="R230" s="102">
        <f t="shared" si="54"/>
        <v>6.6682443006272671E-2</v>
      </c>
      <c r="S230" s="104">
        <v>5342</v>
      </c>
      <c r="T230" s="255">
        <v>102927</v>
      </c>
      <c r="U230" s="1">
        <v>19515.927189988623</v>
      </c>
      <c r="W230" s="101">
        <v>0</v>
      </c>
      <c r="X230" s="101">
        <f t="shared" si="55"/>
        <v>0</v>
      </c>
    </row>
    <row r="231" spans="1:26" x14ac:dyDescent="0.25">
      <c r="A231" s="98">
        <v>4217</v>
      </c>
      <c r="B231" s="98" t="s">
        <v>247</v>
      </c>
      <c r="C231" s="1">
        <v>41897</v>
      </c>
      <c r="D231" s="98">
        <f t="shared" si="45"/>
        <v>23263.18711826763</v>
      </c>
      <c r="E231" s="99">
        <f t="shared" si="46"/>
        <v>0.75443103981276149</v>
      </c>
      <c r="F231" s="221">
        <f t="shared" si="47"/>
        <v>4546.997272711902</v>
      </c>
      <c r="G231" s="221">
        <f t="shared" si="42"/>
        <v>8189.1420881541353</v>
      </c>
      <c r="H231" s="221">
        <f t="shared" si="48"/>
        <v>1572.9620190343812</v>
      </c>
      <c r="I231" s="100">
        <f t="shared" si="43"/>
        <v>2832.9045962809209</v>
      </c>
      <c r="J231" s="221">
        <f t="shared" si="49"/>
        <v>1130.4940372559297</v>
      </c>
      <c r="K231" s="100">
        <f t="shared" si="44"/>
        <v>2036.0197610979294</v>
      </c>
      <c r="L231" s="101">
        <f t="shared" si="50"/>
        <v>10225.161849252065</v>
      </c>
      <c r="M231" s="101">
        <f t="shared" si="51"/>
        <v>52122.161849252065</v>
      </c>
      <c r="N231" s="101">
        <f t="shared" si="52"/>
        <v>28940.67842823546</v>
      </c>
      <c r="O231" s="102">
        <f t="shared" si="53"/>
        <v>0.93855351841946399</v>
      </c>
      <c r="P231" s="103">
        <v>-2529.7708516405874</v>
      </c>
      <c r="Q231" s="102">
        <f t="shared" si="54"/>
        <v>3.8828692568991595E-2</v>
      </c>
      <c r="R231" s="102">
        <f t="shared" si="54"/>
        <v>5.0941631238591106E-2</v>
      </c>
      <c r="S231" s="104">
        <v>1801</v>
      </c>
      <c r="T231" s="255">
        <v>40331</v>
      </c>
      <c r="U231" s="1">
        <v>22135.565312843031</v>
      </c>
      <c r="W231" s="101">
        <v>0</v>
      </c>
      <c r="X231" s="101">
        <f t="shared" si="55"/>
        <v>0</v>
      </c>
    </row>
    <row r="232" spans="1:26" x14ac:dyDescent="0.25">
      <c r="A232" s="98">
        <v>4218</v>
      </c>
      <c r="B232" s="98" t="s">
        <v>248</v>
      </c>
      <c r="C232" s="1">
        <v>29256</v>
      </c>
      <c r="D232" s="98">
        <f t="shared" si="45"/>
        <v>22113.378684807256</v>
      </c>
      <c r="E232" s="99">
        <f t="shared" si="46"/>
        <v>0.7171424616127513</v>
      </c>
      <c r="F232" s="221">
        <f t="shared" si="47"/>
        <v>5236.8823327881264</v>
      </c>
      <c r="G232" s="221">
        <f t="shared" si="42"/>
        <v>6928.3953262786908</v>
      </c>
      <c r="H232" s="221">
        <f t="shared" si="48"/>
        <v>1975.394970745512</v>
      </c>
      <c r="I232" s="100">
        <f t="shared" si="43"/>
        <v>2613.4475462963123</v>
      </c>
      <c r="J232" s="221">
        <f t="shared" si="49"/>
        <v>1532.9269889670604</v>
      </c>
      <c r="K232" s="100">
        <f t="shared" si="44"/>
        <v>2028.0624064034209</v>
      </c>
      <c r="L232" s="101">
        <f t="shared" si="50"/>
        <v>8956.4577326821127</v>
      </c>
      <c r="M232" s="101">
        <f t="shared" si="51"/>
        <v>38212.457732682116</v>
      </c>
      <c r="N232" s="101">
        <f t="shared" si="52"/>
        <v>28883.188006562446</v>
      </c>
      <c r="O232" s="102">
        <f t="shared" si="53"/>
        <v>0.93668908950946372</v>
      </c>
      <c r="P232" s="103">
        <v>-4257.3085711940566</v>
      </c>
      <c r="Q232" s="102">
        <f t="shared" si="54"/>
        <v>2.776349614395887E-3</v>
      </c>
      <c r="R232" s="102">
        <f t="shared" si="54"/>
        <v>1.1871826708403971E-2</v>
      </c>
      <c r="S232" s="104">
        <v>1323</v>
      </c>
      <c r="T232" s="255">
        <v>29175</v>
      </c>
      <c r="U232" s="1">
        <v>21853.932584269663</v>
      </c>
      <c r="W232" s="101">
        <v>0</v>
      </c>
      <c r="X232" s="101">
        <f t="shared" si="55"/>
        <v>0</v>
      </c>
    </row>
    <row r="233" spans="1:26" x14ac:dyDescent="0.25">
      <c r="A233" s="98">
        <v>4219</v>
      </c>
      <c r="B233" s="98" t="s">
        <v>249</v>
      </c>
      <c r="C233" s="1">
        <v>81110</v>
      </c>
      <c r="D233" s="98">
        <f t="shared" si="45"/>
        <v>22203.668217903094</v>
      </c>
      <c r="E233" s="99">
        <f t="shared" si="46"/>
        <v>0.72007057399870256</v>
      </c>
      <c r="F233" s="221">
        <f t="shared" si="47"/>
        <v>5182.7086129306235</v>
      </c>
      <c r="G233" s="221">
        <f t="shared" si="42"/>
        <v>18932.434563035567</v>
      </c>
      <c r="H233" s="221">
        <f t="shared" si="48"/>
        <v>1943.7936341619686</v>
      </c>
      <c r="I233" s="100">
        <f t="shared" si="43"/>
        <v>7100.6781455936707</v>
      </c>
      <c r="J233" s="221">
        <f t="shared" si="49"/>
        <v>1501.3256523835171</v>
      </c>
      <c r="K233" s="100">
        <f t="shared" si="44"/>
        <v>5484.3426081569878</v>
      </c>
      <c r="L233" s="101">
        <f t="shared" si="50"/>
        <v>24416.777171192556</v>
      </c>
      <c r="M233" s="101">
        <f t="shared" si="51"/>
        <v>105526.77717119256</v>
      </c>
      <c r="N233" s="101">
        <f t="shared" si="52"/>
        <v>28887.702483217236</v>
      </c>
      <c r="O233" s="102">
        <f t="shared" si="53"/>
        <v>0.93683549512876119</v>
      </c>
      <c r="P233" s="103">
        <v>-650.46550307776852</v>
      </c>
      <c r="Q233" s="102">
        <f t="shared" si="54"/>
        <v>6.0843861989589056E-2</v>
      </c>
      <c r="R233" s="102">
        <f t="shared" si="54"/>
        <v>5.0970144139152226E-2</v>
      </c>
      <c r="S233" s="104">
        <v>3653</v>
      </c>
      <c r="T233" s="255">
        <v>76458</v>
      </c>
      <c r="U233" s="1">
        <v>21126.830616192317</v>
      </c>
      <c r="W233" s="101">
        <v>0</v>
      </c>
      <c r="X233" s="101">
        <f t="shared" si="55"/>
        <v>0</v>
      </c>
    </row>
    <row r="234" spans="1:26" x14ac:dyDescent="0.25">
      <c r="A234" s="98">
        <v>4220</v>
      </c>
      <c r="B234" s="98" t="s">
        <v>250</v>
      </c>
      <c r="C234" s="1">
        <v>28920</v>
      </c>
      <c r="D234" s="98">
        <f t="shared" si="45"/>
        <v>25502.645502645504</v>
      </c>
      <c r="E234" s="99">
        <f t="shared" si="46"/>
        <v>0.82705724141421355</v>
      </c>
      <c r="F234" s="221">
        <f t="shared" si="47"/>
        <v>3203.3222420851771</v>
      </c>
      <c r="G234" s="221">
        <f t="shared" si="42"/>
        <v>3632.5674225245912</v>
      </c>
      <c r="H234" s="221">
        <f t="shared" si="48"/>
        <v>789.15158450212527</v>
      </c>
      <c r="I234" s="100">
        <f t="shared" si="43"/>
        <v>894.89789682541004</v>
      </c>
      <c r="J234" s="221">
        <f t="shared" si="49"/>
        <v>346.68360272367369</v>
      </c>
      <c r="K234" s="100">
        <f t="shared" si="44"/>
        <v>393.13920548864593</v>
      </c>
      <c r="L234" s="101">
        <f t="shared" si="50"/>
        <v>4025.7066280132372</v>
      </c>
      <c r="M234" s="101">
        <f t="shared" si="51"/>
        <v>32945.706628013235</v>
      </c>
      <c r="N234" s="101">
        <f t="shared" si="52"/>
        <v>29052.65134745435</v>
      </c>
      <c r="O234" s="102">
        <f t="shared" si="53"/>
        <v>0.94218482849953655</v>
      </c>
      <c r="P234" s="103">
        <v>-1863.6644895949116</v>
      </c>
      <c r="Q234" s="102">
        <f t="shared" si="54"/>
        <v>3.3447684391080618E-2</v>
      </c>
      <c r="R234" s="102">
        <f t="shared" si="54"/>
        <v>4.0738320612534393E-2</v>
      </c>
      <c r="S234" s="104">
        <v>1134</v>
      </c>
      <c r="T234" s="255">
        <v>27984</v>
      </c>
      <c r="U234" s="1">
        <v>24504.378283712787</v>
      </c>
      <c r="W234" s="101">
        <v>0</v>
      </c>
      <c r="X234" s="101">
        <f t="shared" si="55"/>
        <v>0</v>
      </c>
    </row>
    <row r="235" spans="1:26" x14ac:dyDescent="0.25">
      <c r="A235" s="98">
        <v>4221</v>
      </c>
      <c r="B235" s="98" t="s">
        <v>251</v>
      </c>
      <c r="C235" s="1">
        <v>46753</v>
      </c>
      <c r="D235" s="98">
        <f t="shared" si="45"/>
        <v>39994.011976047899</v>
      </c>
      <c r="E235" s="99">
        <f t="shared" si="46"/>
        <v>1.2970159199588109</v>
      </c>
      <c r="F235" s="221">
        <f t="shared" si="47"/>
        <v>-5491.4976419562599</v>
      </c>
      <c r="G235" s="221">
        <f t="shared" si="42"/>
        <v>-6419.5607434468675</v>
      </c>
      <c r="H235" s="221">
        <f t="shared" si="48"/>
        <v>0</v>
      </c>
      <c r="I235" s="100">
        <f t="shared" si="43"/>
        <v>0</v>
      </c>
      <c r="J235" s="221">
        <f t="shared" si="49"/>
        <v>-442.46798177845159</v>
      </c>
      <c r="K235" s="100">
        <f t="shared" si="44"/>
        <v>-517.24507069900994</v>
      </c>
      <c r="L235" s="101">
        <f t="shared" si="50"/>
        <v>-6936.8058141458778</v>
      </c>
      <c r="M235" s="101">
        <f t="shared" si="51"/>
        <v>39816.194185854125</v>
      </c>
      <c r="N235" s="101">
        <f t="shared" si="52"/>
        <v>34060.046352313191</v>
      </c>
      <c r="O235" s="102">
        <f t="shared" si="53"/>
        <v>1.1045759145129566</v>
      </c>
      <c r="P235" s="103">
        <v>-3666.3417862371307</v>
      </c>
      <c r="Q235" s="102">
        <f t="shared" si="54"/>
        <v>4.6794886147370304E-2</v>
      </c>
      <c r="R235" s="102">
        <f t="shared" si="54"/>
        <v>4.6794886147370277E-2</v>
      </c>
      <c r="S235" s="104">
        <v>1169</v>
      </c>
      <c r="T235" s="255">
        <v>44663</v>
      </c>
      <c r="U235" s="1">
        <v>38206.159110350723</v>
      </c>
      <c r="W235" s="101">
        <v>0</v>
      </c>
      <c r="X235" s="101">
        <f t="shared" si="55"/>
        <v>0</v>
      </c>
    </row>
    <row r="236" spans="1:26" x14ac:dyDescent="0.25">
      <c r="A236" s="98">
        <v>4222</v>
      </c>
      <c r="B236" s="98" t="s">
        <v>252</v>
      </c>
      <c r="C236" s="1">
        <v>70581</v>
      </c>
      <c r="D236" s="98">
        <f t="shared" si="45"/>
        <v>75487.700534759351</v>
      </c>
      <c r="E236" s="99">
        <f t="shared" si="46"/>
        <v>2.4480852136890623</v>
      </c>
      <c r="F236" s="221">
        <f t="shared" si="47"/>
        <v>-26787.710777183132</v>
      </c>
      <c r="G236" s="221">
        <f t="shared" si="42"/>
        <v>-25046.509576666227</v>
      </c>
      <c r="H236" s="221">
        <f t="shared" si="48"/>
        <v>0</v>
      </c>
      <c r="I236" s="100">
        <f t="shared" si="43"/>
        <v>0</v>
      </c>
      <c r="J236" s="221">
        <f t="shared" si="49"/>
        <v>-442.46798177845159</v>
      </c>
      <c r="K236" s="100">
        <f t="shared" si="44"/>
        <v>-413.70756296285225</v>
      </c>
      <c r="L236" s="101">
        <f t="shared" si="50"/>
        <v>-25460.21713962908</v>
      </c>
      <c r="M236" s="101">
        <f t="shared" si="51"/>
        <v>45120.78286037092</v>
      </c>
      <c r="N236" s="101">
        <f t="shared" si="52"/>
        <v>48257.521775797773</v>
      </c>
      <c r="O236" s="102">
        <f t="shared" si="53"/>
        <v>1.5650036320050571</v>
      </c>
      <c r="P236" s="103">
        <v>-7485.9072456216563</v>
      </c>
      <c r="Q236" s="102">
        <f t="shared" si="54"/>
        <v>-4.8773584905660375E-2</v>
      </c>
      <c r="R236" s="102">
        <f t="shared" si="54"/>
        <v>-5.3860357178892128E-2</v>
      </c>
      <c r="S236" s="104">
        <v>935</v>
      </c>
      <c r="T236" s="255">
        <v>74200</v>
      </c>
      <c r="U236" s="1">
        <v>79784.946236559132</v>
      </c>
      <c r="W236" s="101">
        <v>0</v>
      </c>
      <c r="X236" s="101">
        <f t="shared" si="55"/>
        <v>0</v>
      </c>
    </row>
    <row r="237" spans="1:26" x14ac:dyDescent="0.25">
      <c r="A237" s="98">
        <v>4223</v>
      </c>
      <c r="B237" s="98" t="s">
        <v>253</v>
      </c>
      <c r="C237" s="1">
        <v>315748</v>
      </c>
      <c r="D237" s="98">
        <f t="shared" si="45"/>
        <v>20878.661641208753</v>
      </c>
      <c r="E237" s="99">
        <f t="shared" si="46"/>
        <v>0.6771002757187522</v>
      </c>
      <c r="F237" s="221">
        <f t="shared" si="47"/>
        <v>5977.712558947228</v>
      </c>
      <c r="G237" s="221">
        <f t="shared" si="42"/>
        <v>90400.947028958937</v>
      </c>
      <c r="H237" s="221">
        <f t="shared" si="48"/>
        <v>2407.5459360049881</v>
      </c>
      <c r="I237" s="100">
        <f t="shared" si="43"/>
        <v>36409.317190203437</v>
      </c>
      <c r="J237" s="221">
        <f t="shared" si="49"/>
        <v>1965.0779542265366</v>
      </c>
      <c r="K237" s="100">
        <f t="shared" si="44"/>
        <v>29717.873901767915</v>
      </c>
      <c r="L237" s="101">
        <f t="shared" si="50"/>
        <v>120118.82093072686</v>
      </c>
      <c r="M237" s="101">
        <f t="shared" si="51"/>
        <v>435866.82093072683</v>
      </c>
      <c r="N237" s="101">
        <f t="shared" si="52"/>
        <v>28821.452154382521</v>
      </c>
      <c r="O237" s="102">
        <f t="shared" si="53"/>
        <v>0.93468698021476371</v>
      </c>
      <c r="P237" s="103">
        <v>-3757.4367514494952</v>
      </c>
      <c r="Q237" s="102">
        <f t="shared" si="54"/>
        <v>3.0869135109192831E-2</v>
      </c>
      <c r="R237" s="102">
        <f t="shared" si="54"/>
        <v>1.8053992782899802E-2</v>
      </c>
      <c r="S237" s="104">
        <v>15123</v>
      </c>
      <c r="T237" s="255">
        <v>306293</v>
      </c>
      <c r="U237" s="1">
        <v>20508.403080013391</v>
      </c>
      <c r="W237" s="101">
        <v>0</v>
      </c>
      <c r="X237" s="101">
        <f t="shared" si="55"/>
        <v>0</v>
      </c>
    </row>
    <row r="238" spans="1:26" x14ac:dyDescent="0.25">
      <c r="A238" s="98">
        <v>4224</v>
      </c>
      <c r="B238" s="98" t="s">
        <v>254</v>
      </c>
      <c r="C238" s="1">
        <v>39663</v>
      </c>
      <c r="D238" s="98">
        <f t="shared" si="45"/>
        <v>43490.131578947367</v>
      </c>
      <c r="E238" s="99">
        <f t="shared" si="46"/>
        <v>1.410395962595103</v>
      </c>
      <c r="F238" s="221">
        <f t="shared" si="47"/>
        <v>-7589.1694036959398</v>
      </c>
      <c r="G238" s="221">
        <f t="shared" si="42"/>
        <v>-6921.3224961706965</v>
      </c>
      <c r="H238" s="221">
        <f t="shared" si="48"/>
        <v>0</v>
      </c>
      <c r="I238" s="100">
        <f t="shared" si="43"/>
        <v>0</v>
      </c>
      <c r="J238" s="221">
        <f t="shared" si="49"/>
        <v>-442.46798177845159</v>
      </c>
      <c r="K238" s="100">
        <f t="shared" si="44"/>
        <v>-403.53079938194782</v>
      </c>
      <c r="L238" s="101">
        <f t="shared" si="50"/>
        <v>-7324.8532955526443</v>
      </c>
      <c r="M238" s="101">
        <f t="shared" si="51"/>
        <v>32338.146704447354</v>
      </c>
      <c r="N238" s="101">
        <f t="shared" si="52"/>
        <v>35458.494193472972</v>
      </c>
      <c r="O238" s="102">
        <f t="shared" si="53"/>
        <v>1.1499279315674731</v>
      </c>
      <c r="P238" s="103">
        <v>-8894.9086388142205</v>
      </c>
      <c r="Q238" s="102">
        <f t="shared" si="54"/>
        <v>4.8370470224407262E-2</v>
      </c>
      <c r="R238" s="102">
        <f t="shared" si="54"/>
        <v>6.5613405589940152E-2</v>
      </c>
      <c r="S238" s="104">
        <v>912</v>
      </c>
      <c r="T238" s="255">
        <v>37833</v>
      </c>
      <c r="U238" s="1">
        <v>40812.297734627835</v>
      </c>
      <c r="W238" s="101">
        <v>0</v>
      </c>
      <c r="X238" s="101">
        <f t="shared" si="55"/>
        <v>0</v>
      </c>
    </row>
    <row r="239" spans="1:26" x14ac:dyDescent="0.25">
      <c r="A239" s="98">
        <v>4225</v>
      </c>
      <c r="B239" s="98" t="s">
        <v>255</v>
      </c>
      <c r="C239" s="1">
        <v>233335</v>
      </c>
      <c r="D239" s="98">
        <f t="shared" si="45"/>
        <v>22264.790076335878</v>
      </c>
      <c r="E239" s="99">
        <f t="shared" si="46"/>
        <v>0.72205277132094836</v>
      </c>
      <c r="F239" s="221">
        <f t="shared" si="47"/>
        <v>5146.0354978709529</v>
      </c>
      <c r="G239" s="221">
        <f t="shared" si="42"/>
        <v>53930.452017687589</v>
      </c>
      <c r="H239" s="221">
        <f t="shared" si="48"/>
        <v>1922.4009837104945</v>
      </c>
      <c r="I239" s="100">
        <f t="shared" si="43"/>
        <v>20146.762309285983</v>
      </c>
      <c r="J239" s="221">
        <f t="shared" si="49"/>
        <v>1479.933001932043</v>
      </c>
      <c r="K239" s="100">
        <f t="shared" si="44"/>
        <v>15509.697860247812</v>
      </c>
      <c r="L239" s="101">
        <f t="shared" si="50"/>
        <v>69440.149877935401</v>
      </c>
      <c r="M239" s="101">
        <f t="shared" si="51"/>
        <v>302775.14987793542</v>
      </c>
      <c r="N239" s="101">
        <f t="shared" si="52"/>
        <v>28890.758576138876</v>
      </c>
      <c r="O239" s="102">
        <f t="shared" si="53"/>
        <v>0.93693460499487347</v>
      </c>
      <c r="P239" s="103">
        <v>-439.69748761432129</v>
      </c>
      <c r="Q239" s="102">
        <f t="shared" si="54"/>
        <v>7.1489252274219692E-2</v>
      </c>
      <c r="R239" s="102">
        <f t="shared" si="54"/>
        <v>6.9853390820365957E-2</v>
      </c>
      <c r="S239" s="104">
        <v>10480</v>
      </c>
      <c r="T239" s="255">
        <v>217767</v>
      </c>
      <c r="U239" s="1">
        <v>20811.066513761467</v>
      </c>
      <c r="W239" s="101">
        <v>0</v>
      </c>
      <c r="X239" s="101">
        <f t="shared" si="55"/>
        <v>0</v>
      </c>
      <c r="Y239" s="1"/>
      <c r="Z239" s="1"/>
    </row>
    <row r="240" spans="1:26" x14ac:dyDescent="0.25">
      <c r="A240" s="98">
        <v>4226</v>
      </c>
      <c r="B240" s="98" t="s">
        <v>256</v>
      </c>
      <c r="C240" s="1">
        <v>42186</v>
      </c>
      <c r="D240" s="98">
        <f t="shared" si="45"/>
        <v>24757.042253521129</v>
      </c>
      <c r="E240" s="99">
        <f t="shared" si="46"/>
        <v>0.80287713953630002</v>
      </c>
      <c r="F240" s="221">
        <f t="shared" si="47"/>
        <v>3650.684191559802</v>
      </c>
      <c r="G240" s="221">
        <f t="shared" si="42"/>
        <v>6220.765862417903</v>
      </c>
      <c r="H240" s="221">
        <f t="shared" si="48"/>
        <v>1050.1127216956565</v>
      </c>
      <c r="I240" s="100">
        <f t="shared" si="43"/>
        <v>1789.3920777693986</v>
      </c>
      <c r="J240" s="221">
        <f t="shared" si="49"/>
        <v>607.64473991720502</v>
      </c>
      <c r="K240" s="100">
        <f t="shared" si="44"/>
        <v>1035.4266368189174</v>
      </c>
      <c r="L240" s="101">
        <f t="shared" si="50"/>
        <v>7256.1924992368204</v>
      </c>
      <c r="M240" s="101">
        <f t="shared" si="51"/>
        <v>49442.192499236822</v>
      </c>
      <c r="N240" s="101">
        <f t="shared" si="52"/>
        <v>29015.371184998134</v>
      </c>
      <c r="O240" s="102">
        <f t="shared" si="53"/>
        <v>0.9409758234056409</v>
      </c>
      <c r="P240" s="103">
        <v>-265.80695790981372</v>
      </c>
      <c r="Q240" s="102">
        <f t="shared" si="54"/>
        <v>0.15010905125408941</v>
      </c>
      <c r="R240" s="102">
        <f t="shared" si="54"/>
        <v>0.14065979848557003</v>
      </c>
      <c r="S240" s="104">
        <v>1704</v>
      </c>
      <c r="T240" s="255">
        <v>36680</v>
      </c>
      <c r="U240" s="1">
        <v>21704.142011834319</v>
      </c>
      <c r="W240" s="101">
        <v>0</v>
      </c>
      <c r="X240" s="101">
        <f t="shared" si="55"/>
        <v>0</v>
      </c>
    </row>
    <row r="241" spans="1:26" x14ac:dyDescent="0.25">
      <c r="A241" s="98">
        <v>4227</v>
      </c>
      <c r="B241" s="98" t="s">
        <v>257</v>
      </c>
      <c r="C241" s="1">
        <v>154655</v>
      </c>
      <c r="D241" s="98">
        <f t="shared" si="45"/>
        <v>26288.458269590348</v>
      </c>
      <c r="E241" s="99">
        <f t="shared" si="46"/>
        <v>0.85254134812110616</v>
      </c>
      <c r="F241" s="221">
        <f t="shared" si="47"/>
        <v>2731.8345819182709</v>
      </c>
      <c r="G241" s="221">
        <f t="shared" si="42"/>
        <v>16071.382845425189</v>
      </c>
      <c r="H241" s="221">
        <f t="shared" si="48"/>
        <v>514.1171160714299</v>
      </c>
      <c r="I241" s="100">
        <f t="shared" si="43"/>
        <v>3024.5509938482223</v>
      </c>
      <c r="J241" s="221">
        <f t="shared" si="49"/>
        <v>71.649134292978317</v>
      </c>
      <c r="K241" s="100">
        <f t="shared" si="44"/>
        <v>421.51185704559146</v>
      </c>
      <c r="L241" s="101">
        <f t="shared" si="50"/>
        <v>16492.894702470781</v>
      </c>
      <c r="M241" s="101">
        <f t="shared" si="51"/>
        <v>171147.89470247077</v>
      </c>
      <c r="N241" s="101">
        <f t="shared" si="52"/>
        <v>29091.941985801594</v>
      </c>
      <c r="O241" s="102">
        <f t="shared" si="53"/>
        <v>0.94345903383488117</v>
      </c>
      <c r="P241" s="103">
        <v>3984.5516822867139</v>
      </c>
      <c r="Q241" s="102">
        <f t="shared" si="54"/>
        <v>5.4807167191116427E-3</v>
      </c>
      <c r="R241" s="102">
        <f t="shared" si="54"/>
        <v>1.2146320654526581E-2</v>
      </c>
      <c r="S241" s="104">
        <v>5883</v>
      </c>
      <c r="T241" s="255">
        <v>153812</v>
      </c>
      <c r="U241" s="1">
        <v>25972.982100641675</v>
      </c>
      <c r="W241" s="101">
        <v>0</v>
      </c>
      <c r="X241" s="101">
        <f t="shared" si="55"/>
        <v>0</v>
      </c>
    </row>
    <row r="242" spans="1:26" x14ac:dyDescent="0.25">
      <c r="A242" s="98">
        <v>4228</v>
      </c>
      <c r="B242" s="98" t="s">
        <v>258</v>
      </c>
      <c r="C242" s="1">
        <v>90710</v>
      </c>
      <c r="D242" s="98">
        <f t="shared" si="45"/>
        <v>50116.022099447509</v>
      </c>
      <c r="E242" s="99">
        <f t="shared" si="46"/>
        <v>1.6252752673805211</v>
      </c>
      <c r="F242" s="221">
        <f t="shared" si="47"/>
        <v>-11564.703715996025</v>
      </c>
      <c r="G242" s="221">
        <f t="shared" si="42"/>
        <v>-20932.113725952808</v>
      </c>
      <c r="H242" s="221">
        <f t="shared" si="48"/>
        <v>0</v>
      </c>
      <c r="I242" s="100">
        <f t="shared" si="43"/>
        <v>0</v>
      </c>
      <c r="J242" s="221">
        <f t="shared" si="49"/>
        <v>-442.46798177845159</v>
      </c>
      <c r="K242" s="100">
        <f t="shared" si="44"/>
        <v>-800.86704701899737</v>
      </c>
      <c r="L242" s="101">
        <f t="shared" si="50"/>
        <v>-21732.980772971805</v>
      </c>
      <c r="M242" s="101">
        <f t="shared" si="51"/>
        <v>68977.019227028199</v>
      </c>
      <c r="N242" s="101">
        <f t="shared" si="52"/>
        <v>38108.850401673037</v>
      </c>
      <c r="O242" s="102">
        <f t="shared" si="53"/>
        <v>1.2358796534816407</v>
      </c>
      <c r="P242" s="103">
        <v>2090.4405191709193</v>
      </c>
      <c r="Q242" s="102">
        <f t="shared" si="54"/>
        <v>-5.3655076001794415E-2</v>
      </c>
      <c r="R242" s="102">
        <f t="shared" si="54"/>
        <v>-7.3523090980762318E-2</v>
      </c>
      <c r="S242" s="104">
        <v>1810</v>
      </c>
      <c r="T242" s="255">
        <v>95853</v>
      </c>
      <c r="U242" s="1">
        <v>54093.115124153497</v>
      </c>
      <c r="W242" s="101">
        <v>0</v>
      </c>
      <c r="X242" s="101">
        <f t="shared" si="55"/>
        <v>0</v>
      </c>
    </row>
    <row r="243" spans="1:26" ht="30.6" customHeight="1" x14ac:dyDescent="0.25">
      <c r="A243" s="98">
        <v>4601</v>
      </c>
      <c r="B243" s="98" t="s">
        <v>259</v>
      </c>
      <c r="C243" s="1">
        <v>9296706</v>
      </c>
      <c r="D243" s="98">
        <f t="shared" si="45"/>
        <v>32400.606419684245</v>
      </c>
      <c r="E243" s="99">
        <f t="shared" si="46"/>
        <v>1.0507598579461852</v>
      </c>
      <c r="F243" s="221">
        <f t="shared" si="47"/>
        <v>-935.4543081380674</v>
      </c>
      <c r="G243" s="221">
        <f t="shared" si="42"/>
        <v>-268409.90463405568</v>
      </c>
      <c r="H243" s="221">
        <f t="shared" si="48"/>
        <v>0</v>
      </c>
      <c r="I243" s="100">
        <f t="shared" si="43"/>
        <v>0</v>
      </c>
      <c r="J243" s="221">
        <f t="shared" si="49"/>
        <v>-442.46798177845159</v>
      </c>
      <c r="K243" s="100">
        <f t="shared" si="44"/>
        <v>-126957.33801169111</v>
      </c>
      <c r="L243" s="101">
        <f t="shared" si="50"/>
        <v>-395367.2426457468</v>
      </c>
      <c r="M243" s="101">
        <f t="shared" si="51"/>
        <v>8901338.7573542539</v>
      </c>
      <c r="N243" s="101">
        <f t="shared" si="52"/>
        <v>31022.684129767724</v>
      </c>
      <c r="O243" s="102">
        <f t="shared" si="53"/>
        <v>1.006073489707906</v>
      </c>
      <c r="P243" s="103">
        <v>-9816.3689692219486</v>
      </c>
      <c r="Q243" s="102">
        <f t="shared" si="54"/>
        <v>0.10262283567696032</v>
      </c>
      <c r="R243" s="102">
        <f t="shared" si="54"/>
        <v>9.7515716349547088E-2</v>
      </c>
      <c r="S243" s="104">
        <v>286930</v>
      </c>
      <c r="T243" s="255">
        <v>8431447</v>
      </c>
      <c r="U243" s="1">
        <v>29521.769881758119</v>
      </c>
      <c r="W243" s="101">
        <v>0</v>
      </c>
      <c r="X243" s="101">
        <f t="shared" si="55"/>
        <v>0</v>
      </c>
    </row>
    <row r="244" spans="1:26" x14ac:dyDescent="0.25">
      <c r="A244" s="98">
        <v>4602</v>
      </c>
      <c r="B244" s="98" t="s">
        <v>260</v>
      </c>
      <c r="C244" s="1">
        <v>504910</v>
      </c>
      <c r="D244" s="98">
        <f t="shared" si="45"/>
        <v>29473.469149495068</v>
      </c>
      <c r="E244" s="99">
        <f t="shared" si="46"/>
        <v>0.95583205621391942</v>
      </c>
      <c r="F244" s="221">
        <f t="shared" si="47"/>
        <v>820.82805397543927</v>
      </c>
      <c r="G244" s="221">
        <f t="shared" si="42"/>
        <v>14061.605392653251</v>
      </c>
      <c r="H244" s="221">
        <f t="shared" si="48"/>
        <v>0</v>
      </c>
      <c r="I244" s="100">
        <f t="shared" si="43"/>
        <v>0</v>
      </c>
      <c r="J244" s="221">
        <f t="shared" si="49"/>
        <v>-442.46798177845159</v>
      </c>
      <c r="K244" s="100">
        <f t="shared" si="44"/>
        <v>-7579.9189958466541</v>
      </c>
      <c r="L244" s="101">
        <f t="shared" si="50"/>
        <v>6481.6863968065973</v>
      </c>
      <c r="M244" s="101">
        <f t="shared" si="51"/>
        <v>511391.68639680662</v>
      </c>
      <c r="N244" s="101">
        <f t="shared" si="52"/>
        <v>29851.829221692056</v>
      </c>
      <c r="O244" s="102">
        <f t="shared" si="53"/>
        <v>0.9681023690149998</v>
      </c>
      <c r="P244" s="103">
        <v>1156.5636098988189</v>
      </c>
      <c r="Q244" s="105">
        <f t="shared" si="54"/>
        <v>5.7906062148916866E-2</v>
      </c>
      <c r="R244" s="105">
        <f t="shared" si="54"/>
        <v>5.9696925251031187E-2</v>
      </c>
      <c r="S244" s="104">
        <v>17131</v>
      </c>
      <c r="T244" s="255">
        <v>477273</v>
      </c>
      <c r="U244" s="55">
        <v>27813.111888111885</v>
      </c>
      <c r="V244" s="1"/>
      <c r="W244" s="101">
        <v>0</v>
      </c>
      <c r="X244" s="101">
        <f t="shared" si="55"/>
        <v>0</v>
      </c>
      <c r="Y244" s="1"/>
      <c r="Z244" s="1"/>
    </row>
    <row r="245" spans="1:26" x14ac:dyDescent="0.25">
      <c r="A245" s="98">
        <v>4611</v>
      </c>
      <c r="B245" s="98" t="s">
        <v>261</v>
      </c>
      <c r="C245" s="1">
        <v>112854</v>
      </c>
      <c r="D245" s="98">
        <f t="shared" si="45"/>
        <v>27913.430620826119</v>
      </c>
      <c r="E245" s="99">
        <f t="shared" si="46"/>
        <v>0.90523961230895322</v>
      </c>
      <c r="F245" s="221">
        <f t="shared" si="47"/>
        <v>1756.8511711768085</v>
      </c>
      <c r="G245" s="221">
        <f t="shared" si="42"/>
        <v>7102.9492850678371</v>
      </c>
      <c r="H245" s="221">
        <f t="shared" si="48"/>
        <v>0</v>
      </c>
      <c r="I245" s="100">
        <f t="shared" si="43"/>
        <v>0</v>
      </c>
      <c r="J245" s="221">
        <f t="shared" si="49"/>
        <v>-442.46798177845159</v>
      </c>
      <c r="K245" s="100">
        <f t="shared" si="44"/>
        <v>-1788.8980503302798</v>
      </c>
      <c r="L245" s="101">
        <f t="shared" si="50"/>
        <v>5314.051234737557</v>
      </c>
      <c r="M245" s="101">
        <f t="shared" si="51"/>
        <v>118168.05123473756</v>
      </c>
      <c r="N245" s="101">
        <f t="shared" si="52"/>
        <v>29227.813810224477</v>
      </c>
      <c r="O245" s="102">
        <f t="shared" si="53"/>
        <v>0.94786539145301341</v>
      </c>
      <c r="P245" s="103">
        <v>-321.3967850784511</v>
      </c>
      <c r="Q245" s="105">
        <f t="shared" si="54"/>
        <v>4.2251960213891888E-2</v>
      </c>
      <c r="R245" s="105">
        <f t="shared" si="54"/>
        <v>4.482987750356264E-2</v>
      </c>
      <c r="S245" s="104">
        <v>4043</v>
      </c>
      <c r="T245" s="255">
        <v>108279</v>
      </c>
      <c r="U245" s="1">
        <v>26715.766099185788</v>
      </c>
      <c r="V245" s="1"/>
      <c r="W245" s="101">
        <v>0</v>
      </c>
      <c r="X245" s="101">
        <f t="shared" si="55"/>
        <v>0</v>
      </c>
      <c r="Y245" s="1"/>
    </row>
    <row r="246" spans="1:26" x14ac:dyDescent="0.25">
      <c r="A246" s="98">
        <v>4612</v>
      </c>
      <c r="B246" s="98" t="s">
        <v>262</v>
      </c>
      <c r="C246" s="1">
        <v>161215</v>
      </c>
      <c r="D246" s="98">
        <f t="shared" si="45"/>
        <v>27916.017316017318</v>
      </c>
      <c r="E246" s="99">
        <f t="shared" si="46"/>
        <v>0.90532349948799085</v>
      </c>
      <c r="F246" s="221">
        <f t="shared" si="47"/>
        <v>1755.299154062089</v>
      </c>
      <c r="G246" s="221">
        <f t="shared" si="42"/>
        <v>10136.852614708563</v>
      </c>
      <c r="H246" s="221">
        <f t="shared" si="48"/>
        <v>0</v>
      </c>
      <c r="I246" s="100">
        <f t="shared" si="43"/>
        <v>0</v>
      </c>
      <c r="J246" s="221">
        <f t="shared" si="49"/>
        <v>-442.46798177845159</v>
      </c>
      <c r="K246" s="100">
        <f t="shared" si="44"/>
        <v>-2555.2525947705576</v>
      </c>
      <c r="L246" s="101">
        <f t="shared" si="50"/>
        <v>7581.6000199380051</v>
      </c>
      <c r="M246" s="101">
        <f t="shared" si="51"/>
        <v>168796.60001993799</v>
      </c>
      <c r="N246" s="101">
        <f t="shared" si="52"/>
        <v>29228.848488300951</v>
      </c>
      <c r="O246" s="102">
        <f t="shared" si="53"/>
        <v>0.94789894632462823</v>
      </c>
      <c r="P246" s="103">
        <v>514.45524763094909</v>
      </c>
      <c r="Q246" s="105">
        <f t="shared" si="54"/>
        <v>4.1191704825074109E-2</v>
      </c>
      <c r="R246" s="105">
        <f t="shared" si="54"/>
        <v>4.5338442350784401E-2</v>
      </c>
      <c r="S246" s="104">
        <v>5775</v>
      </c>
      <c r="T246" s="255">
        <v>154837</v>
      </c>
      <c r="U246" s="1">
        <v>26705.243187305969</v>
      </c>
      <c r="V246" s="1"/>
      <c r="W246" s="101">
        <v>0</v>
      </c>
      <c r="X246" s="101">
        <f t="shared" si="55"/>
        <v>0</v>
      </c>
      <c r="Y246" s="1"/>
    </row>
    <row r="247" spans="1:26" x14ac:dyDescent="0.25">
      <c r="A247" s="98">
        <v>4613</v>
      </c>
      <c r="B247" s="98" t="s">
        <v>263</v>
      </c>
      <c r="C247" s="1">
        <v>329224</v>
      </c>
      <c r="D247" s="98">
        <f t="shared" si="45"/>
        <v>27296.575739988391</v>
      </c>
      <c r="E247" s="99">
        <f t="shared" si="46"/>
        <v>0.88523485256567014</v>
      </c>
      <c r="F247" s="221">
        <f t="shared" si="47"/>
        <v>2126.9640996794446</v>
      </c>
      <c r="G247" s="221">
        <f t="shared" si="42"/>
        <v>25653.314006233781</v>
      </c>
      <c r="H247" s="221">
        <f t="shared" si="48"/>
        <v>161.27600143211475</v>
      </c>
      <c r="I247" s="100">
        <f t="shared" si="43"/>
        <v>1945.149853272736</v>
      </c>
      <c r="J247" s="221">
        <f t="shared" si="49"/>
        <v>-281.19198034633683</v>
      </c>
      <c r="K247" s="100">
        <f t="shared" si="44"/>
        <v>-3391.4564749571687</v>
      </c>
      <c r="L247" s="101">
        <f t="shared" si="50"/>
        <v>22261.857531276612</v>
      </c>
      <c r="M247" s="101">
        <f t="shared" si="51"/>
        <v>351485.85753127659</v>
      </c>
      <c r="N247" s="101">
        <f t="shared" si="52"/>
        <v>29142.347859321497</v>
      </c>
      <c r="O247" s="102">
        <f t="shared" si="53"/>
        <v>0.94509370905710943</v>
      </c>
      <c r="P247" s="103">
        <v>1320.7647186912436</v>
      </c>
      <c r="Q247" s="105">
        <f t="shared" si="54"/>
        <v>6.49087680369521E-2</v>
      </c>
      <c r="R247" s="105">
        <f t="shared" si="54"/>
        <v>5.5373062295471946E-2</v>
      </c>
      <c r="S247" s="104">
        <v>12061</v>
      </c>
      <c r="T247" s="255">
        <v>309157</v>
      </c>
      <c r="U247" s="1">
        <v>25864.385509913831</v>
      </c>
      <c r="V247" s="1"/>
      <c r="W247" s="101">
        <v>0</v>
      </c>
      <c r="X247" s="101">
        <f t="shared" si="55"/>
        <v>0</v>
      </c>
      <c r="Y247" s="1"/>
    </row>
    <row r="248" spans="1:26" x14ac:dyDescent="0.25">
      <c r="A248" s="98">
        <v>4614</v>
      </c>
      <c r="B248" s="98" t="s">
        <v>264</v>
      </c>
      <c r="C248" s="1">
        <v>536143</v>
      </c>
      <c r="D248" s="98">
        <f t="shared" si="45"/>
        <v>28338.865690575614</v>
      </c>
      <c r="E248" s="99">
        <f t="shared" si="46"/>
        <v>0.91903657918250292</v>
      </c>
      <c r="F248" s="221">
        <f t="shared" si="47"/>
        <v>1501.5901293271111</v>
      </c>
      <c r="G248" s="221">
        <f t="shared" si="42"/>
        <v>28408.583656739615</v>
      </c>
      <c r="H248" s="221">
        <f t="shared" si="48"/>
        <v>0</v>
      </c>
      <c r="I248" s="100">
        <f t="shared" si="43"/>
        <v>0</v>
      </c>
      <c r="J248" s="221">
        <f t="shared" si="49"/>
        <v>-442.46798177845159</v>
      </c>
      <c r="K248" s="100">
        <f t="shared" si="44"/>
        <v>-8371.0517472665251</v>
      </c>
      <c r="L248" s="101">
        <f t="shared" si="50"/>
        <v>20037.531909473088</v>
      </c>
      <c r="M248" s="101">
        <f t="shared" si="51"/>
        <v>556180.53190947312</v>
      </c>
      <c r="N248" s="101">
        <f t="shared" si="52"/>
        <v>29397.987838124274</v>
      </c>
      <c r="O248" s="102">
        <f t="shared" si="53"/>
        <v>0.95338417820243326</v>
      </c>
      <c r="P248" s="103">
        <v>1503.884299554913</v>
      </c>
      <c r="Q248" s="105">
        <f t="shared" si="54"/>
        <v>7.7793524912301862E-2</v>
      </c>
      <c r="R248" s="105">
        <f t="shared" si="54"/>
        <v>7.4489332066754468E-2</v>
      </c>
      <c r="S248" s="104">
        <v>18919</v>
      </c>
      <c r="T248" s="255">
        <v>497445</v>
      </c>
      <c r="U248" s="1">
        <v>26374.264355018291</v>
      </c>
      <c r="V248" s="1"/>
      <c r="W248" s="101">
        <v>0</v>
      </c>
      <c r="X248" s="101">
        <f t="shared" si="55"/>
        <v>0</v>
      </c>
      <c r="Y248" s="1"/>
    </row>
    <row r="249" spans="1:26" x14ac:dyDescent="0.25">
      <c r="A249" s="98">
        <v>4615</v>
      </c>
      <c r="B249" s="98" t="s">
        <v>265</v>
      </c>
      <c r="C249" s="1">
        <v>83922</v>
      </c>
      <c r="D249" s="98">
        <f t="shared" si="45"/>
        <v>26923.965351299328</v>
      </c>
      <c r="E249" s="99">
        <f t="shared" si="46"/>
        <v>0.87315100345442842</v>
      </c>
      <c r="F249" s="221">
        <f t="shared" si="47"/>
        <v>2350.5303328928826</v>
      </c>
      <c r="G249" s="221">
        <f t="shared" si="42"/>
        <v>7326.6030476271144</v>
      </c>
      <c r="H249" s="221">
        <f t="shared" si="48"/>
        <v>291.68963747328689</v>
      </c>
      <c r="I249" s="100">
        <f t="shared" si="43"/>
        <v>909.19660000423528</v>
      </c>
      <c r="J249" s="221">
        <f t="shared" si="49"/>
        <v>-150.77834430516469</v>
      </c>
      <c r="K249" s="100">
        <f t="shared" si="44"/>
        <v>-469.97609919919836</v>
      </c>
      <c r="L249" s="101">
        <f t="shared" si="50"/>
        <v>6856.6269484279164</v>
      </c>
      <c r="M249" s="101">
        <f t="shared" si="51"/>
        <v>90778.626948427918</v>
      </c>
      <c r="N249" s="101">
        <f t="shared" si="52"/>
        <v>29123.717339887044</v>
      </c>
      <c r="O249" s="102">
        <f t="shared" si="53"/>
        <v>0.94448951660154734</v>
      </c>
      <c r="P249" s="103">
        <v>152.72776537272512</v>
      </c>
      <c r="Q249" s="105">
        <f t="shared" si="54"/>
        <v>6.4554184161455225E-2</v>
      </c>
      <c r="R249" s="105">
        <f t="shared" si="54"/>
        <v>7.4800133960891829E-2</v>
      </c>
      <c r="S249" s="104">
        <v>3117</v>
      </c>
      <c r="T249" s="255">
        <v>78833</v>
      </c>
      <c r="U249" s="1">
        <v>25050.206545916746</v>
      </c>
      <c r="V249" s="1"/>
      <c r="W249" s="101">
        <v>0</v>
      </c>
      <c r="X249" s="101">
        <f t="shared" si="55"/>
        <v>0</v>
      </c>
      <c r="Y249" s="1"/>
    </row>
    <row r="250" spans="1:26" x14ac:dyDescent="0.25">
      <c r="A250" s="98">
        <v>4616</v>
      </c>
      <c r="B250" s="98" t="s">
        <v>266</v>
      </c>
      <c r="C250" s="1">
        <v>93400</v>
      </c>
      <c r="D250" s="98">
        <f t="shared" si="45"/>
        <v>32396.808879639266</v>
      </c>
      <c r="E250" s="99">
        <f t="shared" si="46"/>
        <v>1.0506367027624051</v>
      </c>
      <c r="F250" s="221">
        <f t="shared" si="47"/>
        <v>-933.17578411107968</v>
      </c>
      <c r="G250" s="221">
        <f t="shared" si="42"/>
        <v>-2690.3457855922425</v>
      </c>
      <c r="H250" s="221">
        <f t="shared" si="48"/>
        <v>0</v>
      </c>
      <c r="I250" s="100">
        <f t="shared" si="43"/>
        <v>0</v>
      </c>
      <c r="J250" s="221">
        <f t="shared" si="49"/>
        <v>-442.46798177845159</v>
      </c>
      <c r="K250" s="100">
        <f t="shared" si="44"/>
        <v>-1275.6351914672759</v>
      </c>
      <c r="L250" s="101">
        <f t="shared" si="50"/>
        <v>-3965.9809770595184</v>
      </c>
      <c r="M250" s="101">
        <f t="shared" si="51"/>
        <v>89434.019022940483</v>
      </c>
      <c r="N250" s="101">
        <f t="shared" si="52"/>
        <v>31021.165113749736</v>
      </c>
      <c r="O250" s="102">
        <f t="shared" si="53"/>
        <v>1.006024227634394</v>
      </c>
      <c r="P250" s="103">
        <v>80.666749596535738</v>
      </c>
      <c r="Q250" s="105">
        <f t="shared" si="54"/>
        <v>0.11775969363331738</v>
      </c>
      <c r="R250" s="105">
        <f t="shared" si="54"/>
        <v>0.13365568650149848</v>
      </c>
      <c r="S250" s="104">
        <v>2883</v>
      </c>
      <c r="T250" s="255">
        <v>83560</v>
      </c>
      <c r="U250" s="1">
        <v>28577.291381668947</v>
      </c>
      <c r="V250" s="1"/>
      <c r="W250" s="101">
        <v>0</v>
      </c>
      <c r="X250" s="101">
        <f t="shared" si="55"/>
        <v>0</v>
      </c>
      <c r="Y250" s="1"/>
    </row>
    <row r="251" spans="1:26" x14ac:dyDescent="0.25">
      <c r="A251" s="98">
        <v>4617</v>
      </c>
      <c r="B251" s="98" t="s">
        <v>267</v>
      </c>
      <c r="C251" s="1">
        <v>373323</v>
      </c>
      <c r="D251" s="98">
        <f t="shared" si="45"/>
        <v>28679.649688868401</v>
      </c>
      <c r="E251" s="99">
        <f t="shared" si="46"/>
        <v>0.930088290406615</v>
      </c>
      <c r="F251" s="221">
        <f t="shared" si="47"/>
        <v>1297.1197303514389</v>
      </c>
      <c r="G251" s="221">
        <f t="shared" si="42"/>
        <v>16884.607529984678</v>
      </c>
      <c r="H251" s="221">
        <f t="shared" si="48"/>
        <v>0</v>
      </c>
      <c r="I251" s="100">
        <f t="shared" si="43"/>
        <v>0</v>
      </c>
      <c r="J251" s="221">
        <f t="shared" si="49"/>
        <v>-442.46798177845159</v>
      </c>
      <c r="K251" s="100">
        <f t="shared" si="44"/>
        <v>-5759.6057188101049</v>
      </c>
      <c r="L251" s="101">
        <f t="shared" si="50"/>
        <v>11125.001811174574</v>
      </c>
      <c r="M251" s="101">
        <f t="shared" si="51"/>
        <v>384448.00181117456</v>
      </c>
      <c r="N251" s="101">
        <f t="shared" si="52"/>
        <v>29534.301437441391</v>
      </c>
      <c r="O251" s="102">
        <f t="shared" si="53"/>
        <v>0.9578048626920781</v>
      </c>
      <c r="P251" s="103">
        <v>4286.5554906341267</v>
      </c>
      <c r="Q251" s="105">
        <f t="shared" si="54"/>
        <v>7.3538461538461539E-2</v>
      </c>
      <c r="R251" s="105">
        <f t="shared" si="54"/>
        <v>7.5352846277944141E-2</v>
      </c>
      <c r="S251" s="104">
        <v>13017</v>
      </c>
      <c r="T251" s="255">
        <v>347750</v>
      </c>
      <c r="U251" s="1">
        <v>26669.99002991027</v>
      </c>
      <c r="V251" s="1"/>
      <c r="W251" s="101">
        <v>0</v>
      </c>
      <c r="X251" s="101">
        <f t="shared" si="55"/>
        <v>0</v>
      </c>
      <c r="Y251" s="1"/>
    </row>
    <row r="252" spans="1:26" x14ac:dyDescent="0.25">
      <c r="A252" s="98">
        <v>4618</v>
      </c>
      <c r="B252" s="98" t="s">
        <v>268</v>
      </c>
      <c r="C252" s="1">
        <v>307203</v>
      </c>
      <c r="D252" s="98">
        <f t="shared" si="45"/>
        <v>28232.974910394267</v>
      </c>
      <c r="E252" s="99">
        <f t="shared" si="46"/>
        <v>0.91560251440914842</v>
      </c>
      <c r="F252" s="221">
        <f t="shared" si="47"/>
        <v>1565.1245974359197</v>
      </c>
      <c r="G252" s="221">
        <f t="shared" si="42"/>
        <v>17030.120744700242</v>
      </c>
      <c r="H252" s="221">
        <f t="shared" si="48"/>
        <v>0</v>
      </c>
      <c r="I252" s="100">
        <f t="shared" si="43"/>
        <v>0</v>
      </c>
      <c r="J252" s="221">
        <f t="shared" si="49"/>
        <v>-442.46798177845159</v>
      </c>
      <c r="K252" s="100">
        <f t="shared" si="44"/>
        <v>-4814.4941097313313</v>
      </c>
      <c r="L252" s="101">
        <f t="shared" si="50"/>
        <v>12215.62663496891</v>
      </c>
      <c r="M252" s="101">
        <f t="shared" si="51"/>
        <v>319418.62663496891</v>
      </c>
      <c r="N252" s="101">
        <f t="shared" si="52"/>
        <v>29355.631526051733</v>
      </c>
      <c r="O252" s="102">
        <f t="shared" si="53"/>
        <v>0.95201055229309128</v>
      </c>
      <c r="P252" s="103">
        <v>15847.993861380481</v>
      </c>
      <c r="Q252" s="105">
        <f t="shared" si="54"/>
        <v>-3.5853835362351587E-2</v>
      </c>
      <c r="R252" s="105">
        <f t="shared" si="54"/>
        <v>-2.5132239376582242E-2</v>
      </c>
      <c r="S252" s="104">
        <v>10881</v>
      </c>
      <c r="T252" s="255">
        <v>318627</v>
      </c>
      <c r="U252" s="55">
        <v>28960.825304490092</v>
      </c>
      <c r="V252" s="1"/>
      <c r="W252" s="101">
        <v>0</v>
      </c>
      <c r="X252" s="101">
        <f t="shared" si="55"/>
        <v>0</v>
      </c>
      <c r="Y252" s="1"/>
      <c r="Z252" s="1"/>
    </row>
    <row r="253" spans="1:26" x14ac:dyDescent="0.25">
      <c r="A253" s="98">
        <v>4619</v>
      </c>
      <c r="B253" s="98" t="s">
        <v>269</v>
      </c>
      <c r="C253" s="1">
        <v>34412</v>
      </c>
      <c r="D253" s="98">
        <f t="shared" si="45"/>
        <v>36725.720384204913</v>
      </c>
      <c r="E253" s="99">
        <f t="shared" si="46"/>
        <v>1.1910243973222074</v>
      </c>
      <c r="F253" s="221">
        <f t="shared" si="47"/>
        <v>-3530.5226868504678</v>
      </c>
      <c r="G253" s="221">
        <f t="shared" si="42"/>
        <v>-3308.0997575788883</v>
      </c>
      <c r="H253" s="221">
        <f t="shared" si="48"/>
        <v>0</v>
      </c>
      <c r="I253" s="100">
        <f t="shared" si="43"/>
        <v>0</v>
      </c>
      <c r="J253" s="221">
        <f t="shared" si="49"/>
        <v>-442.46798177845159</v>
      </c>
      <c r="K253" s="100">
        <f t="shared" si="44"/>
        <v>-414.59249892640912</v>
      </c>
      <c r="L253" s="101">
        <f t="shared" si="50"/>
        <v>-3722.6922565052973</v>
      </c>
      <c r="M253" s="101">
        <f t="shared" si="51"/>
        <v>30689.307743494704</v>
      </c>
      <c r="N253" s="101">
        <f t="shared" si="52"/>
        <v>32752.729715575995</v>
      </c>
      <c r="O253" s="102">
        <f t="shared" si="53"/>
        <v>1.0621793054583151</v>
      </c>
      <c r="P253" s="103">
        <v>11423.430920697869</v>
      </c>
      <c r="Q253" s="105">
        <f t="shared" si="54"/>
        <v>-0.31883053900512676</v>
      </c>
      <c r="R253" s="105">
        <f t="shared" si="54"/>
        <v>-0.34354746715221923</v>
      </c>
      <c r="S253" s="104">
        <v>937</v>
      </c>
      <c r="T253" s="255">
        <v>50519</v>
      </c>
      <c r="U253" s="1">
        <v>55945.736434108527</v>
      </c>
      <c r="V253" s="1"/>
      <c r="W253" s="101">
        <v>0</v>
      </c>
      <c r="X253" s="101">
        <f t="shared" si="55"/>
        <v>0</v>
      </c>
      <c r="Y253" s="1"/>
    </row>
    <row r="254" spans="1:26" x14ac:dyDescent="0.25">
      <c r="A254" s="98">
        <v>4620</v>
      </c>
      <c r="B254" s="98" t="s">
        <v>270</v>
      </c>
      <c r="C254" s="1">
        <v>25069</v>
      </c>
      <c r="D254" s="98">
        <f t="shared" si="45"/>
        <v>23852.521408182682</v>
      </c>
      <c r="E254" s="99">
        <f t="shared" si="46"/>
        <v>0.77354329983446724</v>
      </c>
      <c r="F254" s="221">
        <f t="shared" si="47"/>
        <v>4193.396698762871</v>
      </c>
      <c r="G254" s="221">
        <f t="shared" si="42"/>
        <v>4407.2599303997777</v>
      </c>
      <c r="H254" s="221">
        <f t="shared" si="48"/>
        <v>1366.6950175641132</v>
      </c>
      <c r="I254" s="100">
        <f t="shared" si="43"/>
        <v>1436.3964634598829</v>
      </c>
      <c r="J254" s="221">
        <f t="shared" si="49"/>
        <v>924.22703578566166</v>
      </c>
      <c r="K254" s="100">
        <f t="shared" si="44"/>
        <v>971.36261461073047</v>
      </c>
      <c r="L254" s="101">
        <f t="shared" si="50"/>
        <v>5378.6225450105085</v>
      </c>
      <c r="M254" s="101">
        <f t="shared" si="51"/>
        <v>30447.622545010508</v>
      </c>
      <c r="N254" s="101">
        <f t="shared" si="52"/>
        <v>28970.145142731217</v>
      </c>
      <c r="O254" s="102">
        <f t="shared" si="53"/>
        <v>0.93950913142054948</v>
      </c>
      <c r="P254" s="103">
        <v>6400.3028643707294</v>
      </c>
      <c r="Q254" s="105">
        <f t="shared" si="54"/>
        <v>-0.22959434542102028</v>
      </c>
      <c r="R254" s="105">
        <f t="shared" si="54"/>
        <v>-0.22226412986841346</v>
      </c>
      <c r="S254" s="104">
        <v>1051</v>
      </c>
      <c r="T254" s="255">
        <v>32540</v>
      </c>
      <c r="U254" s="1">
        <v>30669.18001885014</v>
      </c>
      <c r="V254" s="1"/>
      <c r="W254" s="101">
        <v>0</v>
      </c>
      <c r="X254" s="101">
        <f t="shared" si="55"/>
        <v>0</v>
      </c>
      <c r="Y254" s="1"/>
    </row>
    <row r="255" spans="1:26" x14ac:dyDescent="0.25">
      <c r="A255" s="98">
        <v>4621</v>
      </c>
      <c r="B255" s="98" t="s">
        <v>271</v>
      </c>
      <c r="C255" s="1">
        <v>404886</v>
      </c>
      <c r="D255" s="98">
        <f t="shared" si="45"/>
        <v>25504.629921259842</v>
      </c>
      <c r="E255" s="99">
        <f t="shared" si="46"/>
        <v>0.82712159661159157</v>
      </c>
      <c r="F255" s="221">
        <f t="shared" si="47"/>
        <v>3202.1315909165742</v>
      </c>
      <c r="G255" s="221">
        <f t="shared" si="42"/>
        <v>50833.839005800612</v>
      </c>
      <c r="H255" s="221">
        <f t="shared" si="48"/>
        <v>788.4570379871069</v>
      </c>
      <c r="I255" s="100">
        <f t="shared" si="43"/>
        <v>12516.755478045323</v>
      </c>
      <c r="J255" s="221">
        <f t="shared" si="49"/>
        <v>345.98905620865531</v>
      </c>
      <c r="K255" s="100">
        <f t="shared" si="44"/>
        <v>5492.5762673124027</v>
      </c>
      <c r="L255" s="101">
        <f t="shared" si="50"/>
        <v>56326.415273113016</v>
      </c>
      <c r="M255" s="101">
        <f t="shared" si="51"/>
        <v>461212.415273113</v>
      </c>
      <c r="N255" s="101">
        <f t="shared" si="52"/>
        <v>29052.750568385072</v>
      </c>
      <c r="O255" s="102">
        <f t="shared" si="53"/>
        <v>0.94218804625940555</v>
      </c>
      <c r="P255" s="103">
        <v>11581.633886843789</v>
      </c>
      <c r="Q255" s="105">
        <f t="shared" si="54"/>
        <v>2.8140902580979371E-2</v>
      </c>
      <c r="R255" s="105">
        <f t="shared" si="54"/>
        <v>2.2441601829664266E-2</v>
      </c>
      <c r="S255" s="104">
        <v>15875</v>
      </c>
      <c r="T255" s="255">
        <v>393804</v>
      </c>
      <c r="U255" s="55">
        <v>24944.828023056947</v>
      </c>
      <c r="V255" s="1"/>
      <c r="W255" s="101">
        <v>0</v>
      </c>
      <c r="X255" s="101">
        <f t="shared" si="55"/>
        <v>0</v>
      </c>
      <c r="Y255" s="1"/>
      <c r="Z255" s="1"/>
    </row>
    <row r="256" spans="1:26" x14ac:dyDescent="0.25">
      <c r="A256" s="98">
        <v>4622</v>
      </c>
      <c r="B256" s="98" t="s">
        <v>272</v>
      </c>
      <c r="C256" s="1">
        <v>221012</v>
      </c>
      <c r="D256" s="98">
        <f t="shared" si="45"/>
        <v>26010.591973637755</v>
      </c>
      <c r="E256" s="99">
        <f t="shared" si="46"/>
        <v>0.84353007389119539</v>
      </c>
      <c r="F256" s="221">
        <f t="shared" si="47"/>
        <v>2898.5543594898268</v>
      </c>
      <c r="G256" s="221">
        <f t="shared" si="42"/>
        <v>24629.016392585057</v>
      </c>
      <c r="H256" s="221">
        <f t="shared" si="48"/>
        <v>611.37031965483766</v>
      </c>
      <c r="I256" s="100">
        <f t="shared" si="43"/>
        <v>5194.8136061071555</v>
      </c>
      <c r="J256" s="221">
        <f t="shared" si="49"/>
        <v>168.90233787638607</v>
      </c>
      <c r="K256" s="100">
        <f t="shared" si="44"/>
        <v>1435.1631649356525</v>
      </c>
      <c r="L256" s="101">
        <f t="shared" si="50"/>
        <v>26064.179557520711</v>
      </c>
      <c r="M256" s="101">
        <f t="shared" si="51"/>
        <v>247076.17955752072</v>
      </c>
      <c r="N256" s="101">
        <f t="shared" si="52"/>
        <v>29078.04867100397</v>
      </c>
      <c r="O256" s="102">
        <f t="shared" si="53"/>
        <v>0.94300847012338584</v>
      </c>
      <c r="P256" s="103">
        <v>5857.3602574180804</v>
      </c>
      <c r="Q256" s="102">
        <f t="shared" si="54"/>
        <v>4.6388970428096622E-2</v>
      </c>
      <c r="R256" s="102">
        <f t="shared" si="54"/>
        <v>4.1955640672252027E-2</v>
      </c>
      <c r="S256" s="104">
        <v>8497</v>
      </c>
      <c r="T256" s="255">
        <v>211214</v>
      </c>
      <c r="U256" s="1">
        <v>24963.243115470985</v>
      </c>
      <c r="W256" s="101">
        <v>0</v>
      </c>
      <c r="X256" s="101">
        <f t="shared" si="55"/>
        <v>0</v>
      </c>
    </row>
    <row r="257" spans="1:26" x14ac:dyDescent="0.25">
      <c r="A257" s="98">
        <v>4623</v>
      </c>
      <c r="B257" s="98" t="s">
        <v>273</v>
      </c>
      <c r="C257" s="1">
        <v>58345</v>
      </c>
      <c r="D257" s="98">
        <f t="shared" si="45"/>
        <v>23328.668532586966</v>
      </c>
      <c r="E257" s="99">
        <f t="shared" si="46"/>
        <v>0.7565546186346227</v>
      </c>
      <c r="F257" s="221">
        <f t="shared" si="47"/>
        <v>4507.7084241203002</v>
      </c>
      <c r="G257" s="221">
        <f t="shared" si="42"/>
        <v>11273.778768724869</v>
      </c>
      <c r="H257" s="221">
        <f t="shared" si="48"/>
        <v>1550.0435240226136</v>
      </c>
      <c r="I257" s="100">
        <f t="shared" si="43"/>
        <v>3876.6588535805568</v>
      </c>
      <c r="J257" s="221">
        <f t="shared" si="49"/>
        <v>1107.5755422441621</v>
      </c>
      <c r="K257" s="100">
        <f t="shared" si="44"/>
        <v>2770.0464311526493</v>
      </c>
      <c r="L257" s="101">
        <f t="shared" si="50"/>
        <v>14043.825199877519</v>
      </c>
      <c r="M257" s="101">
        <f t="shared" si="51"/>
        <v>72388.825199877523</v>
      </c>
      <c r="N257" s="101">
        <f t="shared" si="52"/>
        <v>28943.952498951428</v>
      </c>
      <c r="O257" s="102">
        <f t="shared" si="53"/>
        <v>0.9386596973605571</v>
      </c>
      <c r="P257" s="103">
        <v>4554.3603276218091</v>
      </c>
      <c r="Q257" s="102">
        <f t="shared" si="54"/>
        <v>-3.5332826295426736E-2</v>
      </c>
      <c r="R257" s="102">
        <f t="shared" si="54"/>
        <v>-3.4175688542082576E-2</v>
      </c>
      <c r="S257" s="104">
        <v>2501</v>
      </c>
      <c r="T257" s="255">
        <v>60482</v>
      </c>
      <c r="U257" s="1">
        <v>24154.153354632588</v>
      </c>
      <c r="W257" s="101">
        <v>0</v>
      </c>
      <c r="X257" s="101">
        <f t="shared" si="55"/>
        <v>0</v>
      </c>
    </row>
    <row r="258" spans="1:26" x14ac:dyDescent="0.25">
      <c r="A258" s="98">
        <v>4624</v>
      </c>
      <c r="B258" s="98" t="s">
        <v>274</v>
      </c>
      <c r="C258" s="1">
        <v>681724</v>
      </c>
      <c r="D258" s="98">
        <f t="shared" si="45"/>
        <v>27038.591202950858</v>
      </c>
      <c r="E258" s="99">
        <f t="shared" si="46"/>
        <v>0.87686834880402498</v>
      </c>
      <c r="F258" s="221">
        <f t="shared" si="47"/>
        <v>2281.754821901965</v>
      </c>
      <c r="G258" s="221">
        <f t="shared" si="42"/>
        <v>57529.884324614242</v>
      </c>
      <c r="H258" s="221">
        <f t="shared" si="48"/>
        <v>251.5705893952514</v>
      </c>
      <c r="I258" s="100">
        <f t="shared" si="43"/>
        <v>6342.8492704224736</v>
      </c>
      <c r="J258" s="221">
        <f t="shared" si="49"/>
        <v>-190.89739238320018</v>
      </c>
      <c r="K258" s="100">
        <f t="shared" si="44"/>
        <v>-4813.0959541576267</v>
      </c>
      <c r="L258" s="101">
        <f t="shared" si="50"/>
        <v>52716.788370456619</v>
      </c>
      <c r="M258" s="101">
        <f t="shared" si="51"/>
        <v>734440.78837045666</v>
      </c>
      <c r="N258" s="101">
        <f t="shared" si="52"/>
        <v>29129.448632469626</v>
      </c>
      <c r="O258" s="102">
        <f t="shared" si="53"/>
        <v>0.94467538386902739</v>
      </c>
      <c r="P258" s="103">
        <v>923.29481820429646</v>
      </c>
      <c r="Q258" s="102">
        <f t="shared" si="54"/>
        <v>6.7311696648035949E-2</v>
      </c>
      <c r="R258" s="102">
        <f t="shared" si="54"/>
        <v>6.0369281296817144E-2</v>
      </c>
      <c r="S258" s="104">
        <v>25213</v>
      </c>
      <c r="T258" s="255">
        <v>638730</v>
      </c>
      <c r="U258" s="1">
        <v>25499.221525809415</v>
      </c>
      <c r="W258" s="101">
        <v>0</v>
      </c>
      <c r="X258" s="101">
        <f t="shared" si="55"/>
        <v>0</v>
      </c>
      <c r="Y258" s="1"/>
      <c r="Z258" s="1"/>
    </row>
    <row r="259" spans="1:26" x14ac:dyDescent="0.25">
      <c r="A259" s="98">
        <v>4625</v>
      </c>
      <c r="B259" s="98" t="s">
        <v>275</v>
      </c>
      <c r="C259" s="1">
        <v>256138</v>
      </c>
      <c r="D259" s="98">
        <f t="shared" si="45"/>
        <v>48483.437440848</v>
      </c>
      <c r="E259" s="99">
        <f t="shared" si="46"/>
        <v>1.5723301341402693</v>
      </c>
      <c r="F259" s="221">
        <f t="shared" si="47"/>
        <v>-10585.152920836319</v>
      </c>
      <c r="G259" s="221">
        <f t="shared" si="42"/>
        <v>-55921.362880778273</v>
      </c>
      <c r="H259" s="221">
        <f t="shared" si="48"/>
        <v>0</v>
      </c>
      <c r="I259" s="100">
        <f t="shared" si="43"/>
        <v>0</v>
      </c>
      <c r="J259" s="221">
        <f t="shared" si="49"/>
        <v>-442.46798177845159</v>
      </c>
      <c r="K259" s="100">
        <f t="shared" si="44"/>
        <v>-2337.5583477355594</v>
      </c>
      <c r="L259" s="101">
        <f t="shared" si="50"/>
        <v>-58258.921228513835</v>
      </c>
      <c r="M259" s="101">
        <f t="shared" si="51"/>
        <v>197879.07877148618</v>
      </c>
      <c r="N259" s="101">
        <f t="shared" si="52"/>
        <v>37455.816538233237</v>
      </c>
      <c r="O259" s="102">
        <f t="shared" si="53"/>
        <v>1.2147016001855402</v>
      </c>
      <c r="P259" s="103">
        <v>-576.13366697241145</v>
      </c>
      <c r="Q259" s="102">
        <f t="shared" si="54"/>
        <v>0.11072661358866281</v>
      </c>
      <c r="R259" s="102">
        <f t="shared" si="54"/>
        <v>0.10925489556952203</v>
      </c>
      <c r="S259" s="104">
        <v>5283</v>
      </c>
      <c r="T259" s="255">
        <v>230604</v>
      </c>
      <c r="U259" s="1">
        <v>43708.112206216829</v>
      </c>
      <c r="W259" s="101">
        <v>0</v>
      </c>
      <c r="X259" s="101">
        <f t="shared" si="55"/>
        <v>0</v>
      </c>
    </row>
    <row r="260" spans="1:26" x14ac:dyDescent="0.25">
      <c r="A260" s="98">
        <v>4626</v>
      </c>
      <c r="B260" s="98" t="s">
        <v>276</v>
      </c>
      <c r="C260" s="1">
        <v>1052666</v>
      </c>
      <c r="D260" s="98">
        <f t="shared" si="45"/>
        <v>26969.307235089156</v>
      </c>
      <c r="E260" s="99">
        <f t="shared" si="46"/>
        <v>0.8746214522093958</v>
      </c>
      <c r="F260" s="221">
        <f t="shared" si="47"/>
        <v>2323.3252026189862</v>
      </c>
      <c r="G260" s="221">
        <f t="shared" si="42"/>
        <v>90684.029308624275</v>
      </c>
      <c r="H260" s="221">
        <f t="shared" si="48"/>
        <v>275.81997814684706</v>
      </c>
      <c r="I260" s="100">
        <f t="shared" si="43"/>
        <v>10765.805387027734</v>
      </c>
      <c r="J260" s="221">
        <f t="shared" si="49"/>
        <v>-166.64800363160452</v>
      </c>
      <c r="K260" s="100">
        <f t="shared" si="44"/>
        <v>-6504.6048777487877</v>
      </c>
      <c r="L260" s="101">
        <f t="shared" si="50"/>
        <v>84179.424430875486</v>
      </c>
      <c r="M260" s="101">
        <f t="shared" si="51"/>
        <v>1136845.4244308756</v>
      </c>
      <c r="N260" s="101">
        <f t="shared" si="52"/>
        <v>29125.984434076541</v>
      </c>
      <c r="O260" s="102">
        <f t="shared" si="53"/>
        <v>0.94456303903929595</v>
      </c>
      <c r="P260" s="103">
        <v>3646.418555671582</v>
      </c>
      <c r="Q260" s="102">
        <f t="shared" si="54"/>
        <v>8.477982184592682E-2</v>
      </c>
      <c r="R260" s="102">
        <f t="shared" si="54"/>
        <v>7.4552342484395115E-2</v>
      </c>
      <c r="S260" s="104">
        <v>39032</v>
      </c>
      <c r="T260" s="255">
        <v>970396</v>
      </c>
      <c r="U260" s="1">
        <v>25098.179184771365</v>
      </c>
      <c r="W260" s="101">
        <v>0</v>
      </c>
      <c r="X260" s="101">
        <f t="shared" si="55"/>
        <v>0</v>
      </c>
      <c r="Y260" s="1"/>
      <c r="Z260" s="1"/>
    </row>
    <row r="261" spans="1:26" x14ac:dyDescent="0.25">
      <c r="A261" s="98">
        <v>4627</v>
      </c>
      <c r="B261" s="98" t="s">
        <v>277</v>
      </c>
      <c r="C261" s="1">
        <v>729838</v>
      </c>
      <c r="D261" s="98">
        <f t="shared" si="45"/>
        <v>24478.065468204994</v>
      </c>
      <c r="E261" s="99">
        <f t="shared" si="46"/>
        <v>0.79382985185556765</v>
      </c>
      <c r="F261" s="221">
        <f t="shared" si="47"/>
        <v>3818.0702627494834</v>
      </c>
      <c r="G261" s="221">
        <f t="shared" si="42"/>
        <v>113839.58295413859</v>
      </c>
      <c r="H261" s="221">
        <f t="shared" si="48"/>
        <v>1147.754596556304</v>
      </c>
      <c r="I261" s="100">
        <f t="shared" si="43"/>
        <v>34221.451050922762</v>
      </c>
      <c r="J261" s="221">
        <f t="shared" si="49"/>
        <v>705.28661477785249</v>
      </c>
      <c r="K261" s="100">
        <f t="shared" si="44"/>
        <v>21028.825706216452</v>
      </c>
      <c r="L261" s="101">
        <f t="shared" si="50"/>
        <v>134868.40866035505</v>
      </c>
      <c r="M261" s="101">
        <f t="shared" si="51"/>
        <v>864706.40866035502</v>
      </c>
      <c r="N261" s="101">
        <f t="shared" si="52"/>
        <v>29001.422345732328</v>
      </c>
      <c r="O261" s="102">
        <f t="shared" si="53"/>
        <v>0.94052345902160428</v>
      </c>
      <c r="P261" s="103">
        <v>2431.4752012682147</v>
      </c>
      <c r="Q261" s="102">
        <f t="shared" si="54"/>
        <v>5.5560858636259765E-2</v>
      </c>
      <c r="R261" s="102">
        <f t="shared" si="54"/>
        <v>4.7701504242067101E-2</v>
      </c>
      <c r="S261" s="104">
        <v>29816</v>
      </c>
      <c r="T261" s="255">
        <v>691422</v>
      </c>
      <c r="U261" s="1">
        <v>23363.587213624385</v>
      </c>
      <c r="W261" s="101">
        <v>0</v>
      </c>
      <c r="X261" s="101">
        <f t="shared" si="55"/>
        <v>0</v>
      </c>
    </row>
    <row r="262" spans="1:26" x14ac:dyDescent="0.25">
      <c r="A262" s="98">
        <v>4628</v>
      </c>
      <c r="B262" s="98" t="s">
        <v>278</v>
      </c>
      <c r="C262" s="1">
        <v>82801</v>
      </c>
      <c r="D262" s="98">
        <f t="shared" si="45"/>
        <v>21412.205844323766</v>
      </c>
      <c r="E262" s="99">
        <f t="shared" si="46"/>
        <v>0.69440324912027918</v>
      </c>
      <c r="F262" s="221">
        <f t="shared" si="47"/>
        <v>5657.5860370782202</v>
      </c>
      <c r="G262" s="221">
        <f t="shared" si="42"/>
        <v>21877.885205381481</v>
      </c>
      <c r="H262" s="221">
        <f t="shared" si="48"/>
        <v>2220.8054649147334</v>
      </c>
      <c r="I262" s="100">
        <f t="shared" si="43"/>
        <v>8587.8547328252735</v>
      </c>
      <c r="J262" s="221">
        <f t="shared" si="49"/>
        <v>1778.3374831362819</v>
      </c>
      <c r="K262" s="100">
        <f t="shared" si="44"/>
        <v>6876.8310472880021</v>
      </c>
      <c r="L262" s="101">
        <f t="shared" si="50"/>
        <v>28754.716252669481</v>
      </c>
      <c r="M262" s="101">
        <f t="shared" si="51"/>
        <v>111555.71625266949</v>
      </c>
      <c r="N262" s="101">
        <f t="shared" si="52"/>
        <v>28848.129364538268</v>
      </c>
      <c r="O262" s="102">
        <f t="shared" si="53"/>
        <v>0.93555212888483996</v>
      </c>
      <c r="P262" s="103">
        <v>15247.121886011011</v>
      </c>
      <c r="Q262" s="102">
        <f t="shared" si="54"/>
        <v>-0.14114864794780571</v>
      </c>
      <c r="R262" s="102">
        <f t="shared" si="54"/>
        <v>-0.12982167123338581</v>
      </c>
      <c r="S262" s="104">
        <v>3867</v>
      </c>
      <c r="T262" s="255">
        <v>96409</v>
      </c>
      <c r="U262" s="1">
        <v>24606.687085247577</v>
      </c>
      <c r="W262" s="101">
        <v>0</v>
      </c>
      <c r="X262" s="101">
        <f t="shared" si="55"/>
        <v>0</v>
      </c>
    </row>
    <row r="263" spans="1:26" x14ac:dyDescent="0.25">
      <c r="A263" s="98">
        <v>4629</v>
      </c>
      <c r="B263" s="98" t="s">
        <v>279</v>
      </c>
      <c r="C263" s="1">
        <v>11127</v>
      </c>
      <c r="D263" s="98">
        <f t="shared" si="45"/>
        <v>29436.507936507936</v>
      </c>
      <c r="E263" s="99">
        <f t="shared" si="46"/>
        <v>0.95463339473194531</v>
      </c>
      <c r="F263" s="221">
        <f t="shared" si="47"/>
        <v>843.00478176771787</v>
      </c>
      <c r="G263" s="221">
        <f t="shared" ref="G263:G326" si="56">F263*S263/1000</f>
        <v>318.65580750819737</v>
      </c>
      <c r="H263" s="221">
        <f t="shared" si="48"/>
        <v>0</v>
      </c>
      <c r="I263" s="100">
        <f t="shared" ref="I263:I326" si="57">H263*S263/1000</f>
        <v>0</v>
      </c>
      <c r="J263" s="221">
        <f t="shared" si="49"/>
        <v>-442.46798177845159</v>
      </c>
      <c r="K263" s="100">
        <f t="shared" ref="K263:K326" si="58">J263*S263/1000</f>
        <v>-167.25289711225469</v>
      </c>
      <c r="L263" s="101">
        <f t="shared" si="50"/>
        <v>151.40291039594268</v>
      </c>
      <c r="M263" s="101">
        <f t="shared" si="51"/>
        <v>11278.402910395942</v>
      </c>
      <c r="N263" s="101">
        <f t="shared" si="52"/>
        <v>29837.044736497202</v>
      </c>
      <c r="O263" s="102">
        <f t="shared" si="53"/>
        <v>0.96762290442221011</v>
      </c>
      <c r="P263" s="103">
        <v>8977.5134343903865</v>
      </c>
      <c r="Q263" s="102">
        <f t="shared" si="54"/>
        <v>-0.53026849037487334</v>
      </c>
      <c r="R263" s="102">
        <f t="shared" si="54"/>
        <v>-0.53275384227765177</v>
      </c>
      <c r="S263" s="104">
        <v>378</v>
      </c>
      <c r="T263" s="255">
        <v>23688</v>
      </c>
      <c r="U263" s="1">
        <v>63000</v>
      </c>
      <c r="W263" s="101">
        <v>0</v>
      </c>
      <c r="X263" s="101">
        <f t="shared" si="55"/>
        <v>0</v>
      </c>
    </row>
    <row r="264" spans="1:26" x14ac:dyDescent="0.25">
      <c r="A264" s="98">
        <v>4630</v>
      </c>
      <c r="B264" s="98" t="s">
        <v>280</v>
      </c>
      <c r="C264" s="1">
        <v>193415</v>
      </c>
      <c r="D264" s="98">
        <f t="shared" ref="D264:D327" si="59">C264/S264*1000</f>
        <v>23787.357028655762</v>
      </c>
      <c r="E264" s="99">
        <f t="shared" ref="E264:E327" si="60">D264/D$364</f>
        <v>0.77143000253107918</v>
      </c>
      <c r="F264" s="221">
        <f t="shared" ref="F264:F327" si="61">($D$364+$X$364-D264-X264)*0.6</f>
        <v>4232.495326479022</v>
      </c>
      <c r="G264" s="221">
        <f t="shared" si="56"/>
        <v>34414.419499600925</v>
      </c>
      <c r="H264" s="221">
        <f t="shared" ref="H264:H327" si="62">IF(D264&lt;(D$364+X$364)*0.9,((D$364+X$364)*0.9-D264-X264)*0.35,0)</f>
        <v>1389.5025503985348</v>
      </c>
      <c r="I264" s="100">
        <f t="shared" si="57"/>
        <v>11298.045237290487</v>
      </c>
      <c r="J264" s="221">
        <f t="shared" ref="J264:J327" si="63">H264+I$366</f>
        <v>947.03456862008329</v>
      </c>
      <c r="K264" s="100">
        <f t="shared" si="58"/>
        <v>7700.3380774498974</v>
      </c>
      <c r="L264" s="101">
        <f t="shared" ref="L264:L327" si="64">+G264+K264</f>
        <v>42114.757577050819</v>
      </c>
      <c r="M264" s="101">
        <f t="shared" ref="M264:M327" si="65">C264+L264</f>
        <v>235529.75757705083</v>
      </c>
      <c r="N264" s="101">
        <f t="shared" ref="N264:N327" si="66">M264/S264*1000</f>
        <v>28966.886923754868</v>
      </c>
      <c r="O264" s="102">
        <f t="shared" ref="O264:O327" si="67">N264/N$364</f>
        <v>0.93940346655537998</v>
      </c>
      <c r="P264" s="103">
        <v>1377.707526546561</v>
      </c>
      <c r="Q264" s="102">
        <f t="shared" ref="Q264:R327" si="68">(C264-T264)/T264</f>
        <v>7.7406848300179923E-2</v>
      </c>
      <c r="R264" s="102">
        <f t="shared" si="68"/>
        <v>7.0649038773269598E-2</v>
      </c>
      <c r="S264" s="104">
        <v>8131</v>
      </c>
      <c r="T264" s="255">
        <v>179519</v>
      </c>
      <c r="U264" s="1">
        <v>22217.698019801977</v>
      </c>
      <c r="W264" s="101">
        <v>0</v>
      </c>
      <c r="X264" s="101">
        <f t="shared" ref="X264:X327" si="69">W264*1000/S264</f>
        <v>0</v>
      </c>
    </row>
    <row r="265" spans="1:26" x14ac:dyDescent="0.25">
      <c r="A265" s="98">
        <v>4631</v>
      </c>
      <c r="B265" s="98" t="s">
        <v>281</v>
      </c>
      <c r="C265" s="1">
        <v>743472</v>
      </c>
      <c r="D265" s="98">
        <f t="shared" si="59"/>
        <v>25123.23860372385</v>
      </c>
      <c r="E265" s="99">
        <f t="shared" si="60"/>
        <v>0.81475297975778604</v>
      </c>
      <c r="F265" s="221">
        <f t="shared" si="61"/>
        <v>3430.9663814381697</v>
      </c>
      <c r="G265" s="221">
        <f t="shared" si="56"/>
        <v>101532.58812589977</v>
      </c>
      <c r="H265" s="221">
        <f t="shared" si="62"/>
        <v>921.94399912470408</v>
      </c>
      <c r="I265" s="100">
        <f t="shared" si="57"/>
        <v>27283.088766097368</v>
      </c>
      <c r="J265" s="221">
        <f t="shared" si="63"/>
        <v>479.47601734625249</v>
      </c>
      <c r="K265" s="100">
        <f t="shared" si="58"/>
        <v>14189.13378132765</v>
      </c>
      <c r="L265" s="101">
        <f t="shared" si="64"/>
        <v>115721.72190722742</v>
      </c>
      <c r="M265" s="101">
        <f t="shared" si="65"/>
        <v>859193.72190722742</v>
      </c>
      <c r="N265" s="101">
        <f t="shared" si="66"/>
        <v>29033.681002508278</v>
      </c>
      <c r="O265" s="102">
        <f t="shared" si="67"/>
        <v>0.94156961541671547</v>
      </c>
      <c r="P265" s="103">
        <v>2088.7184827319434</v>
      </c>
      <c r="Q265" s="102">
        <f t="shared" si="68"/>
        <v>7.9004694971953532E-2</v>
      </c>
      <c r="R265" s="102">
        <f t="shared" si="68"/>
        <v>6.9670555076950497E-2</v>
      </c>
      <c r="S265" s="104">
        <v>29593</v>
      </c>
      <c r="T265" s="255">
        <v>689035</v>
      </c>
      <c r="U265" s="1">
        <v>23486.893683744078</v>
      </c>
      <c r="W265" s="101">
        <v>0</v>
      </c>
      <c r="X265" s="101">
        <f t="shared" si="69"/>
        <v>0</v>
      </c>
      <c r="Y265" s="1"/>
      <c r="Z265" s="1"/>
    </row>
    <row r="266" spans="1:26" x14ac:dyDescent="0.25">
      <c r="A266" s="98">
        <v>4632</v>
      </c>
      <c r="B266" s="98" t="s">
        <v>282</v>
      </c>
      <c r="C266" s="1">
        <v>95133</v>
      </c>
      <c r="D266" s="98">
        <f t="shared" si="59"/>
        <v>32929.38733125649</v>
      </c>
      <c r="E266" s="99">
        <f t="shared" si="60"/>
        <v>1.0679083565986904</v>
      </c>
      <c r="F266" s="221">
        <f t="shared" si="61"/>
        <v>-1252.7228550814143</v>
      </c>
      <c r="G266" s="221">
        <f t="shared" si="56"/>
        <v>-3619.1163283302058</v>
      </c>
      <c r="H266" s="221">
        <f t="shared" si="62"/>
        <v>0</v>
      </c>
      <c r="I266" s="100">
        <f t="shared" si="57"/>
        <v>0</v>
      </c>
      <c r="J266" s="221">
        <f t="shared" si="63"/>
        <v>-442.46798177845159</v>
      </c>
      <c r="K266" s="100">
        <f t="shared" si="58"/>
        <v>-1278.2899993579467</v>
      </c>
      <c r="L266" s="101">
        <f t="shared" si="64"/>
        <v>-4897.4063276881525</v>
      </c>
      <c r="M266" s="101">
        <f t="shared" si="65"/>
        <v>90235.59367231185</v>
      </c>
      <c r="N266" s="101">
        <f t="shared" si="66"/>
        <v>31234.196494396623</v>
      </c>
      <c r="O266" s="102">
        <f t="shared" si="67"/>
        <v>1.0129328891689082</v>
      </c>
      <c r="P266" s="103">
        <v>217.88124855511887</v>
      </c>
      <c r="Q266" s="102">
        <f t="shared" si="68"/>
        <v>0.11297908184753615</v>
      </c>
      <c r="R266" s="102">
        <f t="shared" si="68"/>
        <v>0.10180691384006683</v>
      </c>
      <c r="S266" s="104">
        <v>2889</v>
      </c>
      <c r="T266" s="255">
        <v>85476</v>
      </c>
      <c r="U266" s="1">
        <v>29886.71328671329</v>
      </c>
      <c r="W266" s="101">
        <v>0</v>
      </c>
      <c r="X266" s="101">
        <f t="shared" si="69"/>
        <v>0</v>
      </c>
    </row>
    <row r="267" spans="1:26" x14ac:dyDescent="0.25">
      <c r="A267" s="98">
        <v>4633</v>
      </c>
      <c r="B267" s="98" t="s">
        <v>283</v>
      </c>
      <c r="C267" s="1">
        <v>13488</v>
      </c>
      <c r="D267" s="98">
        <f t="shared" si="59"/>
        <v>26868.525896414343</v>
      </c>
      <c r="E267" s="99">
        <f t="shared" si="60"/>
        <v>0.87135308791590416</v>
      </c>
      <c r="F267" s="221">
        <f t="shared" si="61"/>
        <v>2383.7940058238737</v>
      </c>
      <c r="G267" s="221">
        <f t="shared" si="56"/>
        <v>1196.6645909235845</v>
      </c>
      <c r="H267" s="221">
        <f t="shared" si="62"/>
        <v>311.09344668303163</v>
      </c>
      <c r="I267" s="100">
        <f t="shared" si="57"/>
        <v>156.16891023488188</v>
      </c>
      <c r="J267" s="221">
        <f t="shared" si="63"/>
        <v>-131.37453509541996</v>
      </c>
      <c r="K267" s="100">
        <f t="shared" si="58"/>
        <v>-65.950016617900829</v>
      </c>
      <c r="L267" s="101">
        <f t="shared" si="64"/>
        <v>1130.7145743056835</v>
      </c>
      <c r="M267" s="101">
        <f t="shared" si="65"/>
        <v>14618.714574305683</v>
      </c>
      <c r="N267" s="101">
        <f t="shared" si="66"/>
        <v>29120.945367142795</v>
      </c>
      <c r="O267" s="102">
        <f t="shared" si="67"/>
        <v>0.94439962082462114</v>
      </c>
      <c r="P267" s="103">
        <v>50.455931413893722</v>
      </c>
      <c r="Q267" s="102">
        <f t="shared" si="68"/>
        <v>5.2352344542404616E-2</v>
      </c>
      <c r="R267" s="102">
        <f t="shared" si="68"/>
        <v>0.10056769100550275</v>
      </c>
      <c r="S267" s="104">
        <v>502</v>
      </c>
      <c r="T267" s="255">
        <v>12817</v>
      </c>
      <c r="U267" s="1">
        <v>24413.333333333336</v>
      </c>
      <c r="W267" s="101">
        <v>0</v>
      </c>
      <c r="X267" s="101">
        <f t="shared" si="69"/>
        <v>0</v>
      </c>
    </row>
    <row r="268" spans="1:26" x14ac:dyDescent="0.25">
      <c r="A268" s="98">
        <v>4634</v>
      </c>
      <c r="B268" s="98" t="s">
        <v>284</v>
      </c>
      <c r="C268" s="1">
        <v>45326</v>
      </c>
      <c r="D268" s="98">
        <f t="shared" si="59"/>
        <v>27824.432166973605</v>
      </c>
      <c r="E268" s="99">
        <f t="shared" si="60"/>
        <v>0.90235336994928306</v>
      </c>
      <c r="F268" s="221">
        <f t="shared" si="61"/>
        <v>1810.2502434883165</v>
      </c>
      <c r="G268" s="221">
        <f t="shared" si="56"/>
        <v>2948.8976466424674</v>
      </c>
      <c r="H268" s="221">
        <f t="shared" si="62"/>
        <v>0</v>
      </c>
      <c r="I268" s="100">
        <f t="shared" si="57"/>
        <v>0</v>
      </c>
      <c r="J268" s="221">
        <f t="shared" si="63"/>
        <v>-442.46798177845159</v>
      </c>
      <c r="K268" s="100">
        <f t="shared" si="58"/>
        <v>-720.78034231709762</v>
      </c>
      <c r="L268" s="101">
        <f t="shared" si="64"/>
        <v>2228.1173043253698</v>
      </c>
      <c r="M268" s="101">
        <f t="shared" si="65"/>
        <v>47554.117304325373</v>
      </c>
      <c r="N268" s="101">
        <f t="shared" si="66"/>
        <v>29192.21442868347</v>
      </c>
      <c r="O268" s="102">
        <f t="shared" si="67"/>
        <v>0.94671089450914525</v>
      </c>
      <c r="P268" s="103">
        <v>6560.4364672538213</v>
      </c>
      <c r="Q268" s="102">
        <f t="shared" si="68"/>
        <v>-0.11038272816486752</v>
      </c>
      <c r="R268" s="102">
        <f t="shared" si="68"/>
        <v>-9.3453240487219147E-2</v>
      </c>
      <c r="S268" s="104">
        <v>1629</v>
      </c>
      <c r="T268" s="255">
        <v>50950</v>
      </c>
      <c r="U268" s="1">
        <v>30692.77108433735</v>
      </c>
      <c r="W268" s="101">
        <v>0</v>
      </c>
      <c r="X268" s="101">
        <f t="shared" si="69"/>
        <v>0</v>
      </c>
    </row>
    <row r="269" spans="1:26" x14ac:dyDescent="0.25">
      <c r="A269" s="98">
        <v>4635</v>
      </c>
      <c r="B269" s="98" t="s">
        <v>285</v>
      </c>
      <c r="C269" s="1">
        <v>75025</v>
      </c>
      <c r="D269" s="98">
        <f t="shared" si="59"/>
        <v>33643.497757847537</v>
      </c>
      <c r="E269" s="99">
        <f t="shared" si="60"/>
        <v>1.0910671382796047</v>
      </c>
      <c r="F269" s="221">
        <f t="shared" si="61"/>
        <v>-1681.1891110360425</v>
      </c>
      <c r="G269" s="221">
        <f t="shared" si="56"/>
        <v>-3749.0517176103745</v>
      </c>
      <c r="H269" s="221">
        <f t="shared" si="62"/>
        <v>0</v>
      </c>
      <c r="I269" s="100">
        <f t="shared" si="57"/>
        <v>0</v>
      </c>
      <c r="J269" s="221">
        <f t="shared" si="63"/>
        <v>-442.46798177845159</v>
      </c>
      <c r="K269" s="100">
        <f t="shared" si="58"/>
        <v>-986.70359936594707</v>
      </c>
      <c r="L269" s="101">
        <f t="shared" si="64"/>
        <v>-4735.7553169763214</v>
      </c>
      <c r="M269" s="101">
        <f t="shared" si="65"/>
        <v>70289.244683023673</v>
      </c>
      <c r="N269" s="101">
        <f t="shared" si="66"/>
        <v>31519.840665033036</v>
      </c>
      <c r="O269" s="102">
        <f t="shared" si="67"/>
        <v>1.0221964018412737</v>
      </c>
      <c r="P269" s="103">
        <v>101.05544627134623</v>
      </c>
      <c r="Q269" s="102">
        <f t="shared" si="68"/>
        <v>9.1494995344506516E-2</v>
      </c>
      <c r="R269" s="102">
        <f t="shared" si="68"/>
        <v>0.11205230018956015</v>
      </c>
      <c r="S269" s="104">
        <v>2230</v>
      </c>
      <c r="T269" s="255">
        <v>68736</v>
      </c>
      <c r="U269" s="1">
        <v>30253.521126760563</v>
      </c>
      <c r="W269" s="101">
        <v>0</v>
      </c>
      <c r="X269" s="101">
        <f t="shared" si="69"/>
        <v>0</v>
      </c>
    </row>
    <row r="270" spans="1:26" x14ac:dyDescent="0.25">
      <c r="A270" s="98">
        <v>4636</v>
      </c>
      <c r="B270" s="98" t="s">
        <v>286</v>
      </c>
      <c r="C270" s="1">
        <v>20853</v>
      </c>
      <c r="D270" s="98">
        <f t="shared" si="59"/>
        <v>27152.34375</v>
      </c>
      <c r="E270" s="99">
        <f t="shared" si="60"/>
        <v>0.8805573726645709</v>
      </c>
      <c r="F270" s="221">
        <f t="shared" si="61"/>
        <v>2213.5032936724797</v>
      </c>
      <c r="G270" s="221">
        <f t="shared" si="56"/>
        <v>1699.9705295404642</v>
      </c>
      <c r="H270" s="221">
        <f t="shared" si="62"/>
        <v>211.75719792805174</v>
      </c>
      <c r="I270" s="100">
        <f t="shared" si="57"/>
        <v>162.62952800874373</v>
      </c>
      <c r="J270" s="221">
        <f t="shared" si="63"/>
        <v>-230.71078385039985</v>
      </c>
      <c r="K270" s="100">
        <f t="shared" si="58"/>
        <v>-177.18588199710709</v>
      </c>
      <c r="L270" s="101">
        <f t="shared" si="64"/>
        <v>1522.7846475433571</v>
      </c>
      <c r="M270" s="101">
        <f t="shared" si="65"/>
        <v>22375.784647543358</v>
      </c>
      <c r="N270" s="101">
        <f t="shared" si="66"/>
        <v>29135.13625982208</v>
      </c>
      <c r="O270" s="102">
        <f t="shared" si="67"/>
        <v>0.94485983506205451</v>
      </c>
      <c r="P270" s="103">
        <v>65.382779533607845</v>
      </c>
      <c r="Q270" s="102">
        <f t="shared" si="68"/>
        <v>3.6122428699195068E-2</v>
      </c>
      <c r="R270" s="102">
        <f t="shared" si="68"/>
        <v>6.0406548121832486E-2</v>
      </c>
      <c r="S270" s="104">
        <v>768</v>
      </c>
      <c r="T270" s="255">
        <v>20126</v>
      </c>
      <c r="U270" s="1">
        <v>25605.59796437659</v>
      </c>
      <c r="W270" s="101">
        <v>0</v>
      </c>
      <c r="X270" s="101">
        <f t="shared" si="69"/>
        <v>0</v>
      </c>
    </row>
    <row r="271" spans="1:26" x14ac:dyDescent="0.25">
      <c r="A271" s="98">
        <v>4637</v>
      </c>
      <c r="B271" s="98" t="s">
        <v>287</v>
      </c>
      <c r="C271" s="1">
        <v>36489</v>
      </c>
      <c r="D271" s="98">
        <f t="shared" si="59"/>
        <v>28286.046511627908</v>
      </c>
      <c r="E271" s="99">
        <f t="shared" si="60"/>
        <v>0.91732363985510179</v>
      </c>
      <c r="F271" s="221">
        <f t="shared" si="61"/>
        <v>1533.2816366957347</v>
      </c>
      <c r="G271" s="221">
        <f t="shared" si="56"/>
        <v>1977.9333113374978</v>
      </c>
      <c r="H271" s="221">
        <f t="shared" si="62"/>
        <v>0</v>
      </c>
      <c r="I271" s="100">
        <f t="shared" si="57"/>
        <v>0</v>
      </c>
      <c r="J271" s="221">
        <f t="shared" si="63"/>
        <v>-442.46798177845159</v>
      </c>
      <c r="K271" s="100">
        <f t="shared" si="58"/>
        <v>-570.78369649420256</v>
      </c>
      <c r="L271" s="101">
        <f t="shared" si="64"/>
        <v>1407.1496148432952</v>
      </c>
      <c r="M271" s="101">
        <f t="shared" si="65"/>
        <v>37896.149614843293</v>
      </c>
      <c r="N271" s="101">
        <f t="shared" si="66"/>
        <v>29376.86016654519</v>
      </c>
      <c r="O271" s="102">
        <f t="shared" si="67"/>
        <v>0.95269900247147266</v>
      </c>
      <c r="P271" s="103">
        <v>286.51727609418231</v>
      </c>
      <c r="Q271" s="102">
        <f t="shared" si="68"/>
        <v>1.0607655237356671E-2</v>
      </c>
      <c r="R271" s="102">
        <f t="shared" si="68"/>
        <v>1.3741322385379513E-2</v>
      </c>
      <c r="S271" s="104">
        <v>1290</v>
      </c>
      <c r="T271" s="255">
        <v>36106</v>
      </c>
      <c r="U271" s="1">
        <v>27902.627511591963</v>
      </c>
      <c r="W271" s="101">
        <v>0</v>
      </c>
      <c r="X271" s="101">
        <f t="shared" si="69"/>
        <v>0</v>
      </c>
    </row>
    <row r="272" spans="1:26" x14ac:dyDescent="0.25">
      <c r="A272" s="98">
        <v>4638</v>
      </c>
      <c r="B272" s="98" t="s">
        <v>288</v>
      </c>
      <c r="C272" s="1">
        <v>100605</v>
      </c>
      <c r="D272" s="98">
        <f t="shared" si="59"/>
        <v>25373.266078184111</v>
      </c>
      <c r="E272" s="99">
        <f t="shared" si="60"/>
        <v>0.82286143396828804</v>
      </c>
      <c r="F272" s="221">
        <f t="shared" si="61"/>
        <v>3280.9498967620129</v>
      </c>
      <c r="G272" s="221">
        <f t="shared" si="56"/>
        <v>13008.96634066138</v>
      </c>
      <c r="H272" s="221">
        <f t="shared" si="62"/>
        <v>834.4343830636127</v>
      </c>
      <c r="I272" s="100">
        <f t="shared" si="57"/>
        <v>3308.5323288472246</v>
      </c>
      <c r="J272" s="221">
        <f t="shared" si="63"/>
        <v>391.96640128516111</v>
      </c>
      <c r="K272" s="100">
        <f t="shared" si="58"/>
        <v>1554.1467810956638</v>
      </c>
      <c r="L272" s="101">
        <f t="shared" si="64"/>
        <v>14563.113121757044</v>
      </c>
      <c r="M272" s="101">
        <f t="shared" si="65"/>
        <v>115168.11312175705</v>
      </c>
      <c r="N272" s="101">
        <f t="shared" si="66"/>
        <v>29046.182376231285</v>
      </c>
      <c r="O272" s="102">
        <f t="shared" si="67"/>
        <v>0.94197503812724037</v>
      </c>
      <c r="P272" s="103">
        <v>11815.547057307256</v>
      </c>
      <c r="Q272" s="105">
        <f t="shared" si="68"/>
        <v>-0.12627556559121109</v>
      </c>
      <c r="R272" s="105">
        <f t="shared" si="68"/>
        <v>-0.10776538841836406</v>
      </c>
      <c r="S272" s="104">
        <v>3965</v>
      </c>
      <c r="T272" s="255">
        <v>115145</v>
      </c>
      <c r="U272" s="55">
        <v>28437.885897752531</v>
      </c>
      <c r="V272" s="1"/>
      <c r="W272" s="101">
        <v>0</v>
      </c>
      <c r="X272" s="101">
        <f t="shared" si="69"/>
        <v>0</v>
      </c>
      <c r="Y272" s="1"/>
    </row>
    <row r="273" spans="1:27" x14ac:dyDescent="0.25">
      <c r="A273" s="98">
        <v>4639</v>
      </c>
      <c r="B273" s="98" t="s">
        <v>289</v>
      </c>
      <c r="C273" s="1">
        <v>72936</v>
      </c>
      <c r="D273" s="98">
        <f t="shared" si="59"/>
        <v>28490.625</v>
      </c>
      <c r="E273" s="99">
        <f t="shared" si="60"/>
        <v>0.92395817195602281</v>
      </c>
      <c r="F273" s="221">
        <f t="shared" si="61"/>
        <v>1410.5345436724797</v>
      </c>
      <c r="G273" s="221">
        <f t="shared" si="56"/>
        <v>3610.9684318015484</v>
      </c>
      <c r="H273" s="221">
        <f t="shared" si="62"/>
        <v>0</v>
      </c>
      <c r="I273" s="100">
        <f t="shared" si="57"/>
        <v>0</v>
      </c>
      <c r="J273" s="221">
        <f t="shared" si="63"/>
        <v>-442.46798177845159</v>
      </c>
      <c r="K273" s="100">
        <f t="shared" si="58"/>
        <v>-1132.7180333528361</v>
      </c>
      <c r="L273" s="101">
        <f t="shared" si="64"/>
        <v>2478.2503984487121</v>
      </c>
      <c r="M273" s="101">
        <f t="shared" si="65"/>
        <v>75414.250398448712</v>
      </c>
      <c r="N273" s="101">
        <f t="shared" si="66"/>
        <v>29458.691561894029</v>
      </c>
      <c r="O273" s="102">
        <f t="shared" si="67"/>
        <v>0.95535281531184113</v>
      </c>
      <c r="P273" s="103">
        <v>4229.052888993112</v>
      </c>
      <c r="Q273" s="105">
        <f t="shared" si="68"/>
        <v>-1.5283253226764595E-2</v>
      </c>
      <c r="R273" s="105">
        <f t="shared" si="68"/>
        <v>4.3341507128584946E-3</v>
      </c>
      <c r="S273" s="104">
        <v>2560</v>
      </c>
      <c r="T273" s="255">
        <v>74068</v>
      </c>
      <c r="U273" s="1">
        <v>28367.675220222136</v>
      </c>
      <c r="V273" s="1"/>
      <c r="W273" s="101">
        <v>0</v>
      </c>
      <c r="X273" s="101">
        <f t="shared" si="69"/>
        <v>0</v>
      </c>
      <c r="Y273" s="1"/>
    </row>
    <row r="274" spans="1:27" x14ac:dyDescent="0.25">
      <c r="A274" s="98">
        <v>4640</v>
      </c>
      <c r="B274" s="98" t="s">
        <v>290</v>
      </c>
      <c r="C274" s="1">
        <v>300063</v>
      </c>
      <c r="D274" s="98">
        <f t="shared" si="59"/>
        <v>24804.744978093742</v>
      </c>
      <c r="E274" s="99">
        <f t="shared" si="60"/>
        <v>0.80442415095473796</v>
      </c>
      <c r="F274" s="221">
        <f t="shared" si="61"/>
        <v>3622.0625568162345</v>
      </c>
      <c r="G274" s="221">
        <f t="shared" si="56"/>
        <v>43816.09074980599</v>
      </c>
      <c r="H274" s="221">
        <f t="shared" si="62"/>
        <v>1033.4167680952419</v>
      </c>
      <c r="I274" s="100">
        <f t="shared" si="57"/>
        <v>12501.24264364814</v>
      </c>
      <c r="J274" s="221">
        <f t="shared" si="63"/>
        <v>590.94878631679035</v>
      </c>
      <c r="K274" s="100">
        <f t="shared" si="58"/>
        <v>7148.7074680742126</v>
      </c>
      <c r="L274" s="101">
        <f t="shared" si="64"/>
        <v>50964.798217880205</v>
      </c>
      <c r="M274" s="101">
        <f t="shared" si="65"/>
        <v>351027.79821788019</v>
      </c>
      <c r="N274" s="101">
        <f t="shared" si="66"/>
        <v>29017.756321226767</v>
      </c>
      <c r="O274" s="102">
        <f t="shared" si="67"/>
        <v>0.94105317397656285</v>
      </c>
      <c r="P274" s="103">
        <v>-1513.1079635181522</v>
      </c>
      <c r="Q274" s="105">
        <f t="shared" si="68"/>
        <v>4.9725554401099881E-2</v>
      </c>
      <c r="R274" s="105">
        <f t="shared" si="68"/>
        <v>3.5928219264307837E-2</v>
      </c>
      <c r="S274" s="104">
        <v>12097</v>
      </c>
      <c r="T274" s="255">
        <v>285849</v>
      </c>
      <c r="U274" s="55">
        <v>23944.463059138881</v>
      </c>
      <c r="V274" s="1"/>
      <c r="W274" s="101">
        <v>0</v>
      </c>
      <c r="X274" s="101">
        <f t="shared" si="69"/>
        <v>0</v>
      </c>
      <c r="Y274" s="1"/>
      <c r="Z274" s="1"/>
    </row>
    <row r="275" spans="1:27" x14ac:dyDescent="0.25">
      <c r="A275" s="98">
        <v>4641</v>
      </c>
      <c r="B275" s="98" t="s">
        <v>291</v>
      </c>
      <c r="C275" s="1">
        <v>78446</v>
      </c>
      <c r="D275" s="98">
        <f t="shared" si="59"/>
        <v>44420.158550396372</v>
      </c>
      <c r="E275" s="99">
        <f t="shared" si="60"/>
        <v>1.4405569724153446</v>
      </c>
      <c r="F275" s="221">
        <f t="shared" si="61"/>
        <v>-8147.1855865653433</v>
      </c>
      <c r="G275" s="221">
        <f t="shared" si="56"/>
        <v>-14387.929745874395</v>
      </c>
      <c r="H275" s="221">
        <f t="shared" si="62"/>
        <v>0</v>
      </c>
      <c r="I275" s="100">
        <f t="shared" si="57"/>
        <v>0</v>
      </c>
      <c r="J275" s="221">
        <f t="shared" si="63"/>
        <v>-442.46798177845159</v>
      </c>
      <c r="K275" s="100">
        <f t="shared" si="58"/>
        <v>-781.39845582074554</v>
      </c>
      <c r="L275" s="101">
        <f t="shared" si="64"/>
        <v>-15169.32820169514</v>
      </c>
      <c r="M275" s="101">
        <f t="shared" si="65"/>
        <v>63276.671798304858</v>
      </c>
      <c r="N275" s="101">
        <f t="shared" si="66"/>
        <v>35830.504982052582</v>
      </c>
      <c r="O275" s="102">
        <f t="shared" si="67"/>
        <v>1.1619923354955701</v>
      </c>
      <c r="P275" s="103">
        <v>1038.4008601413461</v>
      </c>
      <c r="Q275" s="105">
        <f t="shared" si="68"/>
        <v>4.36645202490554E-2</v>
      </c>
      <c r="R275" s="105">
        <f t="shared" si="68"/>
        <v>5.0165261881410655E-2</v>
      </c>
      <c r="S275" s="104">
        <v>1766</v>
      </c>
      <c r="T275" s="255">
        <v>75164</v>
      </c>
      <c r="U275" s="1">
        <v>42298.255486775466</v>
      </c>
      <c r="W275" s="101">
        <v>0</v>
      </c>
      <c r="X275" s="101">
        <f t="shared" si="69"/>
        <v>0</v>
      </c>
    </row>
    <row r="276" spans="1:27" x14ac:dyDescent="0.25">
      <c r="A276" s="98">
        <v>4642</v>
      </c>
      <c r="B276" s="98" t="s">
        <v>292</v>
      </c>
      <c r="C276" s="1">
        <v>66691</v>
      </c>
      <c r="D276" s="98">
        <f t="shared" si="59"/>
        <v>31502.598016060463</v>
      </c>
      <c r="E276" s="99">
        <f t="shared" si="60"/>
        <v>1.0216372183756817</v>
      </c>
      <c r="F276" s="221">
        <f t="shared" si="61"/>
        <v>-396.64926596379809</v>
      </c>
      <c r="G276" s="221">
        <f t="shared" si="56"/>
        <v>-839.70649604536061</v>
      </c>
      <c r="H276" s="221">
        <f t="shared" si="62"/>
        <v>0</v>
      </c>
      <c r="I276" s="100">
        <f t="shared" si="57"/>
        <v>0</v>
      </c>
      <c r="J276" s="221">
        <f t="shared" si="63"/>
        <v>-442.46798177845159</v>
      </c>
      <c r="K276" s="100">
        <f t="shared" si="58"/>
        <v>-936.70471742498205</v>
      </c>
      <c r="L276" s="101">
        <f t="shared" si="64"/>
        <v>-1776.4112134703428</v>
      </c>
      <c r="M276" s="101">
        <f t="shared" si="65"/>
        <v>64914.588786529654</v>
      </c>
      <c r="N276" s="101">
        <f t="shared" si="66"/>
        <v>30663.480768318212</v>
      </c>
      <c r="O276" s="102">
        <f t="shared" si="67"/>
        <v>0.99442443387970469</v>
      </c>
      <c r="P276" s="103">
        <v>1059.3490492181309</v>
      </c>
      <c r="Q276" s="105">
        <f t="shared" si="68"/>
        <v>4.0501620064802593E-4</v>
      </c>
      <c r="R276" s="105">
        <f t="shared" si="68"/>
        <v>6.0757106713177538E-3</v>
      </c>
      <c r="S276" s="104">
        <v>2117</v>
      </c>
      <c r="T276" s="255">
        <v>66664</v>
      </c>
      <c r="U276" s="1">
        <v>31312.353217472992</v>
      </c>
      <c r="W276" s="101">
        <v>0</v>
      </c>
      <c r="X276" s="101">
        <f t="shared" si="69"/>
        <v>0</v>
      </c>
    </row>
    <row r="277" spans="1:27" x14ac:dyDescent="0.25">
      <c r="A277" s="98">
        <v>4643</v>
      </c>
      <c r="B277" s="98" t="s">
        <v>293</v>
      </c>
      <c r="C277" s="1">
        <v>163907</v>
      </c>
      <c r="D277" s="98">
        <f t="shared" si="59"/>
        <v>31496.348962336666</v>
      </c>
      <c r="E277" s="99">
        <f t="shared" si="60"/>
        <v>1.021434559983488</v>
      </c>
      <c r="F277" s="221">
        <f t="shared" si="61"/>
        <v>-392.89983372951974</v>
      </c>
      <c r="G277" s="221">
        <f t="shared" si="56"/>
        <v>-2044.6507347284207</v>
      </c>
      <c r="H277" s="221">
        <f t="shared" si="62"/>
        <v>0</v>
      </c>
      <c r="I277" s="100">
        <f t="shared" si="57"/>
        <v>0</v>
      </c>
      <c r="J277" s="221">
        <f t="shared" si="63"/>
        <v>-442.46798177845159</v>
      </c>
      <c r="K277" s="100">
        <f t="shared" si="58"/>
        <v>-2302.6033771750622</v>
      </c>
      <c r="L277" s="101">
        <f t="shared" si="64"/>
        <v>-4347.2541119034831</v>
      </c>
      <c r="M277" s="101">
        <f t="shared" si="65"/>
        <v>159559.74588809651</v>
      </c>
      <c r="N277" s="101">
        <f t="shared" si="66"/>
        <v>30660.981146828693</v>
      </c>
      <c r="O277" s="102">
        <f t="shared" si="67"/>
        <v>0.99434337052282717</v>
      </c>
      <c r="P277" s="103">
        <v>440.10876340629693</v>
      </c>
      <c r="Q277" s="105">
        <f t="shared" si="68"/>
        <v>2.7372445781622165E-2</v>
      </c>
      <c r="R277" s="105">
        <f t="shared" si="68"/>
        <v>2.0660173845308771E-2</v>
      </c>
      <c r="S277" s="104">
        <v>5204</v>
      </c>
      <c r="T277" s="255">
        <v>159540</v>
      </c>
      <c r="U277" s="1">
        <v>30858.800773694391</v>
      </c>
      <c r="W277" s="101">
        <v>0</v>
      </c>
      <c r="X277" s="101">
        <f t="shared" si="69"/>
        <v>0</v>
      </c>
    </row>
    <row r="278" spans="1:27" x14ac:dyDescent="0.25">
      <c r="A278" s="98">
        <v>4644</v>
      </c>
      <c r="B278" s="98" t="s">
        <v>294</v>
      </c>
      <c r="C278" s="1">
        <v>139637</v>
      </c>
      <c r="D278" s="98">
        <f t="shared" si="59"/>
        <v>26617.804041174229</v>
      </c>
      <c r="E278" s="99">
        <f t="shared" si="60"/>
        <v>0.86322211476115307</v>
      </c>
      <c r="F278" s="221">
        <f t="shared" si="61"/>
        <v>2534.2271189679418</v>
      </c>
      <c r="G278" s="221">
        <f t="shared" si="56"/>
        <v>13294.555466105823</v>
      </c>
      <c r="H278" s="221">
        <f t="shared" si="62"/>
        <v>398.84609601707143</v>
      </c>
      <c r="I278" s="100">
        <f t="shared" si="57"/>
        <v>2092.3466197055568</v>
      </c>
      <c r="J278" s="221">
        <f t="shared" si="63"/>
        <v>-43.621885761380156</v>
      </c>
      <c r="K278" s="100">
        <f t="shared" si="58"/>
        <v>-228.8404127042003</v>
      </c>
      <c r="L278" s="101">
        <f t="shared" si="64"/>
        <v>13065.715053401624</v>
      </c>
      <c r="M278" s="101">
        <f t="shared" si="65"/>
        <v>152702.71505340163</v>
      </c>
      <c r="N278" s="101">
        <f t="shared" si="66"/>
        <v>29108.409274380789</v>
      </c>
      <c r="O278" s="102">
        <f t="shared" si="67"/>
        <v>0.94399307216688355</v>
      </c>
      <c r="P278" s="103">
        <v>9677.1568758219018</v>
      </c>
      <c r="Q278" s="105">
        <f t="shared" si="68"/>
        <v>-4.4629173508483853E-2</v>
      </c>
      <c r="R278" s="105">
        <f t="shared" si="68"/>
        <v>-5.5009680010583789E-2</v>
      </c>
      <c r="S278" s="104">
        <v>5246</v>
      </c>
      <c r="T278" s="255">
        <v>146160</v>
      </c>
      <c r="U278" s="1">
        <v>28167.276931971479</v>
      </c>
      <c r="W278" s="101">
        <v>0</v>
      </c>
      <c r="X278" s="101">
        <f t="shared" si="69"/>
        <v>0</v>
      </c>
    </row>
    <row r="279" spans="1:27" x14ac:dyDescent="0.25">
      <c r="A279" s="98">
        <v>4645</v>
      </c>
      <c r="B279" s="98" t="s">
        <v>295</v>
      </c>
      <c r="C279" s="1">
        <v>81138</v>
      </c>
      <c r="D279" s="98">
        <f t="shared" si="59"/>
        <v>27495.086411385968</v>
      </c>
      <c r="E279" s="99">
        <f t="shared" si="60"/>
        <v>0.89167260382799829</v>
      </c>
      <c r="F279" s="221">
        <f t="shared" si="61"/>
        <v>2007.8576968408988</v>
      </c>
      <c r="G279" s="221">
        <f t="shared" si="56"/>
        <v>5925.1880633774917</v>
      </c>
      <c r="H279" s="221">
        <f t="shared" si="62"/>
        <v>91.797266442962965</v>
      </c>
      <c r="I279" s="100">
        <f t="shared" si="57"/>
        <v>270.89373327318367</v>
      </c>
      <c r="J279" s="221">
        <f t="shared" si="63"/>
        <v>-350.67071533548864</v>
      </c>
      <c r="K279" s="100">
        <f t="shared" si="58"/>
        <v>-1034.8292809550269</v>
      </c>
      <c r="L279" s="101">
        <f t="shared" si="64"/>
        <v>4890.3587824224651</v>
      </c>
      <c r="M279" s="101">
        <f t="shared" si="65"/>
        <v>86028.358782422467</v>
      </c>
      <c r="N279" s="101">
        <f t="shared" si="66"/>
        <v>29152.27339289138</v>
      </c>
      <c r="O279" s="102">
        <f t="shared" si="67"/>
        <v>0.94541559662022601</v>
      </c>
      <c r="P279" s="103">
        <v>276.22680000479522</v>
      </c>
      <c r="Q279" s="105">
        <f t="shared" si="68"/>
        <v>0.11536029472410854</v>
      </c>
      <c r="R279" s="105">
        <f t="shared" si="68"/>
        <v>0.13047869926120229</v>
      </c>
      <c r="S279" s="104">
        <v>2951</v>
      </c>
      <c r="T279" s="255">
        <v>72746</v>
      </c>
      <c r="U279" s="1">
        <v>24321.631561350721</v>
      </c>
      <c r="W279" s="101">
        <v>0</v>
      </c>
      <c r="X279" s="101">
        <f t="shared" si="69"/>
        <v>0</v>
      </c>
    </row>
    <row r="280" spans="1:27" x14ac:dyDescent="0.25">
      <c r="A280" s="98">
        <v>4646</v>
      </c>
      <c r="B280" s="98" t="s">
        <v>296</v>
      </c>
      <c r="C280" s="1">
        <v>92631</v>
      </c>
      <c r="D280" s="98">
        <f t="shared" si="59"/>
        <v>31930.713547052739</v>
      </c>
      <c r="E280" s="99">
        <f t="shared" si="60"/>
        <v>1.0355211132850284</v>
      </c>
      <c r="F280" s="221">
        <f t="shared" si="61"/>
        <v>-653.51858455916374</v>
      </c>
      <c r="G280" s="221">
        <f t="shared" si="56"/>
        <v>-1895.857413806134</v>
      </c>
      <c r="H280" s="221">
        <f t="shared" si="62"/>
        <v>0</v>
      </c>
      <c r="I280" s="100">
        <f t="shared" si="57"/>
        <v>0</v>
      </c>
      <c r="J280" s="221">
        <f t="shared" si="63"/>
        <v>-442.46798177845159</v>
      </c>
      <c r="K280" s="100">
        <f t="shared" si="58"/>
        <v>-1283.5996151392881</v>
      </c>
      <c r="L280" s="101">
        <f t="shared" si="64"/>
        <v>-3179.4570289454223</v>
      </c>
      <c r="M280" s="101">
        <f t="shared" si="65"/>
        <v>89451.542971054572</v>
      </c>
      <c r="N280" s="101">
        <f t="shared" si="66"/>
        <v>30834.726980715121</v>
      </c>
      <c r="O280" s="102">
        <f t="shared" si="67"/>
        <v>0.99997799184344327</v>
      </c>
      <c r="P280" s="103">
        <v>-35.089753527724952</v>
      </c>
      <c r="Q280" s="105">
        <f t="shared" si="68"/>
        <v>0.41965394105656789</v>
      </c>
      <c r="R280" s="105">
        <f t="shared" si="68"/>
        <v>0.4118240675450528</v>
      </c>
      <c r="S280" s="104">
        <v>2901</v>
      </c>
      <c r="T280" s="255">
        <v>65249</v>
      </c>
      <c r="U280" s="1">
        <v>22616.637781629117</v>
      </c>
      <c r="W280" s="101">
        <v>0</v>
      </c>
      <c r="X280" s="101">
        <f t="shared" si="69"/>
        <v>0</v>
      </c>
    </row>
    <row r="281" spans="1:27" x14ac:dyDescent="0.25">
      <c r="A281" s="98">
        <v>4647</v>
      </c>
      <c r="B281" s="98" t="s">
        <v>297</v>
      </c>
      <c r="C281" s="1">
        <v>628672</v>
      </c>
      <c r="D281" s="98">
        <f t="shared" si="59"/>
        <v>28426.116838487971</v>
      </c>
      <c r="E281" s="99">
        <f t="shared" si="60"/>
        <v>0.92186615596876742</v>
      </c>
      <c r="F281" s="221">
        <f t="shared" si="61"/>
        <v>1449.239440579697</v>
      </c>
      <c r="G281" s="221">
        <f t="shared" si="56"/>
        <v>32051.379467860581</v>
      </c>
      <c r="H281" s="221">
        <f t="shared" si="62"/>
        <v>0</v>
      </c>
      <c r="I281" s="100">
        <f t="shared" si="57"/>
        <v>0</v>
      </c>
      <c r="J281" s="221">
        <f t="shared" si="63"/>
        <v>-442.46798177845159</v>
      </c>
      <c r="K281" s="100">
        <f t="shared" si="58"/>
        <v>-9785.621885012235</v>
      </c>
      <c r="L281" s="101">
        <f t="shared" si="64"/>
        <v>22265.757582848346</v>
      </c>
      <c r="M281" s="101">
        <f t="shared" si="65"/>
        <v>650937.75758284831</v>
      </c>
      <c r="N281" s="101">
        <f t="shared" si="66"/>
        <v>29432.888297289217</v>
      </c>
      <c r="O281" s="102">
        <f t="shared" si="67"/>
        <v>0.954516008916939</v>
      </c>
      <c r="P281" s="103">
        <v>1772.643161317068</v>
      </c>
      <c r="Q281" s="105">
        <f t="shared" si="68"/>
        <v>0.10334950902533412</v>
      </c>
      <c r="R281" s="105">
        <f t="shared" si="68"/>
        <v>9.8560145991040612E-2</v>
      </c>
      <c r="S281" s="104">
        <v>22116</v>
      </c>
      <c r="T281" s="255">
        <v>569785</v>
      </c>
      <c r="U281" s="1">
        <v>25875.794732061764</v>
      </c>
      <c r="W281" s="101">
        <v>0</v>
      </c>
      <c r="X281" s="101">
        <f t="shared" si="69"/>
        <v>0</v>
      </c>
      <c r="Y281" s="1"/>
      <c r="Z281" s="1"/>
    </row>
    <row r="282" spans="1:27" x14ac:dyDescent="0.25">
      <c r="A282" s="98">
        <v>4648</v>
      </c>
      <c r="B282" s="98" t="s">
        <v>298</v>
      </c>
      <c r="C282" s="1">
        <v>101971</v>
      </c>
      <c r="D282" s="98">
        <f t="shared" si="59"/>
        <v>28960.806589037205</v>
      </c>
      <c r="E282" s="99">
        <f t="shared" si="60"/>
        <v>0.9392062797632118</v>
      </c>
      <c r="F282" s="221">
        <f t="shared" si="61"/>
        <v>1128.4255902501566</v>
      </c>
      <c r="G282" s="221">
        <f t="shared" si="56"/>
        <v>3973.186503270801</v>
      </c>
      <c r="H282" s="221">
        <f t="shared" si="62"/>
        <v>0</v>
      </c>
      <c r="I282" s="100">
        <f t="shared" si="57"/>
        <v>0</v>
      </c>
      <c r="J282" s="221">
        <f t="shared" si="63"/>
        <v>-442.46798177845159</v>
      </c>
      <c r="K282" s="100">
        <f t="shared" si="58"/>
        <v>-1557.929763841928</v>
      </c>
      <c r="L282" s="101">
        <f t="shared" si="64"/>
        <v>2415.2567394288731</v>
      </c>
      <c r="M282" s="101">
        <f t="shared" si="65"/>
        <v>104386.25673942888</v>
      </c>
      <c r="N282" s="101">
        <f t="shared" si="66"/>
        <v>29646.76419750891</v>
      </c>
      <c r="O282" s="102">
        <f t="shared" si="67"/>
        <v>0.96145205843471671</v>
      </c>
      <c r="P282" s="103">
        <v>-542.25819447471258</v>
      </c>
      <c r="Q282" s="105">
        <f t="shared" si="68"/>
        <v>4.0223201534255522E-2</v>
      </c>
      <c r="R282" s="105">
        <f t="shared" si="68"/>
        <v>6.2676187423662807E-2</v>
      </c>
      <c r="S282" s="104">
        <v>3521</v>
      </c>
      <c r="T282" s="255">
        <v>98028</v>
      </c>
      <c r="U282" s="1">
        <v>27252.710592160136</v>
      </c>
      <c r="W282" s="101">
        <v>0</v>
      </c>
      <c r="X282" s="101">
        <f t="shared" si="69"/>
        <v>0</v>
      </c>
    </row>
    <row r="283" spans="1:27" x14ac:dyDescent="0.25">
      <c r="A283" s="98">
        <v>4649</v>
      </c>
      <c r="B283" s="98" t="s">
        <v>299</v>
      </c>
      <c r="C283" s="1">
        <v>232749</v>
      </c>
      <c r="D283" s="98">
        <f t="shared" si="59"/>
        <v>24430.460795633462</v>
      </c>
      <c r="E283" s="99">
        <f t="shared" si="60"/>
        <v>0.79228602028831507</v>
      </c>
      <c r="F283" s="221">
        <f t="shared" si="61"/>
        <v>3846.6330662924024</v>
      </c>
      <c r="G283" s="221">
        <f t="shared" si="56"/>
        <v>36646.873222567716</v>
      </c>
      <c r="H283" s="221">
        <f t="shared" si="62"/>
        <v>1164.41623195634</v>
      </c>
      <c r="I283" s="100">
        <f t="shared" si="57"/>
        <v>11093.393441848051</v>
      </c>
      <c r="J283" s="221">
        <f t="shared" si="63"/>
        <v>721.94825017788844</v>
      </c>
      <c r="K283" s="100">
        <f t="shared" si="58"/>
        <v>6878.0009794447433</v>
      </c>
      <c r="L283" s="101">
        <f t="shared" si="64"/>
        <v>43524.874202012463</v>
      </c>
      <c r="M283" s="101">
        <f t="shared" si="65"/>
        <v>276273.87420201243</v>
      </c>
      <c r="N283" s="101">
        <f t="shared" si="66"/>
        <v>28999.042112103751</v>
      </c>
      <c r="O283" s="102">
        <f t="shared" si="67"/>
        <v>0.94044626744324167</v>
      </c>
      <c r="P283" s="103">
        <v>-67.383150238689268</v>
      </c>
      <c r="Q283" s="105">
        <f t="shared" si="68"/>
        <v>8.0392702966160703E-2</v>
      </c>
      <c r="R283" s="105">
        <f t="shared" si="68"/>
        <v>7.9258670528912528E-2</v>
      </c>
      <c r="S283" s="104">
        <v>9527</v>
      </c>
      <c r="T283" s="255">
        <v>215430</v>
      </c>
      <c r="U283" s="55">
        <v>22636.334979510353</v>
      </c>
      <c r="V283" s="1"/>
      <c r="W283" s="101">
        <v>0</v>
      </c>
      <c r="X283" s="101">
        <f t="shared" si="69"/>
        <v>0</v>
      </c>
      <c r="Y283" s="1"/>
      <c r="Z283" s="1"/>
    </row>
    <row r="284" spans="1:27" x14ac:dyDescent="0.25">
      <c r="A284" s="98">
        <v>4650</v>
      </c>
      <c r="B284" s="98" t="s">
        <v>300</v>
      </c>
      <c r="C284" s="1">
        <v>145962</v>
      </c>
      <c r="D284" s="98">
        <f t="shared" si="59"/>
        <v>24844.595744680853</v>
      </c>
      <c r="E284" s="99">
        <f t="shared" si="60"/>
        <v>0.80571652139051719</v>
      </c>
      <c r="F284" s="221">
        <f t="shared" si="61"/>
        <v>3598.1520968639675</v>
      </c>
      <c r="G284" s="221">
        <f t="shared" si="56"/>
        <v>21139.143569075808</v>
      </c>
      <c r="H284" s="221">
        <f t="shared" si="62"/>
        <v>1019.468999789753</v>
      </c>
      <c r="I284" s="100">
        <f t="shared" si="57"/>
        <v>5989.3803737647986</v>
      </c>
      <c r="J284" s="221">
        <f t="shared" si="63"/>
        <v>577.00101801130131</v>
      </c>
      <c r="K284" s="100">
        <f t="shared" si="58"/>
        <v>3389.8809808163951</v>
      </c>
      <c r="L284" s="101">
        <f t="shared" si="64"/>
        <v>24529.024549892201</v>
      </c>
      <c r="M284" s="101">
        <f t="shared" si="65"/>
        <v>170491.0245498922</v>
      </c>
      <c r="N284" s="101">
        <f t="shared" si="66"/>
        <v>29019.748859556119</v>
      </c>
      <c r="O284" s="102">
        <f t="shared" si="67"/>
        <v>0.9411177924983517</v>
      </c>
      <c r="P284" s="103">
        <v>96.945611666586046</v>
      </c>
      <c r="Q284" s="105">
        <f t="shared" si="68"/>
        <v>7.5987438630633813E-2</v>
      </c>
      <c r="R284" s="105">
        <f t="shared" si="68"/>
        <v>7.7818906611281685E-2</v>
      </c>
      <c r="S284" s="104">
        <v>5875</v>
      </c>
      <c r="T284" s="255">
        <v>135654</v>
      </c>
      <c r="U284" s="1">
        <v>23050.807136788448</v>
      </c>
      <c r="V284" s="1"/>
      <c r="W284" s="101">
        <v>0</v>
      </c>
      <c r="X284" s="101">
        <f t="shared" si="69"/>
        <v>0</v>
      </c>
    </row>
    <row r="285" spans="1:27" x14ac:dyDescent="0.25">
      <c r="A285" s="98">
        <v>4651</v>
      </c>
      <c r="B285" s="98" t="s">
        <v>301</v>
      </c>
      <c r="C285" s="1">
        <v>190733</v>
      </c>
      <c r="D285" s="98">
        <f t="shared" si="59"/>
        <v>26464.96461773276</v>
      </c>
      <c r="E285" s="99">
        <f t="shared" si="60"/>
        <v>0.85826549361697702</v>
      </c>
      <c r="F285" s="221">
        <f t="shared" si="61"/>
        <v>2625.9307730328242</v>
      </c>
      <c r="G285" s="221">
        <f t="shared" si="56"/>
        <v>18925.083081247565</v>
      </c>
      <c r="H285" s="221">
        <f t="shared" si="62"/>
        <v>452.33989422158589</v>
      </c>
      <c r="I285" s="100">
        <f t="shared" si="57"/>
        <v>3260.0136176549695</v>
      </c>
      <c r="J285" s="221">
        <f t="shared" si="63"/>
        <v>9.8719124431343062</v>
      </c>
      <c r="K285" s="100">
        <f t="shared" si="58"/>
        <v>71.146872977668949</v>
      </c>
      <c r="L285" s="101">
        <f t="shared" si="64"/>
        <v>18996.229954225233</v>
      </c>
      <c r="M285" s="101">
        <f t="shared" si="65"/>
        <v>209729.22995422524</v>
      </c>
      <c r="N285" s="101">
        <f t="shared" si="66"/>
        <v>29100.767303208719</v>
      </c>
      <c r="O285" s="102">
        <f t="shared" si="67"/>
        <v>0.94374524110967484</v>
      </c>
      <c r="P285" s="103">
        <v>-910.89363007978682</v>
      </c>
      <c r="Q285" s="105">
        <f t="shared" si="68"/>
        <v>0.10400254681214366</v>
      </c>
      <c r="R285" s="105">
        <f t="shared" si="68"/>
        <v>9.0369103400699077E-2</v>
      </c>
      <c r="S285" s="104">
        <v>7207</v>
      </c>
      <c r="T285" s="255">
        <v>172765</v>
      </c>
      <c r="U285" s="1">
        <v>24271.565046361338</v>
      </c>
      <c r="V285" s="1"/>
      <c r="W285" s="101">
        <v>0</v>
      </c>
      <c r="X285" s="101">
        <f t="shared" si="69"/>
        <v>0</v>
      </c>
    </row>
    <row r="286" spans="1:27" ht="27.95" customHeight="1" x14ac:dyDescent="0.25">
      <c r="A286" s="98">
        <v>5001</v>
      </c>
      <c r="B286" s="98" t="s">
        <v>302</v>
      </c>
      <c r="C286" s="1">
        <v>6321389</v>
      </c>
      <c r="D286" s="98">
        <f t="shared" si="59"/>
        <v>30030.922202797203</v>
      </c>
      <c r="E286" s="99">
        <f t="shared" si="60"/>
        <v>0.97391039967182336</v>
      </c>
      <c r="F286" s="221">
        <f t="shared" si="61"/>
        <v>486.35622199415809</v>
      </c>
      <c r="G286" s="221">
        <f t="shared" si="56"/>
        <v>102376.0393048823</v>
      </c>
      <c r="H286" s="221">
        <f t="shared" si="62"/>
        <v>0</v>
      </c>
      <c r="I286" s="100">
        <f t="shared" si="57"/>
        <v>0</v>
      </c>
      <c r="J286" s="221">
        <f t="shared" si="63"/>
        <v>-442.46798177845159</v>
      </c>
      <c r="K286" s="100">
        <f t="shared" si="58"/>
        <v>-93137.740292436938</v>
      </c>
      <c r="L286" s="101">
        <f t="shared" si="64"/>
        <v>9238.2990124453645</v>
      </c>
      <c r="M286" s="101">
        <f t="shared" si="65"/>
        <v>6330627.2990124449</v>
      </c>
      <c r="N286" s="101">
        <f t="shared" si="66"/>
        <v>30074.810443012906</v>
      </c>
      <c r="O286" s="102">
        <f t="shared" si="67"/>
        <v>0.97533370639816119</v>
      </c>
      <c r="P286" s="103">
        <v>12761.92879745891</v>
      </c>
      <c r="Q286" s="105">
        <f t="shared" si="68"/>
        <v>8.8203249604278861E-2</v>
      </c>
      <c r="R286" s="105">
        <f t="shared" si="68"/>
        <v>7.320592126026286E-2</v>
      </c>
      <c r="S286" s="104">
        <v>210496</v>
      </c>
      <c r="T286" s="255">
        <v>5809015</v>
      </c>
      <c r="U286" s="1">
        <v>27982.441773645798</v>
      </c>
      <c r="V286" s="1"/>
      <c r="W286" s="101">
        <v>0</v>
      </c>
      <c r="X286" s="101">
        <f t="shared" si="69"/>
        <v>0</v>
      </c>
      <c r="Y286" s="1"/>
      <c r="Z286" s="1"/>
    </row>
    <row r="287" spans="1:27" x14ac:dyDescent="0.25">
      <c r="A287" s="98">
        <v>5006</v>
      </c>
      <c r="B287" s="98" t="s">
        <v>303</v>
      </c>
      <c r="C287" s="1">
        <v>534075</v>
      </c>
      <c r="D287" s="98">
        <f t="shared" si="59"/>
        <v>22249.416763872687</v>
      </c>
      <c r="E287" s="99">
        <f t="shared" si="60"/>
        <v>0.72155421091097494</v>
      </c>
      <c r="F287" s="221">
        <f t="shared" si="61"/>
        <v>5155.2594853488672</v>
      </c>
      <c r="G287" s="221">
        <f t="shared" si="56"/>
        <v>123746.84868631422</v>
      </c>
      <c r="H287" s="221">
        <f t="shared" si="62"/>
        <v>1927.7816430726114</v>
      </c>
      <c r="I287" s="100">
        <f t="shared" si="57"/>
        <v>46274.470560314963</v>
      </c>
      <c r="J287" s="221">
        <f t="shared" si="63"/>
        <v>1485.3136612941598</v>
      </c>
      <c r="K287" s="100">
        <f t="shared" si="58"/>
        <v>35653.469125705014</v>
      </c>
      <c r="L287" s="101">
        <f t="shared" si="64"/>
        <v>159400.31781201923</v>
      </c>
      <c r="M287" s="101">
        <f t="shared" si="65"/>
        <v>693475.31781201926</v>
      </c>
      <c r="N287" s="101">
        <f t="shared" si="66"/>
        <v>28889.989910515716</v>
      </c>
      <c r="O287" s="102">
        <f t="shared" si="67"/>
        <v>0.93690967697437477</v>
      </c>
      <c r="P287" s="103">
        <v>2524.9648957354075</v>
      </c>
      <c r="Q287" s="105">
        <f t="shared" si="68"/>
        <v>4.6172018240797329E-2</v>
      </c>
      <c r="R287" s="105">
        <f t="shared" si="68"/>
        <v>5.2622337300105661E-2</v>
      </c>
      <c r="S287" s="104">
        <v>24004</v>
      </c>
      <c r="T287" s="255">
        <v>510504</v>
      </c>
      <c r="U287" s="55">
        <v>21137.131500496853</v>
      </c>
      <c r="V287" s="1"/>
      <c r="W287" s="101">
        <v>0</v>
      </c>
      <c r="X287" s="101">
        <f t="shared" si="69"/>
        <v>0</v>
      </c>
      <c r="Y287" s="1"/>
      <c r="Z287" s="1"/>
      <c r="AA287" s="55"/>
    </row>
    <row r="288" spans="1:27" x14ac:dyDescent="0.25">
      <c r="A288" s="98">
        <v>5007</v>
      </c>
      <c r="B288" s="98" t="s">
        <v>304</v>
      </c>
      <c r="C288" s="1">
        <v>350003</v>
      </c>
      <c r="D288" s="98">
        <f t="shared" si="59"/>
        <v>23331.977868142127</v>
      </c>
      <c r="E288" s="99">
        <f t="shared" si="60"/>
        <v>0.75666194122336672</v>
      </c>
      <c r="F288" s="221">
        <f t="shared" si="61"/>
        <v>4505.7228227872038</v>
      </c>
      <c r="G288" s="221">
        <f t="shared" si="56"/>
        <v>67590.348064630845</v>
      </c>
      <c r="H288" s="221">
        <f t="shared" si="62"/>
        <v>1548.8852565783072</v>
      </c>
      <c r="I288" s="100">
        <f t="shared" si="57"/>
        <v>23234.827733931186</v>
      </c>
      <c r="J288" s="221">
        <f t="shared" si="63"/>
        <v>1106.4172747998557</v>
      </c>
      <c r="K288" s="100">
        <f t="shared" si="58"/>
        <v>16597.365539272636</v>
      </c>
      <c r="L288" s="101">
        <f t="shared" si="64"/>
        <v>84187.713603903481</v>
      </c>
      <c r="M288" s="101">
        <f t="shared" si="65"/>
        <v>434190.71360390348</v>
      </c>
      <c r="N288" s="101">
        <f t="shared" si="66"/>
        <v>28944.117965729183</v>
      </c>
      <c r="O288" s="102">
        <f t="shared" si="67"/>
        <v>0.93866506348999423</v>
      </c>
      <c r="P288" s="103">
        <v>1576.0456715932523</v>
      </c>
      <c r="Q288" s="105">
        <f t="shared" si="68"/>
        <v>4.6875701026826706E-2</v>
      </c>
      <c r="R288" s="105">
        <f t="shared" si="68"/>
        <v>5.3505471815277532E-2</v>
      </c>
      <c r="S288" s="104">
        <v>15001</v>
      </c>
      <c r="T288" s="255">
        <v>334331</v>
      </c>
      <c r="U288" s="55">
        <v>22146.99258081611</v>
      </c>
      <c r="V288" s="1"/>
      <c r="W288" s="101">
        <v>0</v>
      </c>
      <c r="X288" s="101">
        <f t="shared" si="69"/>
        <v>0</v>
      </c>
      <c r="Y288" s="1"/>
      <c r="Z288" s="1"/>
    </row>
    <row r="289" spans="1:24" x14ac:dyDescent="0.25">
      <c r="A289" s="98">
        <v>5014</v>
      </c>
      <c r="B289" s="98" t="s">
        <v>305</v>
      </c>
      <c r="C289" s="1">
        <v>284123</v>
      </c>
      <c r="D289" s="98">
        <f t="shared" si="59"/>
        <v>53964.482431149103</v>
      </c>
      <c r="E289" s="99">
        <f t="shared" si="60"/>
        <v>1.7500818089331995</v>
      </c>
      <c r="F289" s="221">
        <f t="shared" si="61"/>
        <v>-13873.779915016981</v>
      </c>
      <c r="G289" s="221">
        <f t="shared" si="56"/>
        <v>-73045.451252564395</v>
      </c>
      <c r="H289" s="221">
        <f t="shared" si="62"/>
        <v>0</v>
      </c>
      <c r="I289" s="100">
        <f t="shared" si="57"/>
        <v>0</v>
      </c>
      <c r="J289" s="221">
        <f t="shared" si="63"/>
        <v>-442.46798177845159</v>
      </c>
      <c r="K289" s="100">
        <f t="shared" si="58"/>
        <v>-2329.5939240635475</v>
      </c>
      <c r="L289" s="101">
        <f t="shared" si="64"/>
        <v>-75375.045176627944</v>
      </c>
      <c r="M289" s="101">
        <f t="shared" si="65"/>
        <v>208747.95482337207</v>
      </c>
      <c r="N289" s="101">
        <f t="shared" si="66"/>
        <v>39648.234534353673</v>
      </c>
      <c r="O289" s="102">
        <f t="shared" si="67"/>
        <v>1.2858022701027119</v>
      </c>
      <c r="P289" s="103">
        <v>-379.97716384814703</v>
      </c>
      <c r="Q289" s="102">
        <f t="shared" si="68"/>
        <v>4.0892288641967166E-2</v>
      </c>
      <c r="R289" s="102">
        <f t="shared" si="68"/>
        <v>2.8832567918859971E-2</v>
      </c>
      <c r="S289" s="104">
        <v>5265</v>
      </c>
      <c r="T289" s="255">
        <v>272961</v>
      </c>
      <c r="U289" s="1">
        <v>52452.152190622597</v>
      </c>
      <c r="W289" s="101">
        <v>0</v>
      </c>
      <c r="X289" s="101">
        <f t="shared" si="69"/>
        <v>0</v>
      </c>
    </row>
    <row r="290" spans="1:24" x14ac:dyDescent="0.25">
      <c r="A290" s="98">
        <v>5020</v>
      </c>
      <c r="B290" s="98" t="s">
        <v>306</v>
      </c>
      <c r="C290" s="1">
        <v>19663</v>
      </c>
      <c r="D290" s="98">
        <f t="shared" si="59"/>
        <v>21751.106194690266</v>
      </c>
      <c r="E290" s="99">
        <f t="shared" si="60"/>
        <v>0.70539387316590429</v>
      </c>
      <c r="F290" s="221">
        <f t="shared" si="61"/>
        <v>5454.2458268583196</v>
      </c>
      <c r="G290" s="221">
        <f t="shared" si="56"/>
        <v>4930.6382274799207</v>
      </c>
      <c r="H290" s="221">
        <f t="shared" si="62"/>
        <v>2102.1903422864584</v>
      </c>
      <c r="I290" s="100">
        <f t="shared" si="57"/>
        <v>1900.3800694269585</v>
      </c>
      <c r="J290" s="221">
        <f t="shared" si="63"/>
        <v>1659.7223605080069</v>
      </c>
      <c r="K290" s="100">
        <f t="shared" si="58"/>
        <v>1500.3890138992383</v>
      </c>
      <c r="L290" s="101">
        <f t="shared" si="64"/>
        <v>6431.027241379159</v>
      </c>
      <c r="M290" s="101">
        <f t="shared" si="65"/>
        <v>26094.027241379161</v>
      </c>
      <c r="N290" s="101">
        <f t="shared" si="66"/>
        <v>28865.074382056595</v>
      </c>
      <c r="O290" s="102">
        <f t="shared" si="67"/>
        <v>0.93610166008712126</v>
      </c>
      <c r="P290" s="103">
        <v>78.385980076016494</v>
      </c>
      <c r="Q290" s="102">
        <f t="shared" si="68"/>
        <v>6.4072731208398723E-2</v>
      </c>
      <c r="R290" s="102">
        <f t="shared" si="68"/>
        <v>8.8791234920098341E-2</v>
      </c>
      <c r="S290" s="104">
        <v>904</v>
      </c>
      <c r="T290" s="255">
        <v>18479</v>
      </c>
      <c r="U290" s="1">
        <v>19977.297297297297</v>
      </c>
      <c r="W290" s="101">
        <v>0</v>
      </c>
      <c r="X290" s="101">
        <f t="shared" si="69"/>
        <v>0</v>
      </c>
    </row>
    <row r="291" spans="1:24" x14ac:dyDescent="0.25">
      <c r="A291" s="98">
        <v>5021</v>
      </c>
      <c r="B291" s="98" t="s">
        <v>307</v>
      </c>
      <c r="C291" s="1">
        <v>180097</v>
      </c>
      <c r="D291" s="98">
        <f t="shared" si="59"/>
        <v>25487.829040475517</v>
      </c>
      <c r="E291" s="99">
        <f t="shared" si="60"/>
        <v>0.82657673980003565</v>
      </c>
      <c r="F291" s="221">
        <f t="shared" si="61"/>
        <v>3212.2121193871694</v>
      </c>
      <c r="G291" s="221">
        <f t="shared" si="56"/>
        <v>22697.490835589739</v>
      </c>
      <c r="H291" s="221">
        <f t="shared" si="62"/>
        <v>794.33734626162072</v>
      </c>
      <c r="I291" s="100">
        <f t="shared" si="57"/>
        <v>5612.7876886846116</v>
      </c>
      <c r="J291" s="221">
        <f t="shared" si="63"/>
        <v>351.86936448316914</v>
      </c>
      <c r="K291" s="100">
        <f t="shared" si="58"/>
        <v>2486.3089294380734</v>
      </c>
      <c r="L291" s="101">
        <f t="shared" si="64"/>
        <v>25183.799765027812</v>
      </c>
      <c r="M291" s="101">
        <f t="shared" si="65"/>
        <v>205280.79976502783</v>
      </c>
      <c r="N291" s="101">
        <f t="shared" si="66"/>
        <v>29051.910524345858</v>
      </c>
      <c r="O291" s="102">
        <f t="shared" si="67"/>
        <v>0.94216080341882791</v>
      </c>
      <c r="P291" s="103">
        <v>-2461.363124759795</v>
      </c>
      <c r="Q291" s="102">
        <f t="shared" si="68"/>
        <v>0.10204993268877738</v>
      </c>
      <c r="R291" s="102">
        <f t="shared" si="68"/>
        <v>8.8792892739931267E-2</v>
      </c>
      <c r="S291" s="104">
        <v>7066</v>
      </c>
      <c r="T291" s="255">
        <v>163420</v>
      </c>
      <c r="U291" s="1">
        <v>23409.2536885833</v>
      </c>
      <c r="W291" s="101">
        <v>0</v>
      </c>
      <c r="X291" s="101">
        <f t="shared" si="69"/>
        <v>0</v>
      </c>
    </row>
    <row r="292" spans="1:24" x14ac:dyDescent="0.25">
      <c r="A292" s="98">
        <v>5022</v>
      </c>
      <c r="B292" s="98" t="s">
        <v>308</v>
      </c>
      <c r="C292" s="1">
        <v>54621</v>
      </c>
      <c r="D292" s="98">
        <f t="shared" si="59"/>
        <v>22358.166189111747</v>
      </c>
      <c r="E292" s="99">
        <f t="shared" si="60"/>
        <v>0.72508098226629447</v>
      </c>
      <c r="F292" s="221">
        <f t="shared" si="61"/>
        <v>5090.0098302054312</v>
      </c>
      <c r="G292" s="221">
        <f t="shared" si="56"/>
        <v>12434.894015191869</v>
      </c>
      <c r="H292" s="221">
        <f t="shared" si="62"/>
        <v>1889.71934423894</v>
      </c>
      <c r="I292" s="100">
        <f t="shared" si="57"/>
        <v>4616.5843579757311</v>
      </c>
      <c r="J292" s="221">
        <f t="shared" si="63"/>
        <v>1447.2513624604885</v>
      </c>
      <c r="K292" s="100">
        <f t="shared" si="58"/>
        <v>3535.6350784909732</v>
      </c>
      <c r="L292" s="101">
        <f t="shared" si="64"/>
        <v>15970.529093682842</v>
      </c>
      <c r="M292" s="101">
        <f t="shared" si="65"/>
        <v>70591.529093682839</v>
      </c>
      <c r="N292" s="101">
        <f t="shared" si="66"/>
        <v>28895.427381777667</v>
      </c>
      <c r="O292" s="102">
        <f t="shared" si="67"/>
        <v>0.93708601554214066</v>
      </c>
      <c r="P292" s="103">
        <v>545.29131562578186</v>
      </c>
      <c r="Q292" s="102">
        <f t="shared" si="68"/>
        <v>1.2118516871421424E-2</v>
      </c>
      <c r="R292" s="102">
        <f t="shared" si="68"/>
        <v>1.6675743103752874E-2</v>
      </c>
      <c r="S292" s="104">
        <v>2443</v>
      </c>
      <c r="T292" s="255">
        <v>53967</v>
      </c>
      <c r="U292" s="1">
        <v>21991.442542787285</v>
      </c>
      <c r="W292" s="101">
        <v>0</v>
      </c>
      <c r="X292" s="101">
        <f t="shared" si="69"/>
        <v>0</v>
      </c>
    </row>
    <row r="293" spans="1:24" x14ac:dyDescent="0.25">
      <c r="A293" s="98">
        <v>5025</v>
      </c>
      <c r="B293" s="98" t="s">
        <v>309</v>
      </c>
      <c r="C293" s="1">
        <v>140830</v>
      </c>
      <c r="D293" s="98">
        <f t="shared" si="59"/>
        <v>25274.587221823404</v>
      </c>
      <c r="E293" s="99">
        <f t="shared" si="60"/>
        <v>0.81966125370780762</v>
      </c>
      <c r="F293" s="221">
        <f t="shared" si="61"/>
        <v>3340.1572105784376</v>
      </c>
      <c r="G293" s="221">
        <f t="shared" si="56"/>
        <v>18611.355977343053</v>
      </c>
      <c r="H293" s="221">
        <f t="shared" si="62"/>
        <v>868.97198278986048</v>
      </c>
      <c r="I293" s="100">
        <f t="shared" si="57"/>
        <v>4841.9118881051027</v>
      </c>
      <c r="J293" s="221">
        <f t="shared" si="63"/>
        <v>426.50400101140889</v>
      </c>
      <c r="K293" s="100">
        <f t="shared" si="58"/>
        <v>2376.4802936355704</v>
      </c>
      <c r="L293" s="101">
        <f t="shared" si="64"/>
        <v>20987.836270978623</v>
      </c>
      <c r="M293" s="101">
        <f t="shared" si="65"/>
        <v>161817.83627097862</v>
      </c>
      <c r="N293" s="101">
        <f t="shared" si="66"/>
        <v>29041.24843341325</v>
      </c>
      <c r="O293" s="102">
        <f t="shared" si="67"/>
        <v>0.94181502911421633</v>
      </c>
      <c r="P293" s="103">
        <v>-737.12181307126957</v>
      </c>
      <c r="Q293" s="102">
        <f t="shared" si="68"/>
        <v>5.4006316703339469E-2</v>
      </c>
      <c r="R293" s="102">
        <f t="shared" si="68"/>
        <v>4.9844769867827453E-2</v>
      </c>
      <c r="S293" s="104">
        <v>5572</v>
      </c>
      <c r="T293" s="255">
        <v>133614</v>
      </c>
      <c r="U293" s="1">
        <v>24074.594594594593</v>
      </c>
      <c r="W293" s="101">
        <v>0</v>
      </c>
      <c r="X293" s="101">
        <f t="shared" si="69"/>
        <v>0</v>
      </c>
    </row>
    <row r="294" spans="1:24" x14ac:dyDescent="0.25">
      <c r="A294" s="98">
        <v>5026</v>
      </c>
      <c r="B294" s="98" t="s">
        <v>310</v>
      </c>
      <c r="C294" s="1">
        <v>41728</v>
      </c>
      <c r="D294" s="98">
        <f t="shared" si="59"/>
        <v>21366.103430619562</v>
      </c>
      <c r="E294" s="99">
        <f t="shared" si="60"/>
        <v>0.69290813618790592</v>
      </c>
      <c r="F294" s="221">
        <f t="shared" si="61"/>
        <v>5685.2474853007425</v>
      </c>
      <c r="G294" s="221">
        <f t="shared" si="56"/>
        <v>11103.28833879235</v>
      </c>
      <c r="H294" s="221">
        <f t="shared" si="62"/>
        <v>2236.9413097112051</v>
      </c>
      <c r="I294" s="100">
        <f t="shared" si="57"/>
        <v>4368.746377865983</v>
      </c>
      <c r="J294" s="221">
        <f t="shared" si="63"/>
        <v>1794.4733279327536</v>
      </c>
      <c r="K294" s="100">
        <f t="shared" si="58"/>
        <v>3504.6064094526678</v>
      </c>
      <c r="L294" s="101">
        <f t="shared" si="64"/>
        <v>14607.894748245018</v>
      </c>
      <c r="M294" s="101">
        <f t="shared" si="65"/>
        <v>56335.894748245017</v>
      </c>
      <c r="N294" s="101">
        <f t="shared" si="66"/>
        <v>28845.824243853054</v>
      </c>
      <c r="O294" s="102">
        <f t="shared" si="67"/>
        <v>0.93547737323822122</v>
      </c>
      <c r="P294" s="103">
        <v>42.94449014210295</v>
      </c>
      <c r="Q294" s="102">
        <f t="shared" si="68"/>
        <v>6.5549909348586607E-2</v>
      </c>
      <c r="R294" s="102">
        <f t="shared" si="68"/>
        <v>7.3733856424996705E-2</v>
      </c>
      <c r="S294" s="104">
        <v>1953</v>
      </c>
      <c r="T294" s="255">
        <v>39161</v>
      </c>
      <c r="U294" s="1">
        <v>19898.882113821139</v>
      </c>
      <c r="W294" s="101">
        <v>0</v>
      </c>
      <c r="X294" s="101">
        <f t="shared" si="69"/>
        <v>0</v>
      </c>
    </row>
    <row r="295" spans="1:24" x14ac:dyDescent="0.25">
      <c r="A295" s="98">
        <v>5027</v>
      </c>
      <c r="B295" s="98" t="s">
        <v>311</v>
      </c>
      <c r="C295" s="1">
        <v>129952</v>
      </c>
      <c r="D295" s="98">
        <f t="shared" si="59"/>
        <v>21233.986928104576</v>
      </c>
      <c r="E295" s="99">
        <f t="shared" si="60"/>
        <v>0.68862356460869456</v>
      </c>
      <c r="F295" s="221">
        <f t="shared" si="61"/>
        <v>5764.5173868097345</v>
      </c>
      <c r="G295" s="221">
        <f t="shared" si="56"/>
        <v>35278.846407275574</v>
      </c>
      <c r="H295" s="221">
        <f t="shared" si="62"/>
        <v>2283.1820855914502</v>
      </c>
      <c r="I295" s="100">
        <f t="shared" si="57"/>
        <v>13973.074363819676</v>
      </c>
      <c r="J295" s="221">
        <f t="shared" si="63"/>
        <v>1840.7141038129987</v>
      </c>
      <c r="K295" s="100">
        <f t="shared" si="58"/>
        <v>11265.170315335552</v>
      </c>
      <c r="L295" s="101">
        <f t="shared" si="64"/>
        <v>46544.016722611123</v>
      </c>
      <c r="M295" s="101">
        <f t="shared" si="65"/>
        <v>176496.01672261112</v>
      </c>
      <c r="N295" s="101">
        <f t="shared" si="66"/>
        <v>28839.218418727305</v>
      </c>
      <c r="O295" s="102">
        <f t="shared" si="67"/>
        <v>0.93526314465926064</v>
      </c>
      <c r="P295" s="103">
        <v>-572.9059755915514</v>
      </c>
      <c r="Q295" s="102">
        <f t="shared" si="68"/>
        <v>1.2797131946068116E-2</v>
      </c>
      <c r="R295" s="102">
        <f t="shared" si="68"/>
        <v>3.3152368421454942E-2</v>
      </c>
      <c r="S295" s="104">
        <v>6120</v>
      </c>
      <c r="T295" s="255">
        <v>128310</v>
      </c>
      <c r="U295" s="1">
        <v>20552.618933205187</v>
      </c>
      <c r="W295" s="101">
        <v>0</v>
      </c>
      <c r="X295" s="101">
        <f t="shared" si="69"/>
        <v>0</v>
      </c>
    </row>
    <row r="296" spans="1:24" x14ac:dyDescent="0.25">
      <c r="A296" s="98">
        <v>5028</v>
      </c>
      <c r="B296" s="98" t="s">
        <v>312</v>
      </c>
      <c r="C296" s="1">
        <v>403149</v>
      </c>
      <c r="D296" s="98">
        <f t="shared" si="59"/>
        <v>23544.297144192024</v>
      </c>
      <c r="E296" s="99">
        <f t="shared" si="60"/>
        <v>0.76354750902576096</v>
      </c>
      <c r="F296" s="221">
        <f t="shared" si="61"/>
        <v>4378.3312571572651</v>
      </c>
      <c r="G296" s="221">
        <f t="shared" si="56"/>
        <v>74970.166116303852</v>
      </c>
      <c r="H296" s="221">
        <f t="shared" si="62"/>
        <v>1474.5735099608435</v>
      </c>
      <c r="I296" s="100">
        <f t="shared" si="57"/>
        <v>25249.122211059523</v>
      </c>
      <c r="J296" s="221">
        <f t="shared" si="63"/>
        <v>1032.1055281823919</v>
      </c>
      <c r="K296" s="100">
        <f t="shared" si="58"/>
        <v>17672.742959067098</v>
      </c>
      <c r="L296" s="101">
        <f t="shared" si="64"/>
        <v>92642.909075370946</v>
      </c>
      <c r="M296" s="101">
        <f t="shared" si="65"/>
        <v>495791.90907537093</v>
      </c>
      <c r="N296" s="101">
        <f t="shared" si="66"/>
        <v>28954.733929531678</v>
      </c>
      <c r="O296" s="102">
        <f t="shared" si="67"/>
        <v>0.93900934188011398</v>
      </c>
      <c r="P296" s="103">
        <v>-944.26909641410748</v>
      </c>
      <c r="Q296" s="102">
        <f t="shared" si="68"/>
        <v>6.1544173407482305E-2</v>
      </c>
      <c r="R296" s="102">
        <f t="shared" si="68"/>
        <v>5.075700491055405E-2</v>
      </c>
      <c r="S296" s="104">
        <v>17123</v>
      </c>
      <c r="T296" s="255">
        <v>379776</v>
      </c>
      <c r="U296" s="1">
        <v>22406.985662870968</v>
      </c>
      <c r="W296" s="101">
        <v>0</v>
      </c>
      <c r="X296" s="101">
        <f t="shared" si="69"/>
        <v>0</v>
      </c>
    </row>
    <row r="297" spans="1:24" x14ac:dyDescent="0.25">
      <c r="A297" s="98">
        <v>5029</v>
      </c>
      <c r="B297" s="98" t="s">
        <v>313</v>
      </c>
      <c r="C297" s="1">
        <v>193295</v>
      </c>
      <c r="D297" s="98">
        <f t="shared" si="59"/>
        <v>23121.411483253589</v>
      </c>
      <c r="E297" s="99">
        <f t="shared" si="60"/>
        <v>0.74983322012451392</v>
      </c>
      <c r="F297" s="221">
        <f t="shared" si="61"/>
        <v>4632.0626537203261</v>
      </c>
      <c r="G297" s="221">
        <f t="shared" si="56"/>
        <v>38724.043785101931</v>
      </c>
      <c r="H297" s="221">
        <f t="shared" si="62"/>
        <v>1622.5834912892956</v>
      </c>
      <c r="I297" s="100">
        <f t="shared" si="57"/>
        <v>13564.797987178512</v>
      </c>
      <c r="J297" s="221">
        <f t="shared" si="63"/>
        <v>1180.115509510844</v>
      </c>
      <c r="K297" s="100">
        <f t="shared" si="58"/>
        <v>9865.7656595106546</v>
      </c>
      <c r="L297" s="101">
        <f t="shared" si="64"/>
        <v>48589.809444612583</v>
      </c>
      <c r="M297" s="101">
        <f t="shared" si="65"/>
        <v>241884.80944461259</v>
      </c>
      <c r="N297" s="101">
        <f t="shared" si="66"/>
        <v>28933.589646484757</v>
      </c>
      <c r="O297" s="102">
        <f t="shared" si="67"/>
        <v>0.9383236274350516</v>
      </c>
      <c r="P297" s="103">
        <v>1189.0937980481176</v>
      </c>
      <c r="Q297" s="102">
        <f t="shared" si="68"/>
        <v>5.1304782935027354E-2</v>
      </c>
      <c r="R297" s="102">
        <f t="shared" si="68"/>
        <v>5.2185062059494559E-2</v>
      </c>
      <c r="S297" s="104">
        <v>8360</v>
      </c>
      <c r="T297" s="255">
        <v>183862</v>
      </c>
      <c r="U297" s="1">
        <v>21974.66236404924</v>
      </c>
      <c r="W297" s="101">
        <v>0</v>
      </c>
      <c r="X297" s="101">
        <f t="shared" si="69"/>
        <v>0</v>
      </c>
    </row>
    <row r="298" spans="1:24" x14ac:dyDescent="0.25">
      <c r="A298" s="98">
        <v>5031</v>
      </c>
      <c r="B298" s="98" t="s">
        <v>314</v>
      </c>
      <c r="C298" s="1">
        <v>394036</v>
      </c>
      <c r="D298" s="98">
        <f t="shared" si="59"/>
        <v>27316.187175043327</v>
      </c>
      <c r="E298" s="99">
        <f t="shared" si="60"/>
        <v>0.8858708563628066</v>
      </c>
      <c r="F298" s="221">
        <f t="shared" si="61"/>
        <v>2115.1972386464831</v>
      </c>
      <c r="G298" s="221">
        <f t="shared" si="56"/>
        <v>30511.720167475516</v>
      </c>
      <c r="H298" s="221">
        <f t="shared" si="62"/>
        <v>154.41199916288713</v>
      </c>
      <c r="I298" s="100">
        <f t="shared" si="57"/>
        <v>2227.3930879246468</v>
      </c>
      <c r="J298" s="221">
        <f t="shared" si="63"/>
        <v>-288.05598261556446</v>
      </c>
      <c r="K298" s="100">
        <f t="shared" si="58"/>
        <v>-4155.2075492295171</v>
      </c>
      <c r="L298" s="101">
        <f t="shared" si="64"/>
        <v>26356.512618246001</v>
      </c>
      <c r="M298" s="101">
        <f t="shared" si="65"/>
        <v>420392.51261824602</v>
      </c>
      <c r="N298" s="101">
        <f t="shared" si="66"/>
        <v>29143.328431074249</v>
      </c>
      <c r="O298" s="102">
        <f t="shared" si="67"/>
        <v>0.94512550924696648</v>
      </c>
      <c r="P298" s="103">
        <v>1231.5585869430652</v>
      </c>
      <c r="Q298" s="102">
        <f t="shared" si="68"/>
        <v>9.6817293613988983E-2</v>
      </c>
      <c r="R298" s="102">
        <f t="shared" si="68"/>
        <v>8.9898030271259602E-2</v>
      </c>
      <c r="S298" s="104">
        <v>14425</v>
      </c>
      <c r="T298" s="255">
        <v>359254</v>
      </c>
      <c r="U298" s="1">
        <v>25063.066834100737</v>
      </c>
      <c r="W298" s="101">
        <v>0</v>
      </c>
      <c r="X298" s="101">
        <f t="shared" si="69"/>
        <v>0</v>
      </c>
    </row>
    <row r="299" spans="1:24" x14ac:dyDescent="0.25">
      <c r="A299" s="98">
        <v>5032</v>
      </c>
      <c r="B299" s="98" t="s">
        <v>315</v>
      </c>
      <c r="C299" s="1">
        <v>93071</v>
      </c>
      <c r="D299" s="98">
        <f t="shared" si="59"/>
        <v>22755.745721271393</v>
      </c>
      <c r="E299" s="99">
        <f t="shared" si="60"/>
        <v>0.73797458701316676</v>
      </c>
      <c r="F299" s="221">
        <f t="shared" si="61"/>
        <v>4851.4621109096443</v>
      </c>
      <c r="G299" s="221">
        <f t="shared" si="56"/>
        <v>19842.480033620443</v>
      </c>
      <c r="H299" s="221">
        <f t="shared" si="62"/>
        <v>1750.5665079830642</v>
      </c>
      <c r="I299" s="100">
        <f t="shared" si="57"/>
        <v>7159.8170176507329</v>
      </c>
      <c r="J299" s="221">
        <f t="shared" si="63"/>
        <v>1308.0985262046127</v>
      </c>
      <c r="K299" s="100">
        <f t="shared" si="58"/>
        <v>5350.1229721768659</v>
      </c>
      <c r="L299" s="101">
        <f t="shared" si="64"/>
        <v>25192.603005797308</v>
      </c>
      <c r="M299" s="101">
        <f t="shared" si="65"/>
        <v>118263.60300579731</v>
      </c>
      <c r="N299" s="101">
        <f t="shared" si="66"/>
        <v>28915.306358385649</v>
      </c>
      <c r="O299" s="102">
        <f t="shared" si="67"/>
        <v>0.93773069577948431</v>
      </c>
      <c r="P299" s="103">
        <v>2873.1786045474801</v>
      </c>
      <c r="Q299" s="102">
        <f t="shared" si="68"/>
        <v>3.1314754280015511E-2</v>
      </c>
      <c r="R299" s="102">
        <f t="shared" si="68"/>
        <v>2.6019495150460405E-2</v>
      </c>
      <c r="S299" s="104">
        <v>4090</v>
      </c>
      <c r="T299" s="255">
        <v>90245</v>
      </c>
      <c r="U299" s="1">
        <v>22178.667977390021</v>
      </c>
      <c r="W299" s="101">
        <v>0</v>
      </c>
      <c r="X299" s="101">
        <f t="shared" si="69"/>
        <v>0</v>
      </c>
    </row>
    <row r="300" spans="1:24" x14ac:dyDescent="0.25">
      <c r="A300" s="98">
        <v>5033</v>
      </c>
      <c r="B300" s="98" t="s">
        <v>316</v>
      </c>
      <c r="C300" s="1">
        <v>19743</v>
      </c>
      <c r="D300" s="98">
        <f t="shared" si="59"/>
        <v>26324</v>
      </c>
      <c r="E300" s="99">
        <f t="shared" si="60"/>
        <v>0.85369397542420866</v>
      </c>
      <c r="F300" s="221">
        <f t="shared" si="61"/>
        <v>2710.5095436724796</v>
      </c>
      <c r="G300" s="221">
        <f t="shared" si="56"/>
        <v>2032.8821577543597</v>
      </c>
      <c r="H300" s="221">
        <f t="shared" si="62"/>
        <v>501.67751042805173</v>
      </c>
      <c r="I300" s="100">
        <f t="shared" si="57"/>
        <v>376.25813282103877</v>
      </c>
      <c r="J300" s="221">
        <f t="shared" si="63"/>
        <v>59.209528649600145</v>
      </c>
      <c r="K300" s="100">
        <f t="shared" si="58"/>
        <v>44.407146487200109</v>
      </c>
      <c r="L300" s="101">
        <f t="shared" si="64"/>
        <v>2077.2893042415599</v>
      </c>
      <c r="M300" s="101">
        <f t="shared" si="65"/>
        <v>21820.28930424156</v>
      </c>
      <c r="N300" s="101">
        <f t="shared" si="66"/>
        <v>29093.719072322081</v>
      </c>
      <c r="O300" s="102">
        <f t="shared" si="67"/>
        <v>0.94351666520003652</v>
      </c>
      <c r="P300" s="103">
        <v>7085.0705026432379</v>
      </c>
      <c r="Q300" s="102">
        <f t="shared" si="68"/>
        <v>-0.35803472718995905</v>
      </c>
      <c r="R300" s="102">
        <f t="shared" si="68"/>
        <v>-0.3503311439162386</v>
      </c>
      <c r="S300" s="104">
        <v>750</v>
      </c>
      <c r="T300" s="255">
        <v>30754</v>
      </c>
      <c r="U300" s="1">
        <v>40519.10408432148</v>
      </c>
      <c r="W300" s="101">
        <v>0</v>
      </c>
      <c r="X300" s="101">
        <f t="shared" si="69"/>
        <v>0</v>
      </c>
    </row>
    <row r="301" spans="1:24" x14ac:dyDescent="0.25">
      <c r="A301" s="98">
        <v>5034</v>
      </c>
      <c r="B301" s="98" t="s">
        <v>317</v>
      </c>
      <c r="C301" s="1">
        <v>52756</v>
      </c>
      <c r="D301" s="98">
        <f t="shared" si="59"/>
        <v>21990.82951229679</v>
      </c>
      <c r="E301" s="99">
        <f t="shared" si="60"/>
        <v>0.71316816096446811</v>
      </c>
      <c r="F301" s="221">
        <f t="shared" si="61"/>
        <v>5310.4118362944055</v>
      </c>
      <c r="G301" s="221">
        <f t="shared" si="56"/>
        <v>12739.677995270278</v>
      </c>
      <c r="H301" s="221">
        <f t="shared" si="62"/>
        <v>2018.287181124175</v>
      </c>
      <c r="I301" s="100">
        <f t="shared" si="57"/>
        <v>4841.8709475168962</v>
      </c>
      <c r="J301" s="221">
        <f t="shared" si="63"/>
        <v>1575.8191993457235</v>
      </c>
      <c r="K301" s="100">
        <f t="shared" si="58"/>
        <v>3780.3902592303907</v>
      </c>
      <c r="L301" s="101">
        <f t="shared" si="64"/>
        <v>16520.068254500668</v>
      </c>
      <c r="M301" s="101">
        <f t="shared" si="65"/>
        <v>69276.068254500671</v>
      </c>
      <c r="N301" s="101">
        <f t="shared" si="66"/>
        <v>28877.060547936922</v>
      </c>
      <c r="O301" s="102">
        <f t="shared" si="67"/>
        <v>0.93649037447704953</v>
      </c>
      <c r="P301" s="103">
        <v>127.10792721500547</v>
      </c>
      <c r="Q301" s="102">
        <f t="shared" si="68"/>
        <v>4.1888022119087591E-2</v>
      </c>
      <c r="R301" s="102">
        <f t="shared" si="68"/>
        <v>4.7968235670428655E-2</v>
      </c>
      <c r="S301" s="104">
        <v>2399</v>
      </c>
      <c r="T301" s="255">
        <v>50635</v>
      </c>
      <c r="U301" s="1">
        <v>20984.251968503937</v>
      </c>
      <c r="W301" s="101">
        <v>0</v>
      </c>
      <c r="X301" s="101">
        <f t="shared" si="69"/>
        <v>0</v>
      </c>
    </row>
    <row r="302" spans="1:24" x14ac:dyDescent="0.25">
      <c r="A302" s="98">
        <v>5035</v>
      </c>
      <c r="B302" s="98" t="s">
        <v>318</v>
      </c>
      <c r="C302" s="1">
        <v>578301</v>
      </c>
      <c r="D302" s="98">
        <f t="shared" si="59"/>
        <v>23811.133528224975</v>
      </c>
      <c r="E302" s="99">
        <f t="shared" si="60"/>
        <v>0.77220108042345548</v>
      </c>
      <c r="F302" s="221">
        <f t="shared" si="61"/>
        <v>4218.2294267374946</v>
      </c>
      <c r="G302" s="221">
        <f t="shared" si="56"/>
        <v>102448.13808717353</v>
      </c>
      <c r="H302" s="221">
        <f t="shared" si="62"/>
        <v>1381.1807755493105</v>
      </c>
      <c r="I302" s="100">
        <f t="shared" si="57"/>
        <v>33544.737495766101</v>
      </c>
      <c r="J302" s="221">
        <f t="shared" si="63"/>
        <v>938.71279377085898</v>
      </c>
      <c r="K302" s="100">
        <f t="shared" si="58"/>
        <v>22798.517622312851</v>
      </c>
      <c r="L302" s="101">
        <f t="shared" si="64"/>
        <v>125246.65570948638</v>
      </c>
      <c r="M302" s="101">
        <f t="shared" si="65"/>
        <v>703547.65570948634</v>
      </c>
      <c r="N302" s="101">
        <f t="shared" si="66"/>
        <v>28968.075748733325</v>
      </c>
      <c r="O302" s="102">
        <f t="shared" si="67"/>
        <v>0.93944202044999869</v>
      </c>
      <c r="P302" s="103">
        <v>3078.2671439227852</v>
      </c>
      <c r="Q302" s="102">
        <f t="shared" si="68"/>
        <v>7.460132229807824E-2</v>
      </c>
      <c r="R302" s="102">
        <f t="shared" si="68"/>
        <v>7.4424338508841531E-2</v>
      </c>
      <c r="S302" s="104">
        <v>24287</v>
      </c>
      <c r="T302" s="255">
        <v>538154</v>
      </c>
      <c r="U302" s="1">
        <v>22161.759255446195</v>
      </c>
      <c r="W302" s="101">
        <v>0</v>
      </c>
      <c r="X302" s="101">
        <f t="shared" si="69"/>
        <v>0</v>
      </c>
    </row>
    <row r="303" spans="1:24" x14ac:dyDescent="0.25">
      <c r="A303" s="98">
        <v>5036</v>
      </c>
      <c r="B303" s="98" t="s">
        <v>319</v>
      </c>
      <c r="C303" s="1">
        <v>58949</v>
      </c>
      <c r="D303" s="98">
        <f t="shared" si="59"/>
        <v>22603.144171779142</v>
      </c>
      <c r="E303" s="99">
        <f t="shared" si="60"/>
        <v>0.73302568018130487</v>
      </c>
      <c r="F303" s="221">
        <f t="shared" si="61"/>
        <v>4943.0230406049941</v>
      </c>
      <c r="G303" s="221">
        <f t="shared" si="56"/>
        <v>12891.404089897824</v>
      </c>
      <c r="H303" s="221">
        <f t="shared" si="62"/>
        <v>1803.9770503053519</v>
      </c>
      <c r="I303" s="100">
        <f t="shared" si="57"/>
        <v>4704.7721471963578</v>
      </c>
      <c r="J303" s="221">
        <f t="shared" si="63"/>
        <v>1361.5090685269004</v>
      </c>
      <c r="K303" s="100">
        <f t="shared" si="58"/>
        <v>3550.8156507181561</v>
      </c>
      <c r="L303" s="101">
        <f t="shared" si="64"/>
        <v>16442.219740615979</v>
      </c>
      <c r="M303" s="101">
        <f t="shared" si="65"/>
        <v>75391.219740615983</v>
      </c>
      <c r="N303" s="101">
        <f t="shared" si="66"/>
        <v>28907.676280911037</v>
      </c>
      <c r="O303" s="102">
        <f t="shared" si="67"/>
        <v>0.93748325043789127</v>
      </c>
      <c r="P303" s="103">
        <v>-1184.9209778337936</v>
      </c>
      <c r="Q303" s="102">
        <f t="shared" si="68"/>
        <v>8.1732269015506009E-2</v>
      </c>
      <c r="R303" s="102">
        <f t="shared" si="68"/>
        <v>8.2147043658533633E-2</v>
      </c>
      <c r="S303" s="104">
        <v>2608</v>
      </c>
      <c r="T303" s="255">
        <v>54495</v>
      </c>
      <c r="U303" s="1">
        <v>20887.313146799537</v>
      </c>
      <c r="W303" s="101">
        <v>0</v>
      </c>
      <c r="X303" s="101">
        <f t="shared" si="69"/>
        <v>0</v>
      </c>
    </row>
    <row r="304" spans="1:24" x14ac:dyDescent="0.25">
      <c r="A304" s="98">
        <v>5037</v>
      </c>
      <c r="B304" s="98" t="s">
        <v>320</v>
      </c>
      <c r="C304" s="1">
        <v>477555</v>
      </c>
      <c r="D304" s="98">
        <f t="shared" si="59"/>
        <v>23675.32596301621</v>
      </c>
      <c r="E304" s="99">
        <f t="shared" si="60"/>
        <v>0.76779680674788364</v>
      </c>
      <c r="F304" s="221">
        <f t="shared" si="61"/>
        <v>4299.7139658627539</v>
      </c>
      <c r="G304" s="221">
        <f t="shared" si="56"/>
        <v>86729.530405417609</v>
      </c>
      <c r="H304" s="221">
        <f t="shared" si="62"/>
        <v>1428.7134233723782</v>
      </c>
      <c r="I304" s="100">
        <f t="shared" si="57"/>
        <v>28818.578462844242</v>
      </c>
      <c r="J304" s="221">
        <f t="shared" si="63"/>
        <v>986.24544159392667</v>
      </c>
      <c r="K304" s="100">
        <f t="shared" si="58"/>
        <v>19893.556802391093</v>
      </c>
      <c r="L304" s="101">
        <f t="shared" si="64"/>
        <v>106623.0872078087</v>
      </c>
      <c r="M304" s="101">
        <f t="shared" si="65"/>
        <v>584178.08720780874</v>
      </c>
      <c r="N304" s="101">
        <f t="shared" si="66"/>
        <v>28961.285370472895</v>
      </c>
      <c r="O304" s="102">
        <f t="shared" si="67"/>
        <v>0.93922180676622036</v>
      </c>
      <c r="P304" s="103">
        <v>1916.793809859897</v>
      </c>
      <c r="Q304" s="102">
        <f t="shared" si="68"/>
        <v>5.3944720069210264E-2</v>
      </c>
      <c r="R304" s="102">
        <f t="shared" si="68"/>
        <v>5.3892469574932954E-2</v>
      </c>
      <c r="S304" s="104">
        <v>20171</v>
      </c>
      <c r="T304" s="255">
        <v>453112</v>
      </c>
      <c r="U304" s="1">
        <v>22464.650470996527</v>
      </c>
      <c r="W304" s="101">
        <v>0</v>
      </c>
      <c r="X304" s="101">
        <f t="shared" si="69"/>
        <v>0</v>
      </c>
    </row>
    <row r="305" spans="1:26" x14ac:dyDescent="0.25">
      <c r="A305" s="98">
        <v>5038</v>
      </c>
      <c r="B305" s="98" t="s">
        <v>321</v>
      </c>
      <c r="C305" s="1">
        <v>326229</v>
      </c>
      <c r="D305" s="98">
        <f t="shared" si="59"/>
        <v>21814.04212637914</v>
      </c>
      <c r="E305" s="99">
        <f t="shared" si="60"/>
        <v>0.70743490134249221</v>
      </c>
      <c r="F305" s="221">
        <f t="shared" si="61"/>
        <v>5416.4842678449959</v>
      </c>
      <c r="G305" s="221">
        <f t="shared" si="56"/>
        <v>81003.522225621913</v>
      </c>
      <c r="H305" s="221">
        <f t="shared" si="62"/>
        <v>2080.162766195353</v>
      </c>
      <c r="I305" s="100">
        <f t="shared" si="57"/>
        <v>31108.834168451504</v>
      </c>
      <c r="J305" s="221">
        <f t="shared" si="63"/>
        <v>1637.6947844169015</v>
      </c>
      <c r="K305" s="100">
        <f t="shared" si="58"/>
        <v>24491.725500954763</v>
      </c>
      <c r="L305" s="101">
        <f t="shared" si="64"/>
        <v>105495.24772657668</v>
      </c>
      <c r="M305" s="101">
        <f t="shared" si="65"/>
        <v>431724.24772657669</v>
      </c>
      <c r="N305" s="101">
        <f t="shared" si="66"/>
        <v>28868.221178641037</v>
      </c>
      <c r="O305" s="102">
        <f t="shared" si="67"/>
        <v>0.93620371149595061</v>
      </c>
      <c r="P305" s="103">
        <v>1910.6857655274653</v>
      </c>
      <c r="Q305" s="102">
        <f t="shared" si="68"/>
        <v>5.601701389338478E-2</v>
      </c>
      <c r="R305" s="102">
        <f t="shared" si="68"/>
        <v>5.8206016061936941E-2</v>
      </c>
      <c r="S305" s="104">
        <v>14955</v>
      </c>
      <c r="T305" s="255">
        <v>308924</v>
      </c>
      <c r="U305" s="1">
        <v>20614.173228346455</v>
      </c>
      <c r="W305" s="101">
        <v>0</v>
      </c>
      <c r="X305" s="101">
        <f t="shared" si="69"/>
        <v>0</v>
      </c>
    </row>
    <row r="306" spans="1:26" x14ac:dyDescent="0.25">
      <c r="A306" s="98">
        <v>5041</v>
      </c>
      <c r="B306" s="98" t="s">
        <v>322</v>
      </c>
      <c r="C306" s="1">
        <v>44365</v>
      </c>
      <c r="D306" s="98">
        <f t="shared" si="59"/>
        <v>21822.429906542056</v>
      </c>
      <c r="E306" s="99">
        <f t="shared" si="60"/>
        <v>0.70770691917383488</v>
      </c>
      <c r="F306" s="221">
        <f t="shared" si="61"/>
        <v>5411.4515997472454</v>
      </c>
      <c r="G306" s="221">
        <f t="shared" si="56"/>
        <v>11001.48110228615</v>
      </c>
      <c r="H306" s="221">
        <f t="shared" si="62"/>
        <v>2077.2270431383317</v>
      </c>
      <c r="I306" s="100">
        <f t="shared" si="57"/>
        <v>4223.0025787002287</v>
      </c>
      <c r="J306" s="221">
        <f t="shared" si="63"/>
        <v>1634.7590613598802</v>
      </c>
      <c r="K306" s="100">
        <f t="shared" si="58"/>
        <v>3323.4651717446363</v>
      </c>
      <c r="L306" s="101">
        <f t="shared" si="64"/>
        <v>14324.946274030786</v>
      </c>
      <c r="M306" s="101">
        <f t="shared" si="65"/>
        <v>58689.946274030786</v>
      </c>
      <c r="N306" s="101">
        <f t="shared" si="66"/>
        <v>28868.640567649181</v>
      </c>
      <c r="O306" s="102">
        <f t="shared" si="67"/>
        <v>0.93621731238751771</v>
      </c>
      <c r="P306" s="103">
        <v>-399.59480365648415</v>
      </c>
      <c r="Q306" s="102">
        <f t="shared" si="68"/>
        <v>8.9112556769362958E-2</v>
      </c>
      <c r="R306" s="102">
        <f t="shared" si="68"/>
        <v>0.10036261269270606</v>
      </c>
      <c r="S306" s="104">
        <v>2033</v>
      </c>
      <c r="T306" s="255">
        <v>40735</v>
      </c>
      <c r="U306" s="1">
        <v>19832.035053554042</v>
      </c>
      <c r="W306" s="101">
        <v>0</v>
      </c>
      <c r="X306" s="101">
        <f t="shared" si="69"/>
        <v>0</v>
      </c>
    </row>
    <row r="307" spans="1:26" x14ac:dyDescent="0.25">
      <c r="A307" s="98">
        <v>5042</v>
      </c>
      <c r="B307" s="98" t="s">
        <v>323</v>
      </c>
      <c r="C307" s="1">
        <v>29897</v>
      </c>
      <c r="D307" s="98">
        <f t="shared" si="59"/>
        <v>22839.572192513369</v>
      </c>
      <c r="E307" s="99">
        <f t="shared" si="60"/>
        <v>0.74069310066915928</v>
      </c>
      <c r="F307" s="221">
        <f t="shared" si="61"/>
        <v>4801.1662281644576</v>
      </c>
      <c r="G307" s="221">
        <f t="shared" si="56"/>
        <v>6284.7265926672753</v>
      </c>
      <c r="H307" s="221">
        <f t="shared" si="62"/>
        <v>1721.2272430483724</v>
      </c>
      <c r="I307" s="100">
        <f t="shared" si="57"/>
        <v>2253.0864611503193</v>
      </c>
      <c r="J307" s="221">
        <f t="shared" si="63"/>
        <v>1278.7592612699209</v>
      </c>
      <c r="K307" s="100">
        <f t="shared" si="58"/>
        <v>1673.8958730023264</v>
      </c>
      <c r="L307" s="101">
        <f t="shared" si="64"/>
        <v>7958.6224656696013</v>
      </c>
      <c r="M307" s="101">
        <f t="shared" si="65"/>
        <v>37855.622465669599</v>
      </c>
      <c r="N307" s="101">
        <f t="shared" si="66"/>
        <v>28919.497681947745</v>
      </c>
      <c r="O307" s="102">
        <f t="shared" si="67"/>
        <v>0.93786662146228383</v>
      </c>
      <c r="P307" s="103">
        <v>98.555805220690672</v>
      </c>
      <c r="Q307" s="102">
        <f t="shared" si="68"/>
        <v>2.5942829690127314E-2</v>
      </c>
      <c r="R307" s="102">
        <f t="shared" si="68"/>
        <v>4.0834284055377416E-2</v>
      </c>
      <c r="S307" s="104">
        <v>1309</v>
      </c>
      <c r="T307" s="255">
        <v>29141</v>
      </c>
      <c r="U307" s="1">
        <v>21943.524096385543</v>
      </c>
      <c r="W307" s="101">
        <v>0</v>
      </c>
      <c r="X307" s="101">
        <f t="shared" si="69"/>
        <v>0</v>
      </c>
    </row>
    <row r="308" spans="1:26" x14ac:dyDescent="0.25">
      <c r="A308" s="98">
        <v>5043</v>
      </c>
      <c r="B308" s="98" t="s">
        <v>324</v>
      </c>
      <c r="C308" s="1">
        <v>11566</v>
      </c>
      <c r="D308" s="98">
        <f t="shared" si="59"/>
        <v>26226.757369614515</v>
      </c>
      <c r="E308" s="99">
        <f t="shared" si="60"/>
        <v>0.85054037233522173</v>
      </c>
      <c r="F308" s="221">
        <f t="shared" si="61"/>
        <v>2768.8551219037704</v>
      </c>
      <c r="G308" s="221">
        <f t="shared" si="56"/>
        <v>1221.0651087595627</v>
      </c>
      <c r="H308" s="221">
        <f t="shared" si="62"/>
        <v>535.71243106297129</v>
      </c>
      <c r="I308" s="100">
        <f t="shared" si="57"/>
        <v>236.24918209877035</v>
      </c>
      <c r="J308" s="221">
        <f t="shared" si="63"/>
        <v>93.244449284519703</v>
      </c>
      <c r="K308" s="100">
        <f t="shared" si="58"/>
        <v>41.120802134473188</v>
      </c>
      <c r="L308" s="101">
        <f t="shared" si="64"/>
        <v>1262.1859108940359</v>
      </c>
      <c r="M308" s="101">
        <f t="shared" si="65"/>
        <v>12828.185910894035</v>
      </c>
      <c r="N308" s="101">
        <f t="shared" si="66"/>
        <v>29088.856940802802</v>
      </c>
      <c r="O308" s="102">
        <f t="shared" si="67"/>
        <v>0.94335898504558691</v>
      </c>
      <c r="P308" s="103">
        <v>61.947142935311831</v>
      </c>
      <c r="Q308" s="102">
        <f t="shared" si="68"/>
        <v>7.5790574091819845E-3</v>
      </c>
      <c r="R308" s="102">
        <f t="shared" si="68"/>
        <v>4.8704733221801876E-2</v>
      </c>
      <c r="S308" s="104">
        <v>441</v>
      </c>
      <c r="T308" s="255">
        <v>11479</v>
      </c>
      <c r="U308" s="1">
        <v>25008.714596949889</v>
      </c>
      <c r="W308" s="101">
        <v>0</v>
      </c>
      <c r="X308" s="101">
        <f t="shared" si="69"/>
        <v>0</v>
      </c>
    </row>
    <row r="309" spans="1:26" x14ac:dyDescent="0.25">
      <c r="A309" s="98">
        <v>5044</v>
      </c>
      <c r="B309" s="98" t="s">
        <v>325</v>
      </c>
      <c r="C309" s="1">
        <v>26632</v>
      </c>
      <c r="D309" s="98">
        <f t="shared" si="59"/>
        <v>32557.457212713936</v>
      </c>
      <c r="E309" s="99">
        <f t="shared" si="60"/>
        <v>1.0558465688202909</v>
      </c>
      <c r="F309" s="221">
        <f t="shared" si="61"/>
        <v>-1029.5647839558819</v>
      </c>
      <c r="G309" s="221">
        <f t="shared" si="56"/>
        <v>-842.18399327591146</v>
      </c>
      <c r="H309" s="221">
        <f t="shared" si="62"/>
        <v>0</v>
      </c>
      <c r="I309" s="100">
        <f t="shared" si="57"/>
        <v>0</v>
      </c>
      <c r="J309" s="221">
        <f t="shared" si="63"/>
        <v>-442.46798177845159</v>
      </c>
      <c r="K309" s="100">
        <f t="shared" si="58"/>
        <v>-361.93880909477338</v>
      </c>
      <c r="L309" s="101">
        <f t="shared" si="64"/>
        <v>-1204.1228023706849</v>
      </c>
      <c r="M309" s="101">
        <f t="shared" si="65"/>
        <v>25427.877197629314</v>
      </c>
      <c r="N309" s="101">
        <f t="shared" si="66"/>
        <v>31085.424446979603</v>
      </c>
      <c r="O309" s="102">
        <f t="shared" si="67"/>
        <v>1.0081081740575484</v>
      </c>
      <c r="P309" s="103">
        <v>62.110024686081715</v>
      </c>
      <c r="Q309" s="102">
        <f t="shared" si="68"/>
        <v>-1.044105079329692E-2</v>
      </c>
      <c r="R309" s="102">
        <f t="shared" si="68"/>
        <v>2.3431382675881161E-2</v>
      </c>
      <c r="S309" s="104">
        <v>818</v>
      </c>
      <c r="T309" s="255">
        <v>26913</v>
      </c>
      <c r="U309" s="1">
        <v>31812.056737588653</v>
      </c>
      <c r="W309" s="101">
        <v>0</v>
      </c>
      <c r="X309" s="101">
        <f t="shared" si="69"/>
        <v>0</v>
      </c>
    </row>
    <row r="310" spans="1:26" x14ac:dyDescent="0.25">
      <c r="A310" s="98">
        <v>5045</v>
      </c>
      <c r="B310" s="98" t="s">
        <v>326</v>
      </c>
      <c r="C310" s="1">
        <v>54563</v>
      </c>
      <c r="D310" s="98">
        <f t="shared" si="59"/>
        <v>23857.892435505029</v>
      </c>
      <c r="E310" s="99">
        <f t="shared" si="60"/>
        <v>0.77371748360847303</v>
      </c>
      <c r="F310" s="221">
        <f t="shared" si="61"/>
        <v>4190.1740823694618</v>
      </c>
      <c r="G310" s="221">
        <f t="shared" si="56"/>
        <v>9582.9281263789599</v>
      </c>
      <c r="H310" s="221">
        <f t="shared" si="62"/>
        <v>1364.8151580012914</v>
      </c>
      <c r="I310" s="100">
        <f t="shared" si="57"/>
        <v>3121.3322663489535</v>
      </c>
      <c r="J310" s="221">
        <f t="shared" si="63"/>
        <v>922.34717622283983</v>
      </c>
      <c r="K310" s="100">
        <f t="shared" si="58"/>
        <v>2109.4079920216345</v>
      </c>
      <c r="L310" s="101">
        <f t="shared" si="64"/>
        <v>11692.336118400595</v>
      </c>
      <c r="M310" s="101">
        <f t="shared" si="65"/>
        <v>66255.336118400592</v>
      </c>
      <c r="N310" s="101">
        <f t="shared" si="66"/>
        <v>28970.413694097329</v>
      </c>
      <c r="O310" s="102">
        <f t="shared" si="67"/>
        <v>0.93951784060924959</v>
      </c>
      <c r="P310" s="103">
        <v>192.62293853301526</v>
      </c>
      <c r="Q310" s="102">
        <f t="shared" si="68"/>
        <v>-2.5312611647016793E-2</v>
      </c>
      <c r="R310" s="102">
        <f t="shared" si="68"/>
        <v>2.58548519655307E-4</v>
      </c>
      <c r="S310" s="104">
        <v>2287</v>
      </c>
      <c r="T310" s="255">
        <v>55980</v>
      </c>
      <c r="U310" s="1">
        <v>23851.725607158074</v>
      </c>
      <c r="W310" s="101">
        <v>0</v>
      </c>
      <c r="X310" s="101">
        <f t="shared" si="69"/>
        <v>0</v>
      </c>
    </row>
    <row r="311" spans="1:26" x14ac:dyDescent="0.25">
      <c r="A311" s="98">
        <v>5046</v>
      </c>
      <c r="B311" s="98" t="s">
        <v>327</v>
      </c>
      <c r="C311" s="1">
        <v>23206</v>
      </c>
      <c r="D311" s="98">
        <f t="shared" si="59"/>
        <v>19451.802179379716</v>
      </c>
      <c r="E311" s="99">
        <f t="shared" si="60"/>
        <v>0.63082686262270005</v>
      </c>
      <c r="F311" s="221">
        <f t="shared" si="61"/>
        <v>6833.8282360446501</v>
      </c>
      <c r="G311" s="221">
        <f t="shared" si="56"/>
        <v>8152.7570856012671</v>
      </c>
      <c r="H311" s="221">
        <f t="shared" si="62"/>
        <v>2906.9467476451509</v>
      </c>
      <c r="I311" s="100">
        <f t="shared" si="57"/>
        <v>3467.9874699406651</v>
      </c>
      <c r="J311" s="221">
        <f t="shared" si="63"/>
        <v>2464.4787658666992</v>
      </c>
      <c r="K311" s="100">
        <f t="shared" si="58"/>
        <v>2940.1231676789721</v>
      </c>
      <c r="L311" s="101">
        <f t="shared" si="64"/>
        <v>11092.88025328024</v>
      </c>
      <c r="M311" s="101">
        <f t="shared" si="65"/>
        <v>34298.880253280237</v>
      </c>
      <c r="N311" s="101">
        <f t="shared" si="66"/>
        <v>28750.109181291064</v>
      </c>
      <c r="O311" s="102">
        <f t="shared" si="67"/>
        <v>0.93237330955996089</v>
      </c>
      <c r="P311" s="103">
        <v>-13.682218771360567</v>
      </c>
      <c r="Q311" s="102">
        <f t="shared" si="68"/>
        <v>-6.1244592916184851E-3</v>
      </c>
      <c r="R311" s="102">
        <f t="shared" si="68"/>
        <v>1.2203505415493476E-2</v>
      </c>
      <c r="S311" s="104">
        <v>1193</v>
      </c>
      <c r="T311" s="255">
        <v>23349</v>
      </c>
      <c r="U311" s="1">
        <v>19217.283950617282</v>
      </c>
      <c r="W311" s="101">
        <v>0</v>
      </c>
      <c r="X311" s="101">
        <f t="shared" si="69"/>
        <v>0</v>
      </c>
    </row>
    <row r="312" spans="1:26" x14ac:dyDescent="0.25">
      <c r="A312" s="98">
        <v>5047</v>
      </c>
      <c r="B312" s="98" t="s">
        <v>328</v>
      </c>
      <c r="C312" s="1">
        <v>88432</v>
      </c>
      <c r="D312" s="98">
        <f t="shared" si="59"/>
        <v>23167.932931621694</v>
      </c>
      <c r="E312" s="99">
        <f t="shared" si="60"/>
        <v>0.75134192245698084</v>
      </c>
      <c r="F312" s="221">
        <f t="shared" si="61"/>
        <v>4604.1497846994635</v>
      </c>
      <c r="G312" s="221">
        <f t="shared" si="56"/>
        <v>17574.039728197851</v>
      </c>
      <c r="H312" s="221">
        <f t="shared" si="62"/>
        <v>1606.3009843604589</v>
      </c>
      <c r="I312" s="100">
        <f t="shared" si="57"/>
        <v>6131.2508573038722</v>
      </c>
      <c r="J312" s="221">
        <f t="shared" si="63"/>
        <v>1163.8330025820073</v>
      </c>
      <c r="K312" s="100">
        <f t="shared" si="58"/>
        <v>4442.3505708555213</v>
      </c>
      <c r="L312" s="101">
        <f t="shared" si="64"/>
        <v>22016.390299053372</v>
      </c>
      <c r="M312" s="101">
        <f t="shared" si="65"/>
        <v>110448.39029905337</v>
      </c>
      <c r="N312" s="101">
        <f t="shared" si="66"/>
        <v>28935.915718903161</v>
      </c>
      <c r="O312" s="102">
        <f t="shared" si="67"/>
        <v>0.93839906255167493</v>
      </c>
      <c r="P312" s="103">
        <v>-426.79105536486531</v>
      </c>
      <c r="Q312" s="102">
        <f t="shared" si="68"/>
        <v>6.6628069667583348E-2</v>
      </c>
      <c r="R312" s="102">
        <f t="shared" si="68"/>
        <v>8.0041259959447192E-2</v>
      </c>
      <c r="S312" s="104">
        <v>3817</v>
      </c>
      <c r="T312" s="255">
        <v>82908</v>
      </c>
      <c r="U312" s="1">
        <v>21450.970245795601</v>
      </c>
      <c r="W312" s="101">
        <v>0</v>
      </c>
      <c r="X312" s="101">
        <f t="shared" si="69"/>
        <v>0</v>
      </c>
    </row>
    <row r="313" spans="1:26" x14ac:dyDescent="0.25">
      <c r="A313" s="98">
        <v>5049</v>
      </c>
      <c r="B313" s="98" t="s">
        <v>329</v>
      </c>
      <c r="C313" s="1">
        <v>38578</v>
      </c>
      <c r="D313" s="98">
        <f t="shared" si="59"/>
        <v>35039.05540417802</v>
      </c>
      <c r="E313" s="99">
        <f t="shared" si="60"/>
        <v>1.1363254255850872</v>
      </c>
      <c r="F313" s="221">
        <f t="shared" si="61"/>
        <v>-2518.5236988343318</v>
      </c>
      <c r="G313" s="221">
        <f t="shared" si="56"/>
        <v>-2772.8945924165996</v>
      </c>
      <c r="H313" s="221">
        <f t="shared" si="62"/>
        <v>0</v>
      </c>
      <c r="I313" s="100">
        <f t="shared" si="57"/>
        <v>0</v>
      </c>
      <c r="J313" s="221">
        <f t="shared" si="63"/>
        <v>-442.46798177845159</v>
      </c>
      <c r="K313" s="100">
        <f t="shared" si="58"/>
        <v>-487.15724793807522</v>
      </c>
      <c r="L313" s="101">
        <f t="shared" si="64"/>
        <v>-3260.0518403546748</v>
      </c>
      <c r="M313" s="101">
        <f t="shared" si="65"/>
        <v>35317.948159645326</v>
      </c>
      <c r="N313" s="101">
        <f t="shared" si="66"/>
        <v>32078.063723565236</v>
      </c>
      <c r="O313" s="102">
        <f t="shared" si="67"/>
        <v>1.0402997167634669</v>
      </c>
      <c r="P313" s="103">
        <v>-518.83944110101083</v>
      </c>
      <c r="Q313" s="102">
        <f t="shared" si="68"/>
        <v>0.30019210677092112</v>
      </c>
      <c r="R313" s="102">
        <f t="shared" si="68"/>
        <v>0.29901118750954875</v>
      </c>
      <c r="S313" s="104">
        <v>1101</v>
      </c>
      <c r="T313" s="255">
        <v>29671</v>
      </c>
      <c r="U313" s="1">
        <v>26973.636363636364</v>
      </c>
      <c r="W313" s="101">
        <v>0</v>
      </c>
      <c r="X313" s="101">
        <f t="shared" si="69"/>
        <v>0</v>
      </c>
    </row>
    <row r="314" spans="1:26" x14ac:dyDescent="0.25">
      <c r="A314" s="98">
        <v>5052</v>
      </c>
      <c r="B314" s="98" t="s">
        <v>330</v>
      </c>
      <c r="C314" s="1">
        <v>13704</v>
      </c>
      <c r="D314" s="98">
        <f t="shared" si="59"/>
        <v>24042.105263157893</v>
      </c>
      <c r="E314" s="99">
        <f t="shared" si="60"/>
        <v>0.77969155218327579</v>
      </c>
      <c r="F314" s="221">
        <f t="shared" si="61"/>
        <v>4079.6463857777435</v>
      </c>
      <c r="G314" s="221">
        <f t="shared" si="56"/>
        <v>2325.3984398933135</v>
      </c>
      <c r="H314" s="221">
        <f t="shared" si="62"/>
        <v>1300.340668322789</v>
      </c>
      <c r="I314" s="100">
        <f t="shared" si="57"/>
        <v>741.19418094398975</v>
      </c>
      <c r="J314" s="221">
        <f t="shared" si="63"/>
        <v>857.87268654433751</v>
      </c>
      <c r="K314" s="100">
        <f t="shared" si="58"/>
        <v>488.98743133027239</v>
      </c>
      <c r="L314" s="101">
        <f t="shared" si="64"/>
        <v>2814.385871223586</v>
      </c>
      <c r="M314" s="101">
        <f t="shared" si="65"/>
        <v>16518.385871223585</v>
      </c>
      <c r="N314" s="101">
        <f t="shared" si="66"/>
        <v>28979.624335479977</v>
      </c>
      <c r="O314" s="102">
        <f t="shared" si="67"/>
        <v>0.93981654403798986</v>
      </c>
      <c r="P314" s="103">
        <v>-21.89246831490027</v>
      </c>
      <c r="Q314" s="102">
        <f t="shared" si="68"/>
        <v>9.3695131683958502E-2</v>
      </c>
      <c r="R314" s="102">
        <f t="shared" si="68"/>
        <v>8.0263787961523933E-2</v>
      </c>
      <c r="S314" s="104">
        <v>570</v>
      </c>
      <c r="T314" s="255">
        <v>12530</v>
      </c>
      <c r="U314" s="1">
        <v>22255.77264653641</v>
      </c>
      <c r="W314" s="101">
        <v>0</v>
      </c>
      <c r="X314" s="101">
        <f t="shared" si="69"/>
        <v>0</v>
      </c>
    </row>
    <row r="315" spans="1:26" x14ac:dyDescent="0.25">
      <c r="A315" s="98">
        <v>5053</v>
      </c>
      <c r="B315" s="98" t="s">
        <v>331</v>
      </c>
      <c r="C315" s="1">
        <v>161465</v>
      </c>
      <c r="D315" s="98">
        <f t="shared" si="59"/>
        <v>23765.822784810127</v>
      </c>
      <c r="E315" s="99">
        <f t="shared" si="60"/>
        <v>0.77073164155872187</v>
      </c>
      <c r="F315" s="221">
        <f t="shared" si="61"/>
        <v>4245.4158727864033</v>
      </c>
      <c r="G315" s="221">
        <f t="shared" si="56"/>
        <v>28843.355439710824</v>
      </c>
      <c r="H315" s="221">
        <f t="shared" si="62"/>
        <v>1397.0395357445072</v>
      </c>
      <c r="I315" s="100">
        <f t="shared" si="57"/>
        <v>9491.4866058481821</v>
      </c>
      <c r="J315" s="221">
        <f t="shared" si="63"/>
        <v>954.57155396605572</v>
      </c>
      <c r="K315" s="100">
        <f t="shared" si="58"/>
        <v>6485.3591376453824</v>
      </c>
      <c r="L315" s="101">
        <f t="shared" si="64"/>
        <v>35328.714577356208</v>
      </c>
      <c r="M315" s="101">
        <f t="shared" si="65"/>
        <v>196793.71457735621</v>
      </c>
      <c r="N315" s="101">
        <f t="shared" si="66"/>
        <v>28965.810211562588</v>
      </c>
      <c r="O315" s="102">
        <f t="shared" si="67"/>
        <v>0.9393685485067621</v>
      </c>
      <c r="P315" s="103">
        <v>726.48047415538895</v>
      </c>
      <c r="Q315" s="102">
        <f t="shared" si="68"/>
        <v>8.0886586067933225E-2</v>
      </c>
      <c r="R315" s="102">
        <f t="shared" si="68"/>
        <v>7.6113757457094464E-2</v>
      </c>
      <c r="S315" s="104">
        <v>6794</v>
      </c>
      <c r="T315" s="255">
        <v>149382</v>
      </c>
      <c r="U315" s="1">
        <v>22084.861028976939</v>
      </c>
      <c r="W315" s="101">
        <v>0</v>
      </c>
      <c r="X315" s="101">
        <f t="shared" si="69"/>
        <v>0</v>
      </c>
    </row>
    <row r="316" spans="1:26" x14ac:dyDescent="0.25">
      <c r="A316" s="98">
        <v>5054</v>
      </c>
      <c r="B316" s="98" t="s">
        <v>332</v>
      </c>
      <c r="C316" s="1">
        <v>209170</v>
      </c>
      <c r="D316" s="98">
        <f t="shared" si="59"/>
        <v>21130.417213859986</v>
      </c>
      <c r="E316" s="99">
        <f t="shared" si="60"/>
        <v>0.68526477259049778</v>
      </c>
      <c r="F316" s="221">
        <f t="shared" si="61"/>
        <v>5826.6592153564879</v>
      </c>
      <c r="G316" s="221">
        <f t="shared" si="56"/>
        <v>57678.099572813873</v>
      </c>
      <c r="H316" s="221">
        <f t="shared" si="62"/>
        <v>2319.4314855770563</v>
      </c>
      <c r="I316" s="100">
        <f t="shared" si="57"/>
        <v>22960.052275727281</v>
      </c>
      <c r="J316" s="221">
        <f t="shared" si="63"/>
        <v>1876.9635037986047</v>
      </c>
      <c r="K316" s="100">
        <f t="shared" si="58"/>
        <v>18580.06172410239</v>
      </c>
      <c r="L316" s="101">
        <f t="shared" si="64"/>
        <v>76258.161296916267</v>
      </c>
      <c r="M316" s="101">
        <f t="shared" si="65"/>
        <v>285428.16129691625</v>
      </c>
      <c r="N316" s="101">
        <f t="shared" si="66"/>
        <v>28834.039933015076</v>
      </c>
      <c r="O316" s="102">
        <f t="shared" si="67"/>
        <v>0.93509520505835075</v>
      </c>
      <c r="P316" s="103">
        <v>863.69913359789643</v>
      </c>
      <c r="Q316" s="105">
        <f t="shared" si="68"/>
        <v>4.9512799670851274E-2</v>
      </c>
      <c r="R316" s="105">
        <f t="shared" si="68"/>
        <v>5.4707882728116941E-2</v>
      </c>
      <c r="S316" s="104">
        <v>9899</v>
      </c>
      <c r="T316" s="255">
        <v>199302</v>
      </c>
      <c r="U316" s="55">
        <v>20034.378769601928</v>
      </c>
      <c r="V316" s="1"/>
      <c r="W316" s="101">
        <v>0</v>
      </c>
      <c r="X316" s="101">
        <f t="shared" si="69"/>
        <v>0</v>
      </c>
      <c r="Y316" s="1"/>
    </row>
    <row r="317" spans="1:26" x14ac:dyDescent="0.25">
      <c r="A317" s="98">
        <v>5055</v>
      </c>
      <c r="B317" s="98" t="s">
        <v>333</v>
      </c>
      <c r="C317" s="1">
        <v>148751</v>
      </c>
      <c r="D317" s="98">
        <f t="shared" si="59"/>
        <v>25280.591434398368</v>
      </c>
      <c r="E317" s="99">
        <f t="shared" si="60"/>
        <v>0.81985597183964209</v>
      </c>
      <c r="F317" s="221">
        <f t="shared" si="61"/>
        <v>3336.5546830334592</v>
      </c>
      <c r="G317" s="221">
        <f t="shared" si="56"/>
        <v>19632.287754968875</v>
      </c>
      <c r="H317" s="221">
        <f t="shared" si="62"/>
        <v>866.87050838862297</v>
      </c>
      <c r="I317" s="100">
        <f t="shared" si="57"/>
        <v>5100.6660713586571</v>
      </c>
      <c r="J317" s="221">
        <f t="shared" si="63"/>
        <v>424.40252661017138</v>
      </c>
      <c r="K317" s="100">
        <f t="shared" si="58"/>
        <v>2497.1844665742483</v>
      </c>
      <c r="L317" s="101">
        <f t="shared" si="64"/>
        <v>22129.472221543125</v>
      </c>
      <c r="M317" s="101">
        <f t="shared" si="65"/>
        <v>170880.47222154314</v>
      </c>
      <c r="N317" s="101">
        <f t="shared" si="66"/>
        <v>29041.548644042003</v>
      </c>
      <c r="O317" s="102">
        <f t="shared" si="67"/>
        <v>0.94182476502080825</v>
      </c>
      <c r="P317" s="103">
        <v>-803.18505888574146</v>
      </c>
      <c r="Q317" s="105">
        <f t="shared" si="68"/>
        <v>7.3665596015734955E-2</v>
      </c>
      <c r="R317" s="105">
        <f t="shared" si="68"/>
        <v>8.4066503387063438E-2</v>
      </c>
      <c r="S317" s="104">
        <v>5884</v>
      </c>
      <c r="T317" s="255">
        <v>138545</v>
      </c>
      <c r="U317" s="1">
        <v>23320.14812321158</v>
      </c>
      <c r="V317" s="1"/>
      <c r="W317" s="101">
        <v>0</v>
      </c>
      <c r="X317" s="101">
        <f t="shared" si="69"/>
        <v>0</v>
      </c>
      <c r="Y317" s="1"/>
      <c r="Z317" s="1"/>
    </row>
    <row r="318" spans="1:26" x14ac:dyDescent="0.25">
      <c r="A318" s="98">
        <v>5056</v>
      </c>
      <c r="B318" s="98" t="s">
        <v>334</v>
      </c>
      <c r="C318" s="1">
        <v>131096</v>
      </c>
      <c r="D318" s="98">
        <f t="shared" si="59"/>
        <v>25425.911559348333</v>
      </c>
      <c r="E318" s="99">
        <f t="shared" si="60"/>
        <v>0.82456874023265536</v>
      </c>
      <c r="F318" s="221">
        <f t="shared" si="61"/>
        <v>3249.3626080634799</v>
      </c>
      <c r="G318" s="221">
        <f t="shared" si="56"/>
        <v>16753.713607175301</v>
      </c>
      <c r="H318" s="221">
        <f t="shared" si="62"/>
        <v>816.00846465613517</v>
      </c>
      <c r="I318" s="100">
        <f t="shared" si="57"/>
        <v>4207.3396437670326</v>
      </c>
      <c r="J318" s="221">
        <f t="shared" si="63"/>
        <v>373.54048287768359</v>
      </c>
      <c r="K318" s="100">
        <f t="shared" si="58"/>
        <v>1925.9747297173367</v>
      </c>
      <c r="L318" s="101">
        <f t="shared" si="64"/>
        <v>18679.688336892639</v>
      </c>
      <c r="M318" s="101">
        <f t="shared" si="65"/>
        <v>149775.68833689264</v>
      </c>
      <c r="N318" s="101">
        <f t="shared" si="66"/>
        <v>29048.814650289492</v>
      </c>
      <c r="O318" s="102">
        <f t="shared" si="67"/>
        <v>0.9420604034404586</v>
      </c>
      <c r="P318" s="103">
        <v>604.0125146813516</v>
      </c>
      <c r="Q318" s="105">
        <f t="shared" si="68"/>
        <v>6.1334196891191711E-2</v>
      </c>
      <c r="R318" s="105">
        <f t="shared" si="68"/>
        <v>5.8040685031172566E-2</v>
      </c>
      <c r="S318" s="104">
        <v>5156</v>
      </c>
      <c r="T318" s="255">
        <v>123520</v>
      </c>
      <c r="U318" s="1">
        <v>24031.12840466926</v>
      </c>
      <c r="V318" s="1"/>
      <c r="W318" s="101">
        <v>0</v>
      </c>
      <c r="X318" s="101">
        <f t="shared" si="69"/>
        <v>0</v>
      </c>
      <c r="Y318" s="1"/>
      <c r="Z318" s="1"/>
    </row>
    <row r="319" spans="1:26" x14ac:dyDescent="0.25">
      <c r="A319" s="98">
        <v>5057</v>
      </c>
      <c r="B319" s="98" t="s">
        <v>335</v>
      </c>
      <c r="C319" s="1">
        <v>242371</v>
      </c>
      <c r="D319" s="98">
        <f t="shared" si="59"/>
        <v>23370.07038858355</v>
      </c>
      <c r="E319" s="99">
        <f t="shared" si="60"/>
        <v>0.75789729129210881</v>
      </c>
      <c r="F319" s="221">
        <f t="shared" si="61"/>
        <v>4482.8673105223497</v>
      </c>
      <c r="G319" s="221">
        <f t="shared" si="56"/>
        <v>46491.816877427285</v>
      </c>
      <c r="H319" s="221">
        <f t="shared" si="62"/>
        <v>1535.552874423809</v>
      </c>
      <c r="I319" s="100">
        <f t="shared" si="57"/>
        <v>15925.218860649324</v>
      </c>
      <c r="J319" s="221">
        <f t="shared" si="63"/>
        <v>1093.0848926453575</v>
      </c>
      <c r="K319" s="100">
        <f t="shared" si="58"/>
        <v>11336.383421625003</v>
      </c>
      <c r="L319" s="101">
        <f t="shared" si="64"/>
        <v>57828.200299052289</v>
      </c>
      <c r="M319" s="101">
        <f t="shared" si="65"/>
        <v>300199.20029905229</v>
      </c>
      <c r="N319" s="101">
        <f t="shared" si="66"/>
        <v>28946.022591751258</v>
      </c>
      <c r="O319" s="102">
        <f t="shared" si="67"/>
        <v>0.93872683099343146</v>
      </c>
      <c r="P319" s="103">
        <v>1108.6073001862751</v>
      </c>
      <c r="Q319" s="105">
        <f t="shared" si="68"/>
        <v>4.9043455678670363E-2</v>
      </c>
      <c r="R319" s="105">
        <f t="shared" si="68"/>
        <v>4.2468600349472245E-2</v>
      </c>
      <c r="S319" s="104">
        <v>10371</v>
      </c>
      <c r="T319" s="255">
        <v>231040</v>
      </c>
      <c r="U319" s="1">
        <v>22418.008926838735</v>
      </c>
      <c r="W319" s="101">
        <v>0</v>
      </c>
      <c r="X319" s="101">
        <f t="shared" si="69"/>
        <v>0</v>
      </c>
      <c r="Y319" s="1"/>
      <c r="Z319" s="1"/>
    </row>
    <row r="320" spans="1:26" x14ac:dyDescent="0.25">
      <c r="A320" s="98">
        <v>5058</v>
      </c>
      <c r="B320" s="98" t="s">
        <v>336</v>
      </c>
      <c r="C320" s="1">
        <v>108149</v>
      </c>
      <c r="D320" s="98">
        <f t="shared" si="59"/>
        <v>25434.854186265286</v>
      </c>
      <c r="E320" s="99">
        <f t="shared" si="60"/>
        <v>0.82485875188451174</v>
      </c>
      <c r="F320" s="221">
        <f t="shared" si="61"/>
        <v>3243.9970319133085</v>
      </c>
      <c r="G320" s="221">
        <f t="shared" si="56"/>
        <v>13793.475379695388</v>
      </c>
      <c r="H320" s="221">
        <f t="shared" si="62"/>
        <v>812.87854523520173</v>
      </c>
      <c r="I320" s="100">
        <f t="shared" si="57"/>
        <v>3456.3595743400774</v>
      </c>
      <c r="J320" s="221">
        <f t="shared" si="63"/>
        <v>370.41056345675014</v>
      </c>
      <c r="K320" s="100">
        <f t="shared" si="58"/>
        <v>1574.9857158181017</v>
      </c>
      <c r="L320" s="101">
        <f t="shared" si="64"/>
        <v>15368.46109551349</v>
      </c>
      <c r="M320" s="101">
        <f t="shared" si="65"/>
        <v>123517.46109551348</v>
      </c>
      <c r="N320" s="101">
        <f t="shared" si="66"/>
        <v>29049.261781635345</v>
      </c>
      <c r="O320" s="102">
        <f t="shared" si="67"/>
        <v>0.94207490402305161</v>
      </c>
      <c r="P320" s="103">
        <v>-2072.6234653946503</v>
      </c>
      <c r="Q320" s="105">
        <f t="shared" si="68"/>
        <v>8.4744232698094279E-2</v>
      </c>
      <c r="R320" s="105">
        <f t="shared" si="68"/>
        <v>8.9591396484844793E-2</v>
      </c>
      <c r="S320" s="104">
        <v>4252</v>
      </c>
      <c r="T320" s="255">
        <v>99700</v>
      </c>
      <c r="U320" s="1">
        <v>23343.479278857412</v>
      </c>
      <c r="V320" s="1"/>
      <c r="W320" s="101">
        <v>0</v>
      </c>
      <c r="X320" s="101">
        <f t="shared" si="69"/>
        <v>0</v>
      </c>
      <c r="Y320" s="1"/>
      <c r="Z320" s="1"/>
    </row>
    <row r="321" spans="1:26" x14ac:dyDescent="0.25">
      <c r="A321" s="98">
        <v>5059</v>
      </c>
      <c r="B321" s="98" t="s">
        <v>337</v>
      </c>
      <c r="C321" s="1">
        <v>424386</v>
      </c>
      <c r="D321" s="98">
        <f t="shared" si="59"/>
        <v>22937.304075235108</v>
      </c>
      <c r="E321" s="99">
        <f t="shared" si="60"/>
        <v>0.74386257033510716</v>
      </c>
      <c r="F321" s="221">
        <f t="shared" si="61"/>
        <v>4742.5270985314146</v>
      </c>
      <c r="G321" s="221">
        <f t="shared" si="56"/>
        <v>87746.236377028225</v>
      </c>
      <c r="H321" s="221">
        <f t="shared" si="62"/>
        <v>1687.0210840957639</v>
      </c>
      <c r="I321" s="100">
        <f t="shared" si="57"/>
        <v>31213.264097939824</v>
      </c>
      <c r="J321" s="221">
        <f t="shared" si="63"/>
        <v>1244.5531023173123</v>
      </c>
      <c r="K321" s="100">
        <f t="shared" si="58"/>
        <v>23026.721499074913</v>
      </c>
      <c r="L321" s="101">
        <f t="shared" si="64"/>
        <v>110772.95787610314</v>
      </c>
      <c r="M321" s="101">
        <f t="shared" si="65"/>
        <v>535158.95787610312</v>
      </c>
      <c r="N321" s="101">
        <f t="shared" si="66"/>
        <v>28924.384276083834</v>
      </c>
      <c r="O321" s="102">
        <f t="shared" si="67"/>
        <v>0.93802509494558128</v>
      </c>
      <c r="P321" s="103">
        <v>3081.0148267328768</v>
      </c>
      <c r="Q321" s="105">
        <f t="shared" si="68"/>
        <v>5.9764816345488733E-2</v>
      </c>
      <c r="R321" s="105">
        <f t="shared" si="68"/>
        <v>4.8194581078934332E-2</v>
      </c>
      <c r="S321" s="104">
        <v>18502</v>
      </c>
      <c r="T321" s="255">
        <v>400453</v>
      </c>
      <c r="U321" s="1">
        <v>21882.677595628415</v>
      </c>
      <c r="V321" s="1"/>
      <c r="W321" s="101">
        <v>0</v>
      </c>
      <c r="X321" s="101">
        <f t="shared" si="69"/>
        <v>0</v>
      </c>
      <c r="Y321" s="1"/>
      <c r="Z321" s="1"/>
    </row>
    <row r="322" spans="1:26" x14ac:dyDescent="0.25">
      <c r="A322" s="98">
        <v>5060</v>
      </c>
      <c r="B322" s="98" t="s">
        <v>338</v>
      </c>
      <c r="C322" s="1">
        <v>299035</v>
      </c>
      <c r="D322" s="98">
        <f t="shared" si="59"/>
        <v>30726.98314837649</v>
      </c>
      <c r="E322" s="99">
        <f t="shared" si="60"/>
        <v>0.99648383212012581</v>
      </c>
      <c r="F322" s="221">
        <f t="shared" si="61"/>
        <v>68.719654646585695</v>
      </c>
      <c r="G322" s="221">
        <f t="shared" si="56"/>
        <v>668.77967902057196</v>
      </c>
      <c r="H322" s="221">
        <f t="shared" si="62"/>
        <v>0</v>
      </c>
      <c r="I322" s="100">
        <f t="shared" si="57"/>
        <v>0</v>
      </c>
      <c r="J322" s="221">
        <f t="shared" si="63"/>
        <v>-442.46798177845159</v>
      </c>
      <c r="K322" s="100">
        <f t="shared" si="58"/>
        <v>-4306.0983986678903</v>
      </c>
      <c r="L322" s="101">
        <f t="shared" si="64"/>
        <v>-3637.3187196473182</v>
      </c>
      <c r="M322" s="101">
        <f t="shared" si="65"/>
        <v>295397.6812803527</v>
      </c>
      <c r="N322" s="101">
        <f t="shared" si="66"/>
        <v>30353.234821244627</v>
      </c>
      <c r="O322" s="102">
        <f t="shared" si="67"/>
        <v>0.98436307937748246</v>
      </c>
      <c r="P322" s="103">
        <v>-1938.2826891871214</v>
      </c>
      <c r="Q322" s="105">
        <f t="shared" si="68"/>
        <v>0.20349576612254097</v>
      </c>
      <c r="R322" s="105">
        <f t="shared" si="68"/>
        <v>0.18482253752775027</v>
      </c>
      <c r="S322" s="104">
        <v>9732</v>
      </c>
      <c r="T322" s="255">
        <v>248472</v>
      </c>
      <c r="U322" s="55">
        <v>25933.827366663187</v>
      </c>
      <c r="V322" s="1"/>
      <c r="W322" s="101">
        <v>0</v>
      </c>
      <c r="X322" s="101">
        <f t="shared" si="69"/>
        <v>0</v>
      </c>
      <c r="Y322" s="1"/>
      <c r="Z322" s="1"/>
    </row>
    <row r="323" spans="1:26" x14ac:dyDescent="0.25">
      <c r="A323" s="98">
        <v>5061</v>
      </c>
      <c r="B323" s="98" t="s">
        <v>339</v>
      </c>
      <c r="C323" s="1">
        <v>40515</v>
      </c>
      <c r="D323" s="98">
        <f t="shared" si="59"/>
        <v>20462.121212121212</v>
      </c>
      <c r="E323" s="99">
        <f t="shared" si="60"/>
        <v>0.66359176429067712</v>
      </c>
      <c r="F323" s="221">
        <f t="shared" si="61"/>
        <v>6227.6368163997522</v>
      </c>
      <c r="G323" s="221">
        <f t="shared" si="56"/>
        <v>12330.72089647151</v>
      </c>
      <c r="H323" s="221">
        <f t="shared" si="62"/>
        <v>2553.3350861856275</v>
      </c>
      <c r="I323" s="100">
        <f t="shared" si="57"/>
        <v>5055.603470647543</v>
      </c>
      <c r="J323" s="221">
        <f t="shared" si="63"/>
        <v>2110.8671044071757</v>
      </c>
      <c r="K323" s="100">
        <f t="shared" si="58"/>
        <v>4179.5168667262078</v>
      </c>
      <c r="L323" s="101">
        <f t="shared" si="64"/>
        <v>16510.237763197718</v>
      </c>
      <c r="M323" s="101">
        <f t="shared" si="65"/>
        <v>57025.237763197714</v>
      </c>
      <c r="N323" s="101">
        <f t="shared" si="66"/>
        <v>28800.62513292814</v>
      </c>
      <c r="O323" s="102">
        <f t="shared" si="67"/>
        <v>0.93401155464335983</v>
      </c>
      <c r="P323" s="103">
        <v>2864.9024784850844</v>
      </c>
      <c r="Q323" s="102">
        <f t="shared" si="68"/>
        <v>-6.0325633175619259E-2</v>
      </c>
      <c r="R323" s="102">
        <f t="shared" si="68"/>
        <v>-5.6054386053690251E-2</v>
      </c>
      <c r="S323" s="104">
        <v>1980</v>
      </c>
      <c r="T323" s="255">
        <v>43116</v>
      </c>
      <c r="U323" s="1">
        <v>21677.224736048265</v>
      </c>
      <c r="W323" s="101">
        <v>0</v>
      </c>
      <c r="X323" s="101">
        <f t="shared" si="69"/>
        <v>0</v>
      </c>
    </row>
    <row r="324" spans="1:26" ht="28.5" customHeight="1" x14ac:dyDescent="0.25">
      <c r="A324" s="98">
        <v>5401</v>
      </c>
      <c r="B324" s="98" t="s">
        <v>340</v>
      </c>
      <c r="C324" s="1">
        <v>2254484</v>
      </c>
      <c r="D324" s="98">
        <f t="shared" si="59"/>
        <v>29073.609821520684</v>
      </c>
      <c r="E324" s="99">
        <f t="shared" si="60"/>
        <v>0.94286451711238073</v>
      </c>
      <c r="F324" s="221">
        <f t="shared" si="61"/>
        <v>1060.7436507600694</v>
      </c>
      <c r="G324" s="221">
        <f t="shared" si="56"/>
        <v>82254.305654538824</v>
      </c>
      <c r="H324" s="221">
        <f t="shared" si="62"/>
        <v>0</v>
      </c>
      <c r="I324" s="100">
        <f t="shared" si="57"/>
        <v>0</v>
      </c>
      <c r="J324" s="221">
        <f t="shared" si="63"/>
        <v>-442.46798177845159</v>
      </c>
      <c r="K324" s="100">
        <f t="shared" si="58"/>
        <v>-34310.737179028249</v>
      </c>
      <c r="L324" s="101">
        <f t="shared" si="64"/>
        <v>47943.568475510576</v>
      </c>
      <c r="M324" s="101">
        <f t="shared" si="65"/>
        <v>2302427.5684755105</v>
      </c>
      <c r="N324" s="101">
        <f t="shared" si="66"/>
        <v>29691.8854905023</v>
      </c>
      <c r="O324" s="102">
        <f t="shared" si="67"/>
        <v>0.96291535337438428</v>
      </c>
      <c r="P324" s="103">
        <v>3841.3845406571418</v>
      </c>
      <c r="Q324" s="102">
        <f t="shared" si="68"/>
        <v>5.5764623462351857E-2</v>
      </c>
      <c r="R324" s="102">
        <f t="shared" si="68"/>
        <v>4.9651470724105147E-2</v>
      </c>
      <c r="S324" s="104">
        <v>77544</v>
      </c>
      <c r="T324" s="255">
        <v>2135404</v>
      </c>
      <c r="U324" s="1">
        <v>27698.346196251379</v>
      </c>
      <c r="W324" s="101">
        <v>0</v>
      </c>
      <c r="X324" s="101">
        <f t="shared" si="69"/>
        <v>0</v>
      </c>
    </row>
    <row r="325" spans="1:26" x14ac:dyDescent="0.25">
      <c r="A325" s="98">
        <v>5402</v>
      </c>
      <c r="B325" s="98" t="s">
        <v>341</v>
      </c>
      <c r="C325" s="1">
        <v>654039</v>
      </c>
      <c r="D325" s="98">
        <f t="shared" si="59"/>
        <v>26368.287373004354</v>
      </c>
      <c r="E325" s="99">
        <f t="shared" si="60"/>
        <v>0.85513022612779399</v>
      </c>
      <c r="F325" s="221">
        <f t="shared" si="61"/>
        <v>2683.9371198698673</v>
      </c>
      <c r="G325" s="221">
        <f t="shared" si="56"/>
        <v>66572.376321252188</v>
      </c>
      <c r="H325" s="221">
        <f t="shared" si="62"/>
        <v>486.17692987652788</v>
      </c>
      <c r="I325" s="100">
        <f t="shared" si="57"/>
        <v>12059.132568657398</v>
      </c>
      <c r="J325" s="221">
        <f t="shared" si="63"/>
        <v>43.708948098076291</v>
      </c>
      <c r="K325" s="100">
        <f t="shared" si="58"/>
        <v>1084.1567486246843</v>
      </c>
      <c r="L325" s="101">
        <f t="shared" si="64"/>
        <v>67656.533069876867</v>
      </c>
      <c r="M325" s="101">
        <f t="shared" si="65"/>
        <v>721695.53306987684</v>
      </c>
      <c r="N325" s="101">
        <f t="shared" si="66"/>
        <v>29095.933440972294</v>
      </c>
      <c r="O325" s="102">
        <f t="shared" si="67"/>
        <v>0.94358847773521559</v>
      </c>
      <c r="P325" s="103">
        <v>2267.2219577494543</v>
      </c>
      <c r="Q325" s="102">
        <f t="shared" si="68"/>
        <v>0.10861020097870544</v>
      </c>
      <c r="R325" s="102">
        <f t="shared" si="68"/>
        <v>0.10566034316284539</v>
      </c>
      <c r="S325" s="104">
        <v>24804</v>
      </c>
      <c r="T325" s="255">
        <v>589963</v>
      </c>
      <c r="U325" s="1">
        <v>23848.451774597783</v>
      </c>
      <c r="W325" s="101">
        <v>0</v>
      </c>
      <c r="X325" s="101">
        <f t="shared" si="69"/>
        <v>0</v>
      </c>
    </row>
    <row r="326" spans="1:26" x14ac:dyDescent="0.25">
      <c r="A326" s="98">
        <v>5403</v>
      </c>
      <c r="B326" s="98" t="s">
        <v>342</v>
      </c>
      <c r="C326" s="1">
        <v>534516</v>
      </c>
      <c r="D326" s="98">
        <f t="shared" si="59"/>
        <v>25279.795686719637</v>
      </c>
      <c r="E326" s="99">
        <f t="shared" si="60"/>
        <v>0.81983016554123422</v>
      </c>
      <c r="F326" s="221">
        <f t="shared" si="61"/>
        <v>3337.0321316406976</v>
      </c>
      <c r="G326" s="221">
        <f t="shared" si="56"/>
        <v>70558.207391410906</v>
      </c>
      <c r="H326" s="221">
        <f t="shared" si="62"/>
        <v>867.14902007617866</v>
      </c>
      <c r="I326" s="100">
        <f t="shared" si="57"/>
        <v>18334.998880490719</v>
      </c>
      <c r="J326" s="221">
        <f t="shared" si="63"/>
        <v>424.68103829772707</v>
      </c>
      <c r="K326" s="100">
        <f t="shared" si="58"/>
        <v>8979.4558737671414</v>
      </c>
      <c r="L326" s="101">
        <f t="shared" si="64"/>
        <v>79537.663265178053</v>
      </c>
      <c r="M326" s="101">
        <f t="shared" si="65"/>
        <v>614053.6632651781</v>
      </c>
      <c r="N326" s="101">
        <f t="shared" si="66"/>
        <v>29041.508856658063</v>
      </c>
      <c r="O326" s="102">
        <f t="shared" si="67"/>
        <v>0.94182347470588779</v>
      </c>
      <c r="P326" s="103">
        <v>7212.6946490346454</v>
      </c>
      <c r="Q326" s="102">
        <f t="shared" si="68"/>
        <v>6.3713432835820899E-2</v>
      </c>
      <c r="R326" s="102">
        <f t="shared" si="68"/>
        <v>4.8771941653819442E-2</v>
      </c>
      <c r="S326" s="104">
        <v>21144</v>
      </c>
      <c r="T326" s="255">
        <v>502500</v>
      </c>
      <c r="U326" s="1">
        <v>24104.187652899698</v>
      </c>
      <c r="W326" s="101">
        <v>0</v>
      </c>
      <c r="X326" s="101">
        <f t="shared" si="69"/>
        <v>0</v>
      </c>
    </row>
    <row r="327" spans="1:26" x14ac:dyDescent="0.25">
      <c r="A327" s="98">
        <v>5404</v>
      </c>
      <c r="B327" s="98" t="s">
        <v>343</v>
      </c>
      <c r="C327" s="1">
        <v>40633</v>
      </c>
      <c r="D327" s="98">
        <f t="shared" si="59"/>
        <v>21419.609910384817</v>
      </c>
      <c r="E327" s="99">
        <f t="shared" si="60"/>
        <v>0.69464336485458866</v>
      </c>
      <c r="F327" s="221">
        <f t="shared" si="61"/>
        <v>5653.143597441589</v>
      </c>
      <c r="G327" s="221">
        <f t="shared" ref="G327:G362" si="70">F327*S327/1000</f>
        <v>10724.013404346695</v>
      </c>
      <c r="H327" s="221">
        <f t="shared" si="62"/>
        <v>2218.2140417933656</v>
      </c>
      <c r="I327" s="100">
        <f t="shared" ref="I327:I362" si="71">H327*S327/1000</f>
        <v>4207.9520372820143</v>
      </c>
      <c r="J327" s="221">
        <f t="shared" si="63"/>
        <v>1775.7460600149141</v>
      </c>
      <c r="K327" s="100">
        <f t="shared" ref="K327:K362" si="72">J327*S327/1000</f>
        <v>3368.5902758482916</v>
      </c>
      <c r="L327" s="101">
        <f t="shared" si="64"/>
        <v>14092.603680194987</v>
      </c>
      <c r="M327" s="101">
        <f t="shared" si="65"/>
        <v>54725.603680194989</v>
      </c>
      <c r="N327" s="101">
        <f t="shared" si="66"/>
        <v>28848.499567841322</v>
      </c>
      <c r="O327" s="102">
        <f t="shared" si="67"/>
        <v>0.93556413467155541</v>
      </c>
      <c r="P327" s="103">
        <v>-100.99800419888561</v>
      </c>
      <c r="Q327" s="102">
        <f t="shared" si="68"/>
        <v>3.331383668590901E-2</v>
      </c>
      <c r="R327" s="102">
        <f t="shared" si="68"/>
        <v>6.7085822913914434E-2</v>
      </c>
      <c r="S327" s="104">
        <v>1897</v>
      </c>
      <c r="T327" s="255">
        <v>39323</v>
      </c>
      <c r="U327" s="1">
        <v>20072.996426748341</v>
      </c>
      <c r="W327" s="101">
        <v>0</v>
      </c>
      <c r="X327" s="101">
        <f t="shared" si="69"/>
        <v>0</v>
      </c>
    </row>
    <row r="328" spans="1:26" x14ac:dyDescent="0.25">
      <c r="A328" s="98">
        <v>5405</v>
      </c>
      <c r="B328" s="98" t="s">
        <v>344</v>
      </c>
      <c r="C328" s="1">
        <v>134892</v>
      </c>
      <c r="D328" s="98">
        <f t="shared" ref="D328:D364" si="73">C328/S328*1000</f>
        <v>24226.293103448279</v>
      </c>
      <c r="E328" s="99">
        <f t="shared" ref="E328:E362" si="74">D328/D$364</f>
        <v>0.78566481041159586</v>
      </c>
      <c r="F328" s="221">
        <f t="shared" ref="F328:F362" si="75">($D$364+$X$364-D328-X328)*0.6</f>
        <v>3969.1336816035123</v>
      </c>
      <c r="G328" s="221">
        <f t="shared" si="70"/>
        <v>22100.136339168355</v>
      </c>
      <c r="H328" s="221">
        <f t="shared" ref="H328:H362" si="76">IF(D328&lt;(D$364+X$364)*0.9,((D$364+X$364)*0.9-D328-X328)*0.35,0)</f>
        <v>1235.8749242211541</v>
      </c>
      <c r="I328" s="100">
        <f t="shared" si="71"/>
        <v>6881.3515780633852</v>
      </c>
      <c r="J328" s="221">
        <f t="shared" ref="J328:J362" si="77">H328+I$366</f>
        <v>793.40694244270253</v>
      </c>
      <c r="K328" s="100">
        <f t="shared" si="72"/>
        <v>4417.6898555209673</v>
      </c>
      <c r="L328" s="101">
        <f t="shared" ref="L328:L362" si="78">+G328+K328</f>
        <v>26517.826194689322</v>
      </c>
      <c r="M328" s="101">
        <f t="shared" ref="M328:M362" si="79">C328+L328</f>
        <v>161409.82619468932</v>
      </c>
      <c r="N328" s="101">
        <f t="shared" ref="N328:N364" si="80">M328/S328*1000</f>
        <v>28988.83372749449</v>
      </c>
      <c r="O328" s="102">
        <f t="shared" ref="O328:O364" si="81">N328/N$364</f>
        <v>0.94011520694940565</v>
      </c>
      <c r="P328" s="103">
        <v>882.52515161864721</v>
      </c>
      <c r="Q328" s="102">
        <f t="shared" ref="Q328:R362" si="82">(C328-T328)/T328</f>
        <v>-1.6652234729900752E-3</v>
      </c>
      <c r="R328" s="102">
        <f t="shared" si="82"/>
        <v>1.1602875209301462E-2</v>
      </c>
      <c r="S328" s="104">
        <v>5568</v>
      </c>
      <c r="T328" s="255">
        <v>135117</v>
      </c>
      <c r="U328" s="1">
        <v>23948.42254519674</v>
      </c>
      <c r="W328" s="101">
        <v>0</v>
      </c>
      <c r="X328" s="101">
        <f t="shared" ref="X328:X362" si="83">W328*1000/S328</f>
        <v>0</v>
      </c>
    </row>
    <row r="329" spans="1:26" x14ac:dyDescent="0.25">
      <c r="A329" s="98">
        <v>5406</v>
      </c>
      <c r="B329" s="98" t="s">
        <v>345</v>
      </c>
      <c r="C329" s="1">
        <v>312669</v>
      </c>
      <c r="D329" s="98">
        <f t="shared" si="73"/>
        <v>27733.634912187335</v>
      </c>
      <c r="E329" s="99">
        <f t="shared" si="74"/>
        <v>0.89940879202054513</v>
      </c>
      <c r="F329" s="221">
        <f t="shared" si="75"/>
        <v>1864.7285963600784</v>
      </c>
      <c r="G329" s="221">
        <f t="shared" si="70"/>
        <v>21022.950195363526</v>
      </c>
      <c r="H329" s="221">
        <f t="shared" si="76"/>
        <v>8.3052911624843535</v>
      </c>
      <c r="I329" s="100">
        <f t="shared" si="71"/>
        <v>93.633852565848599</v>
      </c>
      <c r="J329" s="221">
        <f t="shared" si="77"/>
        <v>-434.16269061596722</v>
      </c>
      <c r="K329" s="100">
        <f t="shared" si="72"/>
        <v>-4894.7501740044145</v>
      </c>
      <c r="L329" s="101">
        <f t="shared" si="78"/>
        <v>16128.200021359113</v>
      </c>
      <c r="M329" s="101">
        <f t="shared" si="79"/>
        <v>328797.20002135914</v>
      </c>
      <c r="N329" s="101">
        <f t="shared" si="80"/>
        <v>29164.200817931447</v>
      </c>
      <c r="O329" s="102">
        <f t="shared" si="81"/>
        <v>0.94580240602985333</v>
      </c>
      <c r="P329" s="103">
        <v>1146.6773957331752</v>
      </c>
      <c r="Q329" s="102">
        <f>(C329-T329)/T329</f>
        <v>7.8373484626394666E-2</v>
      </c>
      <c r="R329" s="102">
        <f t="shared" si="82"/>
        <v>8.3825612409231837E-2</v>
      </c>
      <c r="S329" s="104">
        <v>11274</v>
      </c>
      <c r="T329" s="255">
        <v>289945</v>
      </c>
      <c r="U329" s="1">
        <v>25588.650604536226</v>
      </c>
      <c r="W329" s="101">
        <v>0</v>
      </c>
      <c r="X329" s="101">
        <f t="shared" si="83"/>
        <v>0</v>
      </c>
    </row>
    <row r="330" spans="1:26" x14ac:dyDescent="0.25">
      <c r="A330" s="98">
        <v>5411</v>
      </c>
      <c r="B330" s="98" t="s">
        <v>346</v>
      </c>
      <c r="C330" s="1">
        <v>60279</v>
      </c>
      <c r="D330" s="98">
        <f t="shared" si="73"/>
        <v>21613.122983148081</v>
      </c>
      <c r="E330" s="99">
        <f t="shared" si="74"/>
        <v>0.70091904272967698</v>
      </c>
      <c r="F330" s="221">
        <f t="shared" si="75"/>
        <v>5537.0357537836308</v>
      </c>
      <c r="G330" s="221">
        <f t="shared" si="70"/>
        <v>15442.792717302545</v>
      </c>
      <c r="H330" s="221">
        <f t="shared" si="76"/>
        <v>2150.4844663262229</v>
      </c>
      <c r="I330" s="100">
        <f t="shared" si="71"/>
        <v>5997.7011765838361</v>
      </c>
      <c r="J330" s="221">
        <f t="shared" si="77"/>
        <v>1708.0164845477714</v>
      </c>
      <c r="K330" s="100">
        <f t="shared" si="72"/>
        <v>4763.6579754037348</v>
      </c>
      <c r="L330" s="101">
        <f t="shared" si="78"/>
        <v>20206.450692706279</v>
      </c>
      <c r="M330" s="101">
        <f t="shared" si="79"/>
        <v>80485.450692706276</v>
      </c>
      <c r="N330" s="101">
        <f t="shared" si="80"/>
        <v>28858.17522147948</v>
      </c>
      <c r="O330" s="102">
        <f t="shared" si="81"/>
        <v>0.93587791856530966</v>
      </c>
      <c r="P330" s="103">
        <v>119.57886994692308</v>
      </c>
      <c r="Q330" s="102">
        <f t="shared" si="82"/>
        <v>5.1384019674532988E-2</v>
      </c>
      <c r="R330" s="102">
        <f t="shared" si="82"/>
        <v>6.3824203485669445E-2</v>
      </c>
      <c r="S330" s="104">
        <v>2789</v>
      </c>
      <c r="T330" s="255">
        <v>57333</v>
      </c>
      <c r="U330" s="1">
        <v>20316.442239546421</v>
      </c>
      <c r="W330" s="101">
        <v>0</v>
      </c>
      <c r="X330" s="101">
        <f t="shared" si="83"/>
        <v>0</v>
      </c>
    </row>
    <row r="331" spans="1:26" x14ac:dyDescent="0.25">
      <c r="A331" s="98">
        <v>5412</v>
      </c>
      <c r="B331" s="98" t="s">
        <v>347</v>
      </c>
      <c r="C331" s="1">
        <v>96491</v>
      </c>
      <c r="D331" s="98">
        <f t="shared" si="73"/>
        <v>22968.578909783384</v>
      </c>
      <c r="E331" s="99">
        <f t="shared" si="74"/>
        <v>0.74487682112663778</v>
      </c>
      <c r="F331" s="221">
        <f t="shared" si="75"/>
        <v>4723.762197802449</v>
      </c>
      <c r="G331" s="221">
        <f t="shared" si="70"/>
        <v>19844.52499296809</v>
      </c>
      <c r="H331" s="221">
        <f t="shared" si="76"/>
        <v>1676.0748920038673</v>
      </c>
      <c r="I331" s="100">
        <f t="shared" si="71"/>
        <v>7041.1906213082466</v>
      </c>
      <c r="J331" s="221">
        <f t="shared" si="77"/>
        <v>1233.6069102254157</v>
      </c>
      <c r="K331" s="100">
        <f t="shared" si="72"/>
        <v>5182.3826298569711</v>
      </c>
      <c r="L331" s="101">
        <f t="shared" si="78"/>
        <v>25026.907622825063</v>
      </c>
      <c r="M331" s="101">
        <f t="shared" si="79"/>
        <v>121517.90762282506</v>
      </c>
      <c r="N331" s="101">
        <f t="shared" si="80"/>
        <v>28925.94801781125</v>
      </c>
      <c r="O331" s="102">
        <f t="shared" si="81"/>
        <v>0.93807580748515795</v>
      </c>
      <c r="P331" s="103">
        <v>781.05033440193438</v>
      </c>
      <c r="Q331" s="102">
        <f t="shared" si="82"/>
        <v>0.10738632451167168</v>
      </c>
      <c r="R331" s="102">
        <f t="shared" si="82"/>
        <v>0.10949512969998235</v>
      </c>
      <c r="S331" s="104">
        <v>4201</v>
      </c>
      <c r="T331" s="255">
        <v>87134</v>
      </c>
      <c r="U331" s="1">
        <v>20701.829413162272</v>
      </c>
      <c r="W331" s="101">
        <v>0</v>
      </c>
      <c r="X331" s="101">
        <f t="shared" si="83"/>
        <v>0</v>
      </c>
    </row>
    <row r="332" spans="1:26" x14ac:dyDescent="0.25">
      <c r="A332" s="98">
        <v>5413</v>
      </c>
      <c r="B332" s="98" t="s">
        <v>348</v>
      </c>
      <c r="C332" s="1">
        <v>36209</v>
      </c>
      <c r="D332" s="98">
        <f t="shared" si="73"/>
        <v>28090.768037238169</v>
      </c>
      <c r="E332" s="99">
        <f t="shared" si="74"/>
        <v>0.91099070955892525</v>
      </c>
      <c r="F332" s="221">
        <f t="shared" si="75"/>
        <v>1650.4487213295781</v>
      </c>
      <c r="G332" s="221">
        <f t="shared" si="70"/>
        <v>2127.4284017938262</v>
      </c>
      <c r="H332" s="221">
        <f t="shared" si="76"/>
        <v>0</v>
      </c>
      <c r="I332" s="100">
        <f t="shared" si="71"/>
        <v>0</v>
      </c>
      <c r="J332" s="221">
        <f t="shared" si="77"/>
        <v>-442.46798177845159</v>
      </c>
      <c r="K332" s="100">
        <f t="shared" si="72"/>
        <v>-570.3412285124241</v>
      </c>
      <c r="L332" s="101">
        <f t="shared" si="78"/>
        <v>1557.0871732814021</v>
      </c>
      <c r="M332" s="101">
        <f t="shared" si="79"/>
        <v>37766.087173281405</v>
      </c>
      <c r="N332" s="101">
        <f t="shared" si="80"/>
        <v>29298.7487767893</v>
      </c>
      <c r="O332" s="102">
        <f t="shared" si="81"/>
        <v>0.95016583035300228</v>
      </c>
      <c r="P332" s="103">
        <v>147.14819293442361</v>
      </c>
      <c r="Q332" s="102">
        <f t="shared" si="82"/>
        <v>0.24007671495599164</v>
      </c>
      <c r="R332" s="102">
        <f t="shared" si="82"/>
        <v>0.26990012703018529</v>
      </c>
      <c r="S332" s="104">
        <v>1289</v>
      </c>
      <c r="T332" s="255">
        <v>29199</v>
      </c>
      <c r="U332" s="1">
        <v>22120.454545454548</v>
      </c>
      <c r="W332" s="101">
        <v>0</v>
      </c>
      <c r="X332" s="101">
        <f t="shared" si="83"/>
        <v>0</v>
      </c>
    </row>
    <row r="333" spans="1:26" x14ac:dyDescent="0.25">
      <c r="A333" s="98">
        <v>5414</v>
      </c>
      <c r="B333" s="98" t="s">
        <v>349</v>
      </c>
      <c r="C333" s="1">
        <v>26280</v>
      </c>
      <c r="D333" s="98">
        <f t="shared" si="73"/>
        <v>24560.747663551403</v>
      </c>
      <c r="E333" s="99">
        <f t="shared" si="74"/>
        <v>0.79651125635496278</v>
      </c>
      <c r="F333" s="221">
        <f t="shared" si="75"/>
        <v>3768.4609455416376</v>
      </c>
      <c r="G333" s="221">
        <f t="shared" si="70"/>
        <v>4032.2532117295523</v>
      </c>
      <c r="H333" s="221">
        <f t="shared" si="76"/>
        <v>1118.8158281850606</v>
      </c>
      <c r="I333" s="100">
        <f t="shared" si="71"/>
        <v>1197.1329361580149</v>
      </c>
      <c r="J333" s="221">
        <f t="shared" si="77"/>
        <v>676.34784640660905</v>
      </c>
      <c r="K333" s="100">
        <f t="shared" si="72"/>
        <v>723.6921956550716</v>
      </c>
      <c r="L333" s="101">
        <f t="shared" si="78"/>
        <v>4755.9454073846236</v>
      </c>
      <c r="M333" s="101">
        <f t="shared" si="79"/>
        <v>31035.945407384625</v>
      </c>
      <c r="N333" s="101">
        <f t="shared" si="80"/>
        <v>29005.556455499649</v>
      </c>
      <c r="O333" s="102">
        <f t="shared" si="81"/>
        <v>0.94065752924657409</v>
      </c>
      <c r="P333" s="103">
        <v>11.886945443957302</v>
      </c>
      <c r="Q333" s="102">
        <f t="shared" si="82"/>
        <v>8.1214514934584051E-2</v>
      </c>
      <c r="R333" s="102">
        <f t="shared" si="82"/>
        <v>0.10344509374632321</v>
      </c>
      <c r="S333" s="104">
        <v>1070</v>
      </c>
      <c r="T333" s="255">
        <v>24306</v>
      </c>
      <c r="U333" s="1">
        <v>22258.241758241758</v>
      </c>
      <c r="W333" s="101">
        <v>0</v>
      </c>
      <c r="X333" s="101">
        <f t="shared" si="83"/>
        <v>0</v>
      </c>
    </row>
    <row r="334" spans="1:26" x14ac:dyDescent="0.25">
      <c r="A334" s="98">
        <v>5415</v>
      </c>
      <c r="B334" s="98" t="s">
        <v>350</v>
      </c>
      <c r="C334" s="1">
        <v>18836</v>
      </c>
      <c r="D334" s="98">
        <f t="shared" si="73"/>
        <v>19418.556701030928</v>
      </c>
      <c r="E334" s="99">
        <f t="shared" si="74"/>
        <v>0.62974870335448641</v>
      </c>
      <c r="F334" s="221">
        <f t="shared" si="75"/>
        <v>6853.7755230539233</v>
      </c>
      <c r="G334" s="221">
        <f t="shared" si="70"/>
        <v>6648.1622573623054</v>
      </c>
      <c r="H334" s="221">
        <f t="shared" si="76"/>
        <v>2918.582665067227</v>
      </c>
      <c r="I334" s="100">
        <f t="shared" si="71"/>
        <v>2831.0251851152102</v>
      </c>
      <c r="J334" s="221">
        <f t="shared" si="77"/>
        <v>2476.1146832887753</v>
      </c>
      <c r="K334" s="100">
        <f t="shared" si="72"/>
        <v>2401.8312427901119</v>
      </c>
      <c r="L334" s="101">
        <f t="shared" si="78"/>
        <v>9049.9935001524173</v>
      </c>
      <c r="M334" s="101">
        <f t="shared" si="79"/>
        <v>27885.993500152417</v>
      </c>
      <c r="N334" s="101">
        <f t="shared" si="80"/>
        <v>28748.446907373625</v>
      </c>
      <c r="O334" s="102">
        <f t="shared" si="81"/>
        <v>0.93231940159655025</v>
      </c>
      <c r="P334" s="103">
        <v>205.0110626921869</v>
      </c>
      <c r="Q334" s="102">
        <f t="shared" si="82"/>
        <v>5.4765371262179417E-2</v>
      </c>
      <c r="R334" s="102">
        <f t="shared" si="82"/>
        <v>0.10913472029631237</v>
      </c>
      <c r="S334" s="104">
        <v>970</v>
      </c>
      <c r="T334" s="255">
        <v>17858</v>
      </c>
      <c r="U334" s="1">
        <v>17507.843137254902</v>
      </c>
      <c r="W334" s="101">
        <v>0</v>
      </c>
      <c r="X334" s="101">
        <f t="shared" si="83"/>
        <v>0</v>
      </c>
    </row>
    <row r="335" spans="1:26" x14ac:dyDescent="0.25">
      <c r="A335" s="98">
        <v>5416</v>
      </c>
      <c r="B335" s="98" t="s">
        <v>351</v>
      </c>
      <c r="C335" s="1">
        <v>102834</v>
      </c>
      <c r="D335" s="98">
        <f t="shared" si="73"/>
        <v>25753.568745304281</v>
      </c>
      <c r="E335" s="99">
        <f t="shared" si="74"/>
        <v>0.83519474561386797</v>
      </c>
      <c r="F335" s="221">
        <f t="shared" si="75"/>
        <v>3052.7682964899109</v>
      </c>
      <c r="G335" s="221">
        <f t="shared" si="70"/>
        <v>12189.703807884214</v>
      </c>
      <c r="H335" s="221">
        <f t="shared" si="76"/>
        <v>701.32844957155339</v>
      </c>
      <c r="I335" s="100">
        <f t="shared" si="71"/>
        <v>2800.4044991392125</v>
      </c>
      <c r="J335" s="221">
        <f t="shared" si="77"/>
        <v>258.8604677931018</v>
      </c>
      <c r="K335" s="100">
        <f t="shared" si="72"/>
        <v>1033.6298478978554</v>
      </c>
      <c r="L335" s="101">
        <f t="shared" si="78"/>
        <v>13223.333655782069</v>
      </c>
      <c r="M335" s="101">
        <f t="shared" si="79"/>
        <v>116057.33365578207</v>
      </c>
      <c r="N335" s="101">
        <f t="shared" si="80"/>
        <v>29065.197509587295</v>
      </c>
      <c r="O335" s="102">
        <f t="shared" si="81"/>
        <v>0.94259170370951939</v>
      </c>
      <c r="P335" s="103">
        <v>9182.1535560726115</v>
      </c>
      <c r="Q335" s="102">
        <f t="shared" si="82"/>
        <v>-2.755607671067065E-2</v>
      </c>
      <c r="R335" s="102">
        <f t="shared" si="82"/>
        <v>-3.5836340520296849E-2</v>
      </c>
      <c r="S335" s="104">
        <v>3993</v>
      </c>
      <c r="T335" s="255">
        <v>105748</v>
      </c>
      <c r="U335" s="1">
        <v>26710.785551907047</v>
      </c>
      <c r="W335" s="101">
        <v>0</v>
      </c>
      <c r="X335" s="101">
        <f t="shared" si="83"/>
        <v>0</v>
      </c>
    </row>
    <row r="336" spans="1:26" x14ac:dyDescent="0.25">
      <c r="A336" s="98">
        <v>5417</v>
      </c>
      <c r="B336" s="98" t="s">
        <v>352</v>
      </c>
      <c r="C336" s="1">
        <v>45783</v>
      </c>
      <c r="D336" s="98">
        <f t="shared" si="73"/>
        <v>21937.230474365115</v>
      </c>
      <c r="E336" s="99">
        <f t="shared" si="74"/>
        <v>0.71142993061304716</v>
      </c>
      <c r="F336" s="221">
        <f t="shared" si="75"/>
        <v>5342.5712590534104</v>
      </c>
      <c r="G336" s="221">
        <f t="shared" si="70"/>
        <v>11149.946217644469</v>
      </c>
      <c r="H336" s="221">
        <f t="shared" si="76"/>
        <v>2037.0468444002615</v>
      </c>
      <c r="I336" s="100">
        <f t="shared" si="71"/>
        <v>4251.3167642633462</v>
      </c>
      <c r="J336" s="221">
        <f t="shared" si="77"/>
        <v>1594.57886262181</v>
      </c>
      <c r="K336" s="100">
        <f t="shared" si="72"/>
        <v>3327.8860862917172</v>
      </c>
      <c r="L336" s="101">
        <f t="shared" si="78"/>
        <v>14477.832303936186</v>
      </c>
      <c r="M336" s="101">
        <f t="shared" si="79"/>
        <v>60260.832303936186</v>
      </c>
      <c r="N336" s="101">
        <f t="shared" si="80"/>
        <v>28874.380596040341</v>
      </c>
      <c r="O336" s="102">
        <f t="shared" si="81"/>
        <v>0.93640346295947852</v>
      </c>
      <c r="P336" s="103">
        <v>182.72117302948027</v>
      </c>
      <c r="Q336" s="102">
        <f t="shared" si="82"/>
        <v>-7.0055958009803496E-3</v>
      </c>
      <c r="R336" s="102">
        <f t="shared" si="82"/>
        <v>-6.0539959886190308E-3</v>
      </c>
      <c r="S336" s="104">
        <v>2087</v>
      </c>
      <c r="T336" s="255">
        <v>46106</v>
      </c>
      <c r="U336" s="1">
        <v>22070.847295356627</v>
      </c>
      <c r="W336" s="101">
        <v>0</v>
      </c>
      <c r="X336" s="101">
        <f t="shared" si="83"/>
        <v>0</v>
      </c>
    </row>
    <row r="337" spans="1:24" x14ac:dyDescent="0.25">
      <c r="A337" s="98">
        <v>5418</v>
      </c>
      <c r="B337" s="98" t="s">
        <v>353</v>
      </c>
      <c r="C337" s="1">
        <v>171048</v>
      </c>
      <c r="D337" s="98">
        <f t="shared" si="73"/>
        <v>25920.290953174725</v>
      </c>
      <c r="E337" s="99">
        <f t="shared" si="74"/>
        <v>0.84060158896702175</v>
      </c>
      <c r="F337" s="221">
        <f t="shared" si="75"/>
        <v>2952.7349717676448</v>
      </c>
      <c r="G337" s="221">
        <f t="shared" si="70"/>
        <v>19485.098078694686</v>
      </c>
      <c r="H337" s="221">
        <f t="shared" si="76"/>
        <v>642.97567681689816</v>
      </c>
      <c r="I337" s="100">
        <f t="shared" si="71"/>
        <v>4242.9964913147114</v>
      </c>
      <c r="J337" s="221">
        <f t="shared" si="77"/>
        <v>200.50769503844657</v>
      </c>
      <c r="K337" s="100">
        <f t="shared" si="72"/>
        <v>1323.1502795587089</v>
      </c>
      <c r="L337" s="101">
        <f t="shared" si="78"/>
        <v>20808.248358253393</v>
      </c>
      <c r="M337" s="101">
        <f t="shared" si="79"/>
        <v>191856.24835825339</v>
      </c>
      <c r="N337" s="101">
        <f t="shared" si="80"/>
        <v>29073.533619980815</v>
      </c>
      <c r="O337" s="102">
        <f t="shared" si="81"/>
        <v>0.94286204587717704</v>
      </c>
      <c r="P337" s="103">
        <v>2241.6950027894272</v>
      </c>
      <c r="Q337" s="102">
        <f t="shared" si="82"/>
        <v>3.1565489041938559E-2</v>
      </c>
      <c r="R337" s="102">
        <f t="shared" si="82"/>
        <v>3.3128703906375505E-2</v>
      </c>
      <c r="S337" s="104">
        <v>6599</v>
      </c>
      <c r="T337" s="255">
        <v>165814</v>
      </c>
      <c r="U337" s="1">
        <v>25089.120895748223</v>
      </c>
      <c r="W337" s="101">
        <v>0</v>
      </c>
      <c r="X337" s="101">
        <f t="shared" si="83"/>
        <v>0</v>
      </c>
    </row>
    <row r="338" spans="1:24" x14ac:dyDescent="0.25">
      <c r="A338" s="98">
        <v>5419</v>
      </c>
      <c r="B338" s="98" t="s">
        <v>354</v>
      </c>
      <c r="C338" s="1">
        <v>83751</v>
      </c>
      <c r="D338" s="98">
        <f t="shared" si="73"/>
        <v>24531.634446397187</v>
      </c>
      <c r="E338" s="99">
        <f t="shared" si="74"/>
        <v>0.79556710736203728</v>
      </c>
      <c r="F338" s="221">
        <f t="shared" si="75"/>
        <v>3785.9288758341672</v>
      </c>
      <c r="G338" s="221">
        <f t="shared" si="70"/>
        <v>12925.161182097847</v>
      </c>
      <c r="H338" s="221">
        <f t="shared" si="76"/>
        <v>1129.0054541890361</v>
      </c>
      <c r="I338" s="100">
        <f t="shared" si="71"/>
        <v>3854.424620601369</v>
      </c>
      <c r="J338" s="221">
        <f t="shared" si="77"/>
        <v>686.53747241058454</v>
      </c>
      <c r="K338" s="100">
        <f t="shared" si="72"/>
        <v>2343.8389308097358</v>
      </c>
      <c r="L338" s="101">
        <f t="shared" si="78"/>
        <v>15269.000112907583</v>
      </c>
      <c r="M338" s="101">
        <f t="shared" si="79"/>
        <v>99020.000112907583</v>
      </c>
      <c r="N338" s="101">
        <f t="shared" si="80"/>
        <v>29004.100794641938</v>
      </c>
      <c r="O338" s="102">
        <f t="shared" si="81"/>
        <v>0.94061032179692783</v>
      </c>
      <c r="P338" s="103">
        <v>581.46563714548756</v>
      </c>
      <c r="Q338" s="102">
        <f t="shared" si="82"/>
        <v>7.2781769972716445E-2</v>
      </c>
      <c r="R338" s="102">
        <f t="shared" si="82"/>
        <v>8.8807508188477616E-2</v>
      </c>
      <c r="S338" s="104">
        <v>3414</v>
      </c>
      <c r="T338" s="255">
        <v>78069</v>
      </c>
      <c r="U338" s="1">
        <v>22530.735930735929</v>
      </c>
      <c r="W338" s="101">
        <v>0</v>
      </c>
      <c r="X338" s="101">
        <f t="shared" si="83"/>
        <v>0</v>
      </c>
    </row>
    <row r="339" spans="1:24" x14ac:dyDescent="0.25">
      <c r="A339" s="98">
        <v>5420</v>
      </c>
      <c r="B339" s="98" t="s">
        <v>355</v>
      </c>
      <c r="C339" s="1">
        <v>22316</v>
      </c>
      <c r="D339" s="98">
        <f t="shared" si="73"/>
        <v>20895.131086142323</v>
      </c>
      <c r="E339" s="99">
        <f t="shared" si="74"/>
        <v>0.67763438398187215</v>
      </c>
      <c r="F339" s="221">
        <f t="shared" si="75"/>
        <v>5967.830891987086</v>
      </c>
      <c r="G339" s="221">
        <f t="shared" si="70"/>
        <v>6373.6433926422078</v>
      </c>
      <c r="H339" s="221">
        <f t="shared" si="76"/>
        <v>2401.7816302782385</v>
      </c>
      <c r="I339" s="100">
        <f t="shared" si="71"/>
        <v>2565.1027811371587</v>
      </c>
      <c r="J339" s="221">
        <f t="shared" si="77"/>
        <v>1959.313648499787</v>
      </c>
      <c r="K339" s="100">
        <f t="shared" si="72"/>
        <v>2092.5469765977723</v>
      </c>
      <c r="L339" s="101">
        <f t="shared" si="78"/>
        <v>8466.1903692399792</v>
      </c>
      <c r="M339" s="101">
        <f t="shared" si="79"/>
        <v>30782.190369239979</v>
      </c>
      <c r="N339" s="101">
        <f t="shared" si="80"/>
        <v>28822.275626629191</v>
      </c>
      <c r="O339" s="102">
        <f t="shared" si="81"/>
        <v>0.93471368562791946</v>
      </c>
      <c r="P339" s="103">
        <v>17.060427788919696</v>
      </c>
      <c r="Q339" s="102">
        <f t="shared" si="82"/>
        <v>3.5689423121548242E-2</v>
      </c>
      <c r="R339" s="102">
        <f t="shared" si="82"/>
        <v>3.0840689867233841E-2</v>
      </c>
      <c r="S339" s="104">
        <v>1068</v>
      </c>
      <c r="T339" s="255">
        <v>21547</v>
      </c>
      <c r="U339" s="1">
        <v>20269.990592662278</v>
      </c>
      <c r="W339" s="101">
        <v>0</v>
      </c>
      <c r="X339" s="101">
        <f t="shared" si="83"/>
        <v>0</v>
      </c>
    </row>
    <row r="340" spans="1:24" x14ac:dyDescent="0.25">
      <c r="A340" s="98">
        <v>5421</v>
      </c>
      <c r="B340" s="98" t="s">
        <v>356</v>
      </c>
      <c r="C340" s="1">
        <v>379897</v>
      </c>
      <c r="D340" s="98">
        <f t="shared" si="73"/>
        <v>25776.699687881668</v>
      </c>
      <c r="E340" s="99">
        <f t="shared" si="74"/>
        <v>0.83594488792978494</v>
      </c>
      <c r="F340" s="221">
        <f t="shared" si="75"/>
        <v>3038.8897309434788</v>
      </c>
      <c r="G340" s="221">
        <f t="shared" si="70"/>
        <v>44787.156854644993</v>
      </c>
      <c r="H340" s="221">
        <f t="shared" si="76"/>
        <v>693.23261966946791</v>
      </c>
      <c r="I340" s="100">
        <f t="shared" si="71"/>
        <v>10216.862348688617</v>
      </c>
      <c r="J340" s="221">
        <f t="shared" si="77"/>
        <v>250.76463789101632</v>
      </c>
      <c r="K340" s="100">
        <f t="shared" si="72"/>
        <v>3695.7692332377983</v>
      </c>
      <c r="L340" s="101">
        <f t="shared" si="78"/>
        <v>48482.926087882792</v>
      </c>
      <c r="M340" s="101">
        <f t="shared" si="79"/>
        <v>428379.92608788278</v>
      </c>
      <c r="N340" s="101">
        <f t="shared" si="80"/>
        <v>29066.354056716162</v>
      </c>
      <c r="O340" s="102">
        <f t="shared" si="81"/>
        <v>0.94262921082531526</v>
      </c>
      <c r="P340" s="103">
        <v>893.10859995608917</v>
      </c>
      <c r="Q340" s="102">
        <f t="shared" si="82"/>
        <v>7.0219820774091404E-2</v>
      </c>
      <c r="R340" s="102">
        <f t="shared" si="82"/>
        <v>6.927580817604144E-2</v>
      </c>
      <c r="S340" s="104">
        <v>14738</v>
      </c>
      <c r="T340" s="255">
        <v>354971</v>
      </c>
      <c r="U340" s="1">
        <v>24106.689303904921</v>
      </c>
      <c r="W340" s="101">
        <v>0</v>
      </c>
      <c r="X340" s="101">
        <f t="shared" si="83"/>
        <v>0</v>
      </c>
    </row>
    <row r="341" spans="1:24" x14ac:dyDescent="0.25">
      <c r="A341" s="98">
        <v>5422</v>
      </c>
      <c r="B341" s="98" t="s">
        <v>357</v>
      </c>
      <c r="C341" s="1">
        <v>120187</v>
      </c>
      <c r="D341" s="98">
        <f t="shared" si="73"/>
        <v>21554.340028694405</v>
      </c>
      <c r="E341" s="99">
        <f t="shared" si="74"/>
        <v>0.69901269665481225</v>
      </c>
      <c r="F341" s="221">
        <f t="shared" si="75"/>
        <v>5572.3055264558361</v>
      </c>
      <c r="G341" s="221">
        <f t="shared" si="70"/>
        <v>31071.175615517743</v>
      </c>
      <c r="H341" s="221">
        <f t="shared" si="76"/>
        <v>2171.0585003850097</v>
      </c>
      <c r="I341" s="100">
        <f t="shared" si="71"/>
        <v>12105.822198146814</v>
      </c>
      <c r="J341" s="221">
        <f t="shared" si="77"/>
        <v>1728.5905186065581</v>
      </c>
      <c r="K341" s="100">
        <f t="shared" si="72"/>
        <v>9638.6207317501685</v>
      </c>
      <c r="L341" s="101">
        <f t="shared" si="78"/>
        <v>40709.796347267911</v>
      </c>
      <c r="M341" s="101">
        <f t="shared" si="79"/>
        <v>160896.79634726793</v>
      </c>
      <c r="N341" s="101">
        <f t="shared" si="80"/>
        <v>28855.236073756801</v>
      </c>
      <c r="O341" s="102">
        <f t="shared" si="81"/>
        <v>0.93578260126156665</v>
      </c>
      <c r="P341" s="103">
        <v>420.08122223879036</v>
      </c>
      <c r="Q341" s="102">
        <f t="shared" si="82"/>
        <v>7.2954515020309779E-2</v>
      </c>
      <c r="R341" s="102">
        <f t="shared" si="82"/>
        <v>6.9683312230613845E-2</v>
      </c>
      <c r="S341" s="104">
        <v>5576</v>
      </c>
      <c r="T341" s="255">
        <v>112015</v>
      </c>
      <c r="U341" s="1">
        <v>20150.20687173952</v>
      </c>
      <c r="W341" s="101">
        <v>0</v>
      </c>
      <c r="X341" s="101">
        <f t="shared" si="83"/>
        <v>0</v>
      </c>
    </row>
    <row r="342" spans="1:24" x14ac:dyDescent="0.25">
      <c r="A342" s="98">
        <v>5423</v>
      </c>
      <c r="B342" s="98" t="s">
        <v>358</v>
      </c>
      <c r="C342" s="1">
        <v>50981</v>
      </c>
      <c r="D342" s="98">
        <f t="shared" si="73"/>
        <v>23396.512161541992</v>
      </c>
      <c r="E342" s="99">
        <f t="shared" si="74"/>
        <v>0.75875480467435152</v>
      </c>
      <c r="F342" s="221">
        <f t="shared" si="75"/>
        <v>4467.0022467472845</v>
      </c>
      <c r="G342" s="221">
        <f t="shared" si="70"/>
        <v>9733.597895662333</v>
      </c>
      <c r="H342" s="221">
        <f t="shared" si="76"/>
        <v>1526.2982538883543</v>
      </c>
      <c r="I342" s="100">
        <f t="shared" si="71"/>
        <v>3325.8038952227239</v>
      </c>
      <c r="J342" s="221">
        <f t="shared" si="77"/>
        <v>1083.8302721099028</v>
      </c>
      <c r="K342" s="100">
        <f t="shared" si="72"/>
        <v>2361.6661629274781</v>
      </c>
      <c r="L342" s="101">
        <f t="shared" si="78"/>
        <v>12095.264058589812</v>
      </c>
      <c r="M342" s="101">
        <f t="shared" si="79"/>
        <v>63076.264058589812</v>
      </c>
      <c r="N342" s="101">
        <f t="shared" si="80"/>
        <v>28947.344680399179</v>
      </c>
      <c r="O342" s="102">
        <f t="shared" si="81"/>
        <v>0.93876970666254356</v>
      </c>
      <c r="P342" s="103">
        <v>48.290985161107528</v>
      </c>
      <c r="Q342" s="102">
        <f t="shared" si="82"/>
        <v>3.7042310821806347E-2</v>
      </c>
      <c r="R342" s="102">
        <f t="shared" si="82"/>
        <v>3.3710830245508597E-2</v>
      </c>
      <c r="S342" s="104">
        <v>2179</v>
      </c>
      <c r="T342" s="255">
        <v>49160</v>
      </c>
      <c r="U342" s="1">
        <v>22633.51749539595</v>
      </c>
      <c r="W342" s="101">
        <v>0</v>
      </c>
      <c r="X342" s="101">
        <f t="shared" si="83"/>
        <v>0</v>
      </c>
    </row>
    <row r="343" spans="1:24" x14ac:dyDescent="0.25">
      <c r="A343" s="98">
        <v>5424</v>
      </c>
      <c r="B343" s="98" t="s">
        <v>359</v>
      </c>
      <c r="C343" s="1">
        <v>59736</v>
      </c>
      <c r="D343" s="98">
        <f t="shared" si="73"/>
        <v>21889.336753389522</v>
      </c>
      <c r="E343" s="99">
        <f t="shared" si="74"/>
        <v>0.70987672513297151</v>
      </c>
      <c r="F343" s="221">
        <f t="shared" si="75"/>
        <v>5371.3074916387668</v>
      </c>
      <c r="G343" s="221">
        <f t="shared" si="70"/>
        <v>14658.298144682196</v>
      </c>
      <c r="H343" s="221">
        <f t="shared" si="76"/>
        <v>2053.809646741719</v>
      </c>
      <c r="I343" s="100">
        <f t="shared" si="71"/>
        <v>5604.8465259581517</v>
      </c>
      <c r="J343" s="221">
        <f t="shared" si="77"/>
        <v>1611.3416649632675</v>
      </c>
      <c r="K343" s="100">
        <f t="shared" si="72"/>
        <v>4397.3514036847564</v>
      </c>
      <c r="L343" s="101">
        <f t="shared" si="78"/>
        <v>19055.649548366953</v>
      </c>
      <c r="M343" s="101">
        <f t="shared" si="79"/>
        <v>78791.649548366957</v>
      </c>
      <c r="N343" s="101">
        <f t="shared" si="80"/>
        <v>28871.985909991556</v>
      </c>
      <c r="O343" s="102">
        <f t="shared" si="81"/>
        <v>0.93632580268547461</v>
      </c>
      <c r="P343" s="103">
        <v>-245.81665970414542</v>
      </c>
      <c r="Q343" s="102">
        <f t="shared" si="82"/>
        <v>5.3526392832577908E-2</v>
      </c>
      <c r="R343" s="102">
        <f t="shared" si="82"/>
        <v>7.051252741837255E-2</v>
      </c>
      <c r="S343" s="104">
        <v>2729</v>
      </c>
      <c r="T343" s="255">
        <v>56701</v>
      </c>
      <c r="U343" s="1">
        <v>20447.529751172016</v>
      </c>
      <c r="W343" s="101">
        <v>0</v>
      </c>
      <c r="X343" s="101">
        <f t="shared" si="83"/>
        <v>0</v>
      </c>
    </row>
    <row r="344" spans="1:24" x14ac:dyDescent="0.25">
      <c r="A344" s="98">
        <v>5425</v>
      </c>
      <c r="B344" s="98" t="s">
        <v>360</v>
      </c>
      <c r="C344" s="1">
        <v>42647</v>
      </c>
      <c r="D344" s="98">
        <f t="shared" si="73"/>
        <v>23228.213507625274</v>
      </c>
      <c r="E344" s="99">
        <f t="shared" si="74"/>
        <v>0.75329683677734849</v>
      </c>
      <c r="F344" s="221">
        <f t="shared" si="75"/>
        <v>4567.9814390973152</v>
      </c>
      <c r="G344" s="221">
        <f t="shared" si="70"/>
        <v>8386.8139221826714</v>
      </c>
      <c r="H344" s="221">
        <f t="shared" si="76"/>
        <v>1585.2027827592055</v>
      </c>
      <c r="I344" s="100">
        <f t="shared" si="71"/>
        <v>2910.4323091459014</v>
      </c>
      <c r="J344" s="221">
        <f t="shared" si="77"/>
        <v>1142.734800980754</v>
      </c>
      <c r="K344" s="100">
        <f t="shared" si="72"/>
        <v>2098.0610946006645</v>
      </c>
      <c r="L344" s="101">
        <f t="shared" si="78"/>
        <v>10484.875016783335</v>
      </c>
      <c r="M344" s="101">
        <f t="shared" si="79"/>
        <v>53131.875016783335</v>
      </c>
      <c r="N344" s="101">
        <f t="shared" si="80"/>
        <v>28938.92974770334</v>
      </c>
      <c r="O344" s="102">
        <f t="shared" si="81"/>
        <v>0.93849680826769333</v>
      </c>
      <c r="P344" s="103">
        <v>-3412.6067926774704</v>
      </c>
      <c r="Q344" s="102">
        <f t="shared" si="82"/>
        <v>-0.10048301027187784</v>
      </c>
      <c r="R344" s="102">
        <f t="shared" si="82"/>
        <v>-0.10293267527658398</v>
      </c>
      <c r="S344" s="104">
        <v>1836</v>
      </c>
      <c r="T344" s="255">
        <v>47411</v>
      </c>
      <c r="U344" s="1">
        <v>25893.500819224468</v>
      </c>
      <c r="W344" s="101">
        <v>0</v>
      </c>
      <c r="X344" s="101">
        <f t="shared" si="83"/>
        <v>0</v>
      </c>
    </row>
    <row r="345" spans="1:24" x14ac:dyDescent="0.25">
      <c r="A345" s="98">
        <v>5426</v>
      </c>
      <c r="B345" s="98" t="s">
        <v>361</v>
      </c>
      <c r="C345" s="1">
        <v>42687</v>
      </c>
      <c r="D345" s="98">
        <f t="shared" si="73"/>
        <v>21216.202783300196</v>
      </c>
      <c r="E345" s="99">
        <f t="shared" si="74"/>
        <v>0.68804682029637232</v>
      </c>
      <c r="F345" s="221">
        <f t="shared" si="75"/>
        <v>5775.1878736923618</v>
      </c>
      <c r="G345" s="221">
        <f t="shared" si="70"/>
        <v>11619.678001869032</v>
      </c>
      <c r="H345" s="221">
        <f t="shared" si="76"/>
        <v>2289.406536272983</v>
      </c>
      <c r="I345" s="100">
        <f t="shared" si="71"/>
        <v>4606.2859509812415</v>
      </c>
      <c r="J345" s="221">
        <f t="shared" si="77"/>
        <v>1846.9385544945314</v>
      </c>
      <c r="K345" s="100">
        <f t="shared" si="72"/>
        <v>3716.0403716429973</v>
      </c>
      <c r="L345" s="101">
        <f t="shared" si="78"/>
        <v>15335.718373512029</v>
      </c>
      <c r="M345" s="101">
        <f t="shared" si="79"/>
        <v>58022.718373512027</v>
      </c>
      <c r="N345" s="101">
        <f t="shared" si="80"/>
        <v>28838.329211487093</v>
      </c>
      <c r="O345" s="102">
        <f t="shared" si="81"/>
        <v>0.93523430744364477</v>
      </c>
      <c r="P345" s="103">
        <v>-2687.0232390343426</v>
      </c>
      <c r="Q345" s="102">
        <f t="shared" si="82"/>
        <v>-2.3560628588420979E-2</v>
      </c>
      <c r="R345" s="102">
        <f t="shared" si="82"/>
        <v>5.557841732003653E-3</v>
      </c>
      <c r="S345" s="104">
        <v>2012</v>
      </c>
      <c r="T345" s="255">
        <v>43717</v>
      </c>
      <c r="U345" s="1">
        <v>21098.938223938225</v>
      </c>
      <c r="W345" s="101">
        <v>0</v>
      </c>
      <c r="X345" s="101">
        <f t="shared" si="83"/>
        <v>0</v>
      </c>
    </row>
    <row r="346" spans="1:24" x14ac:dyDescent="0.25">
      <c r="A346" s="98">
        <v>5427</v>
      </c>
      <c r="B346" s="98" t="s">
        <v>362</v>
      </c>
      <c r="C346" s="1">
        <v>62425</v>
      </c>
      <c r="D346" s="98">
        <f t="shared" si="73"/>
        <v>22262.838801711841</v>
      </c>
      <c r="E346" s="99">
        <f t="shared" si="74"/>
        <v>0.72198949099155552</v>
      </c>
      <c r="F346" s="221">
        <f t="shared" si="75"/>
        <v>5147.2062626453744</v>
      </c>
      <c r="G346" s="221">
        <f t="shared" si="70"/>
        <v>14432.766360457628</v>
      </c>
      <c r="H346" s="221">
        <f t="shared" si="76"/>
        <v>1923.0839298289072</v>
      </c>
      <c r="I346" s="100">
        <f t="shared" si="71"/>
        <v>5392.3273392402562</v>
      </c>
      <c r="J346" s="221">
        <f t="shared" si="77"/>
        <v>1480.6159480504557</v>
      </c>
      <c r="K346" s="100">
        <f t="shared" si="72"/>
        <v>4151.6471183334779</v>
      </c>
      <c r="L346" s="101">
        <f t="shared" si="78"/>
        <v>18584.413478791106</v>
      </c>
      <c r="M346" s="101">
        <f t="shared" si="79"/>
        <v>81009.413478791103</v>
      </c>
      <c r="N346" s="101">
        <f t="shared" si="80"/>
        <v>28890.661012407669</v>
      </c>
      <c r="O346" s="102">
        <f t="shared" si="81"/>
        <v>0.93693144097840364</v>
      </c>
      <c r="P346" s="103">
        <v>488.32775235968438</v>
      </c>
      <c r="Q346" s="102">
        <f t="shared" si="82"/>
        <v>2.0546735797871488E-3</v>
      </c>
      <c r="R346" s="102">
        <f t="shared" si="82"/>
        <v>3.3860260580001467E-2</v>
      </c>
      <c r="S346" s="104">
        <v>2804</v>
      </c>
      <c r="T346" s="255">
        <v>62297</v>
      </c>
      <c r="U346" s="1">
        <v>21533.702039405463</v>
      </c>
      <c r="W346" s="101">
        <v>0</v>
      </c>
      <c r="X346" s="101">
        <f t="shared" si="83"/>
        <v>0</v>
      </c>
    </row>
    <row r="347" spans="1:24" x14ac:dyDescent="0.25">
      <c r="A347" s="98">
        <v>5428</v>
      </c>
      <c r="B347" s="98" t="s">
        <v>363</v>
      </c>
      <c r="C347" s="1">
        <v>107318</v>
      </c>
      <c r="D347" s="98">
        <f t="shared" si="73"/>
        <v>22612.305099030764</v>
      </c>
      <c r="E347" s="99">
        <f t="shared" si="74"/>
        <v>0.73332277136820689</v>
      </c>
      <c r="F347" s="221">
        <f t="shared" si="75"/>
        <v>4937.5264842540209</v>
      </c>
      <c r="G347" s="221">
        <f t="shared" si="70"/>
        <v>23433.500694269584</v>
      </c>
      <c r="H347" s="221">
        <f t="shared" si="76"/>
        <v>1800.7707257672844</v>
      </c>
      <c r="I347" s="100">
        <f t="shared" si="71"/>
        <v>8546.4578644915309</v>
      </c>
      <c r="J347" s="221">
        <f t="shared" si="77"/>
        <v>1358.3027439888328</v>
      </c>
      <c r="K347" s="100">
        <f t="shared" si="72"/>
        <v>6446.5048229710001</v>
      </c>
      <c r="L347" s="101">
        <f t="shared" si="78"/>
        <v>29880.005517240585</v>
      </c>
      <c r="M347" s="101">
        <f t="shared" si="79"/>
        <v>137198.00551724058</v>
      </c>
      <c r="N347" s="101">
        <f t="shared" si="80"/>
        <v>28908.134327273616</v>
      </c>
      <c r="O347" s="102">
        <f t="shared" si="81"/>
        <v>0.93749810499723629</v>
      </c>
      <c r="P347" s="103">
        <v>383.97639539907686</v>
      </c>
      <c r="Q347" s="102">
        <f t="shared" si="82"/>
        <v>2.8985090368665804E-2</v>
      </c>
      <c r="R347" s="102">
        <f t="shared" si="82"/>
        <v>4.3294617541934317E-2</v>
      </c>
      <c r="S347" s="104">
        <v>4746</v>
      </c>
      <c r="T347" s="255">
        <v>104295</v>
      </c>
      <c r="U347" s="1">
        <v>21673.940149625934</v>
      </c>
      <c r="W347" s="101">
        <v>0</v>
      </c>
      <c r="X347" s="101">
        <f t="shared" si="83"/>
        <v>0</v>
      </c>
    </row>
    <row r="348" spans="1:24" x14ac:dyDescent="0.25">
      <c r="A348" s="98">
        <v>5429</v>
      </c>
      <c r="B348" s="98" t="s">
        <v>364</v>
      </c>
      <c r="C348" s="1">
        <v>26458</v>
      </c>
      <c r="D348" s="98">
        <f t="shared" si="73"/>
        <v>22828.300258843832</v>
      </c>
      <c r="E348" s="99">
        <f t="shared" si="74"/>
        <v>0.74032754901040432</v>
      </c>
      <c r="F348" s="221">
        <f t="shared" si="75"/>
        <v>4807.9293883661803</v>
      </c>
      <c r="G348" s="221">
        <f t="shared" si="70"/>
        <v>5572.3901611164029</v>
      </c>
      <c r="H348" s="221">
        <f t="shared" si="76"/>
        <v>1725.1724198327104</v>
      </c>
      <c r="I348" s="100">
        <f t="shared" si="71"/>
        <v>1999.4748345861115</v>
      </c>
      <c r="J348" s="221">
        <f t="shared" si="77"/>
        <v>1282.7044380542588</v>
      </c>
      <c r="K348" s="100">
        <f t="shared" si="72"/>
        <v>1486.6544437048858</v>
      </c>
      <c r="L348" s="101">
        <f t="shared" si="78"/>
        <v>7059.0446048212889</v>
      </c>
      <c r="M348" s="101">
        <f t="shared" si="79"/>
        <v>33517.044604821291</v>
      </c>
      <c r="N348" s="101">
        <f t="shared" si="80"/>
        <v>28918.934085264271</v>
      </c>
      <c r="O348" s="102">
        <f t="shared" si="81"/>
        <v>0.93784834387934624</v>
      </c>
      <c r="P348" s="103">
        <v>-1957.7830189069682</v>
      </c>
      <c r="Q348" s="102">
        <f t="shared" si="82"/>
        <v>-1.0286911308121049E-2</v>
      </c>
      <c r="R348" s="102">
        <f t="shared" si="82"/>
        <v>-4.3093516697748418E-3</v>
      </c>
      <c r="S348" s="104">
        <v>1159</v>
      </c>
      <c r="T348" s="255">
        <v>26733</v>
      </c>
      <c r="U348" s="1">
        <v>22927.101200686106</v>
      </c>
      <c r="W348" s="101">
        <v>0</v>
      </c>
      <c r="X348" s="101">
        <f t="shared" si="83"/>
        <v>0</v>
      </c>
    </row>
    <row r="349" spans="1:24" x14ac:dyDescent="0.25">
      <c r="A349" s="98">
        <v>5430</v>
      </c>
      <c r="B349" s="98" t="s">
        <v>365</v>
      </c>
      <c r="C349" s="1">
        <v>50907</v>
      </c>
      <c r="D349" s="98">
        <f t="shared" si="73"/>
        <v>17694.473409801878</v>
      </c>
      <c r="E349" s="99">
        <f t="shared" si="74"/>
        <v>0.57383624632471197</v>
      </c>
      <c r="F349" s="221">
        <f t="shared" si="75"/>
        <v>7888.2254977913526</v>
      </c>
      <c r="G349" s="221">
        <f t="shared" si="70"/>
        <v>22694.42475714572</v>
      </c>
      <c r="H349" s="221">
        <f t="shared" si="76"/>
        <v>3522.0118169973944</v>
      </c>
      <c r="I349" s="100">
        <f t="shared" si="71"/>
        <v>10132.827997501503</v>
      </c>
      <c r="J349" s="221">
        <f t="shared" si="77"/>
        <v>3079.5438352189426</v>
      </c>
      <c r="K349" s="100">
        <f t="shared" si="72"/>
        <v>8859.8476139248978</v>
      </c>
      <c r="L349" s="101">
        <f t="shared" si="78"/>
        <v>31554.27237107062</v>
      </c>
      <c r="M349" s="101">
        <f t="shared" si="79"/>
        <v>82461.27237107062</v>
      </c>
      <c r="N349" s="101">
        <f t="shared" si="80"/>
        <v>28662.24274281217</v>
      </c>
      <c r="O349" s="102">
        <f t="shared" si="81"/>
        <v>0.92952377874506142</v>
      </c>
      <c r="P349" s="103">
        <v>1630.4456467684722</v>
      </c>
      <c r="Q349" s="102">
        <f t="shared" si="82"/>
        <v>3.7288342808240116E-2</v>
      </c>
      <c r="R349" s="102">
        <f t="shared" si="82"/>
        <v>5.2791783455009095E-2</v>
      </c>
      <c r="S349" s="104">
        <v>2877</v>
      </c>
      <c r="T349" s="255">
        <v>49077</v>
      </c>
      <c r="U349" s="1">
        <v>16807.191780821919</v>
      </c>
      <c r="W349" s="101">
        <v>0</v>
      </c>
      <c r="X349" s="101">
        <f t="shared" si="83"/>
        <v>0</v>
      </c>
    </row>
    <row r="350" spans="1:24" x14ac:dyDescent="0.25">
      <c r="A350" s="98">
        <v>5432</v>
      </c>
      <c r="B350" s="98" t="s">
        <v>366</v>
      </c>
      <c r="C350" s="1">
        <v>18773</v>
      </c>
      <c r="D350" s="98">
        <f t="shared" si="73"/>
        <v>21854.481955762516</v>
      </c>
      <c r="E350" s="99">
        <f t="shared" si="74"/>
        <v>0.70874637523368544</v>
      </c>
      <c r="F350" s="221">
        <f t="shared" si="75"/>
        <v>5392.22037021497</v>
      </c>
      <c r="G350" s="221">
        <f t="shared" si="70"/>
        <v>4631.9172980146595</v>
      </c>
      <c r="H350" s="221">
        <f t="shared" si="76"/>
        <v>2066.0088259111712</v>
      </c>
      <c r="I350" s="100">
        <f t="shared" si="71"/>
        <v>1774.7015814576962</v>
      </c>
      <c r="J350" s="221">
        <f t="shared" si="77"/>
        <v>1623.5408441327197</v>
      </c>
      <c r="K350" s="100">
        <f t="shared" si="72"/>
        <v>1394.6215851100062</v>
      </c>
      <c r="L350" s="101">
        <f t="shared" si="78"/>
        <v>6026.5388831246655</v>
      </c>
      <c r="M350" s="101">
        <f t="shared" si="79"/>
        <v>24799.538883124667</v>
      </c>
      <c r="N350" s="101">
        <f t="shared" si="80"/>
        <v>28870.243170110207</v>
      </c>
      <c r="O350" s="102">
        <f t="shared" si="81"/>
        <v>0.93626928519051034</v>
      </c>
      <c r="P350" s="103">
        <v>179.58933283772058</v>
      </c>
      <c r="Q350" s="102">
        <f t="shared" si="82"/>
        <v>5.0061528135138159E-2</v>
      </c>
      <c r="R350" s="102">
        <f t="shared" si="82"/>
        <v>5.1283951334364239E-2</v>
      </c>
      <c r="S350" s="104">
        <v>859</v>
      </c>
      <c r="T350" s="255">
        <v>17878</v>
      </c>
      <c r="U350" s="1">
        <v>20788.372093023256</v>
      </c>
      <c r="W350" s="101">
        <v>0</v>
      </c>
      <c r="X350" s="101">
        <f t="shared" si="83"/>
        <v>0</v>
      </c>
    </row>
    <row r="351" spans="1:24" x14ac:dyDescent="0.25">
      <c r="A351" s="98">
        <v>5433</v>
      </c>
      <c r="B351" s="98" t="s">
        <v>367</v>
      </c>
      <c r="C351" s="1">
        <v>21698</v>
      </c>
      <c r="D351" s="98">
        <f t="shared" si="73"/>
        <v>22508.298755186723</v>
      </c>
      <c r="E351" s="99">
        <f t="shared" si="74"/>
        <v>0.72994981934170799</v>
      </c>
      <c r="F351" s="221">
        <f t="shared" si="75"/>
        <v>4999.9302905604463</v>
      </c>
      <c r="G351" s="221">
        <f t="shared" si="70"/>
        <v>4819.9328001002705</v>
      </c>
      <c r="H351" s="221">
        <f t="shared" si="76"/>
        <v>1837.1729461126986</v>
      </c>
      <c r="I351" s="100">
        <f t="shared" si="71"/>
        <v>1771.0347200526414</v>
      </c>
      <c r="J351" s="221">
        <f t="shared" si="77"/>
        <v>1394.7049643342471</v>
      </c>
      <c r="K351" s="100">
        <f t="shared" si="72"/>
        <v>1344.4955856182141</v>
      </c>
      <c r="L351" s="101">
        <f t="shared" si="78"/>
        <v>6164.4283857184846</v>
      </c>
      <c r="M351" s="101">
        <f t="shared" si="79"/>
        <v>27862.428385718486</v>
      </c>
      <c r="N351" s="101">
        <f t="shared" si="80"/>
        <v>28902.934010081415</v>
      </c>
      <c r="O351" s="102">
        <f t="shared" si="81"/>
        <v>0.93732945739591134</v>
      </c>
      <c r="P351" s="103">
        <v>165.4315097270819</v>
      </c>
      <c r="Q351" s="102">
        <f t="shared" si="82"/>
        <v>0.10800183832916305</v>
      </c>
      <c r="R351" s="102">
        <f t="shared" si="82"/>
        <v>0.12984004883565078</v>
      </c>
      <c r="S351" s="104">
        <v>964</v>
      </c>
      <c r="T351" s="255">
        <v>19583</v>
      </c>
      <c r="U351" s="1">
        <v>19921.668362156663</v>
      </c>
      <c r="W351" s="101">
        <v>0</v>
      </c>
      <c r="X351" s="101">
        <f t="shared" si="83"/>
        <v>0</v>
      </c>
    </row>
    <row r="352" spans="1:24" x14ac:dyDescent="0.25">
      <c r="A352" s="98">
        <v>5434</v>
      </c>
      <c r="B352" s="98" t="s">
        <v>368</v>
      </c>
      <c r="C352" s="1">
        <v>30819</v>
      </c>
      <c r="D352" s="98">
        <f t="shared" si="73"/>
        <v>26522.375215146301</v>
      </c>
      <c r="E352" s="99">
        <f t="shared" si="74"/>
        <v>0.86012733380606088</v>
      </c>
      <c r="F352" s="221">
        <f t="shared" si="75"/>
        <v>2591.4844145846987</v>
      </c>
      <c r="G352" s="221">
        <f t="shared" si="70"/>
        <v>3011.30488974742</v>
      </c>
      <c r="H352" s="221">
        <f t="shared" si="76"/>
        <v>432.24618512684629</v>
      </c>
      <c r="I352" s="100">
        <f t="shared" si="71"/>
        <v>502.2700671173954</v>
      </c>
      <c r="J352" s="221">
        <f t="shared" si="77"/>
        <v>-10.221796651605302</v>
      </c>
      <c r="K352" s="100">
        <f t="shared" si="72"/>
        <v>-11.877727709165361</v>
      </c>
      <c r="L352" s="101">
        <f t="shared" si="78"/>
        <v>2999.4271620382547</v>
      </c>
      <c r="M352" s="101">
        <f t="shared" si="79"/>
        <v>33818.427162038257</v>
      </c>
      <c r="N352" s="101">
        <f t="shared" si="80"/>
        <v>29103.637833079396</v>
      </c>
      <c r="O352" s="102">
        <f t="shared" si="81"/>
        <v>0.94383833311912912</v>
      </c>
      <c r="P352" s="103">
        <v>128.25675757558793</v>
      </c>
      <c r="Q352" s="102">
        <f t="shared" si="82"/>
        <v>5.8999381485808536E-2</v>
      </c>
      <c r="R352" s="102">
        <f t="shared" si="82"/>
        <v>9.089695321730884E-2</v>
      </c>
      <c r="S352" s="104">
        <v>1162</v>
      </c>
      <c r="T352" s="255">
        <v>29102</v>
      </c>
      <c r="U352" s="1">
        <v>24312.447786131997</v>
      </c>
      <c r="W352" s="101">
        <v>0</v>
      </c>
      <c r="X352" s="101">
        <f t="shared" si="83"/>
        <v>0</v>
      </c>
    </row>
    <row r="353" spans="1:27" x14ac:dyDescent="0.25">
      <c r="A353" s="98">
        <v>5435</v>
      </c>
      <c r="B353" s="98" t="s">
        <v>369</v>
      </c>
      <c r="C353" s="1">
        <v>77483</v>
      </c>
      <c r="D353" s="98">
        <f t="shared" si="73"/>
        <v>26292.161520190024</v>
      </c>
      <c r="E353" s="99">
        <f t="shared" si="74"/>
        <v>0.8526614454743362</v>
      </c>
      <c r="F353" s="221">
        <f t="shared" si="75"/>
        <v>2729.6126315584652</v>
      </c>
      <c r="G353" s="221">
        <f t="shared" si="70"/>
        <v>8044.1684252027972</v>
      </c>
      <c r="H353" s="221">
        <f t="shared" si="76"/>
        <v>512.82097836154333</v>
      </c>
      <c r="I353" s="100">
        <f t="shared" si="71"/>
        <v>1511.2834232314681</v>
      </c>
      <c r="J353" s="221">
        <f t="shared" si="77"/>
        <v>70.352996583091738</v>
      </c>
      <c r="K353" s="100">
        <f t="shared" si="72"/>
        <v>207.33028093037134</v>
      </c>
      <c r="L353" s="101">
        <f t="shared" si="78"/>
        <v>8251.4987061331685</v>
      </c>
      <c r="M353" s="101">
        <f t="shared" si="79"/>
        <v>85734.498706133163</v>
      </c>
      <c r="N353" s="101">
        <f t="shared" si="80"/>
        <v>29092.12714833158</v>
      </c>
      <c r="O353" s="102">
        <f t="shared" si="81"/>
        <v>0.94346503870254272</v>
      </c>
      <c r="P353" s="103">
        <v>30.073764694712736</v>
      </c>
      <c r="Q353" s="102">
        <f t="shared" si="82"/>
        <v>4.9748682445705926E-2</v>
      </c>
      <c r="R353" s="102">
        <f t="shared" si="82"/>
        <v>9.5343467431471221E-2</v>
      </c>
      <c r="S353" s="104">
        <v>2947</v>
      </c>
      <c r="T353" s="255">
        <v>73811</v>
      </c>
      <c r="U353" s="1">
        <v>24003.577235772358</v>
      </c>
      <c r="W353" s="101">
        <v>0</v>
      </c>
      <c r="X353" s="101">
        <f t="shared" si="83"/>
        <v>0</v>
      </c>
    </row>
    <row r="354" spans="1:27" x14ac:dyDescent="0.25">
      <c r="A354" s="98">
        <v>5436</v>
      </c>
      <c r="B354" s="98" t="s">
        <v>370</v>
      </c>
      <c r="C354" s="1">
        <v>89964</v>
      </c>
      <c r="D354" s="98">
        <f t="shared" si="73"/>
        <v>23044.057377049183</v>
      </c>
      <c r="E354" s="99">
        <f t="shared" si="74"/>
        <v>0.74732460690308</v>
      </c>
      <c r="F354" s="221">
        <f t="shared" si="75"/>
        <v>4678.4751174429703</v>
      </c>
      <c r="G354" s="221">
        <f t="shared" si="70"/>
        <v>18264.766858497354</v>
      </c>
      <c r="H354" s="221">
        <f t="shared" si="76"/>
        <v>1649.6574284608378</v>
      </c>
      <c r="I354" s="100">
        <f t="shared" si="71"/>
        <v>6440.2626007111112</v>
      </c>
      <c r="J354" s="221">
        <f t="shared" si="77"/>
        <v>1207.1894466823862</v>
      </c>
      <c r="K354" s="100">
        <f t="shared" si="72"/>
        <v>4712.8675998480358</v>
      </c>
      <c r="L354" s="101">
        <f t="shared" si="78"/>
        <v>22977.63445834539</v>
      </c>
      <c r="M354" s="101">
        <f t="shared" si="79"/>
        <v>112941.63445834539</v>
      </c>
      <c r="N354" s="101">
        <f t="shared" si="80"/>
        <v>28929.721941174539</v>
      </c>
      <c r="O354" s="102">
        <f t="shared" si="81"/>
        <v>0.93819819677397998</v>
      </c>
      <c r="P354" s="103">
        <v>533.76246262915811</v>
      </c>
      <c r="Q354" s="102">
        <f t="shared" si="82"/>
        <v>2.0289197618372553E-2</v>
      </c>
      <c r="R354" s="102">
        <f t="shared" si="82"/>
        <v>2.4732055292428053E-2</v>
      </c>
      <c r="S354" s="104">
        <v>3904</v>
      </c>
      <c r="T354" s="255">
        <v>88175</v>
      </c>
      <c r="U354" s="1">
        <v>22487.885743432798</v>
      </c>
      <c r="W354" s="101">
        <v>0</v>
      </c>
      <c r="X354" s="101">
        <f t="shared" si="83"/>
        <v>0</v>
      </c>
    </row>
    <row r="355" spans="1:27" x14ac:dyDescent="0.25">
      <c r="A355" s="98">
        <v>5437</v>
      </c>
      <c r="B355" s="98" t="s">
        <v>371</v>
      </c>
      <c r="C355" s="1">
        <v>55296</v>
      </c>
      <c r="D355" s="98">
        <f t="shared" si="73"/>
        <v>21399.380804953558</v>
      </c>
      <c r="E355" s="99">
        <f t="shared" si="74"/>
        <v>0.6939873298509841</v>
      </c>
      <c r="F355" s="221">
        <f t="shared" si="75"/>
        <v>5665.2810607003448</v>
      </c>
      <c r="G355" s="221">
        <f t="shared" si="70"/>
        <v>14639.086260849692</v>
      </c>
      <c r="H355" s="221">
        <f t="shared" si="76"/>
        <v>2225.2942286943062</v>
      </c>
      <c r="I355" s="100">
        <f t="shared" si="71"/>
        <v>5750.1602869460876</v>
      </c>
      <c r="J355" s="221">
        <f t="shared" si="77"/>
        <v>1782.8262469158547</v>
      </c>
      <c r="K355" s="100">
        <f t="shared" si="72"/>
        <v>4606.8230220305686</v>
      </c>
      <c r="L355" s="101">
        <f t="shared" si="78"/>
        <v>19245.90928288026</v>
      </c>
      <c r="M355" s="101">
        <f t="shared" si="79"/>
        <v>74541.909282880253</v>
      </c>
      <c r="N355" s="101">
        <f t="shared" si="80"/>
        <v>28847.488112569758</v>
      </c>
      <c r="O355" s="102">
        <f t="shared" si="81"/>
        <v>0.93553133292137525</v>
      </c>
      <c r="P355" s="103">
        <v>174.86081030579226</v>
      </c>
      <c r="Q355" s="102">
        <f t="shared" si="82"/>
        <v>1.7574207320439447E-2</v>
      </c>
      <c r="R355" s="102">
        <f t="shared" si="82"/>
        <v>4.0020697187801907E-2</v>
      </c>
      <c r="S355" s="104">
        <v>2584</v>
      </c>
      <c r="T355" s="255">
        <v>54341</v>
      </c>
      <c r="U355" s="1">
        <v>20575.918212798184</v>
      </c>
      <c r="W355" s="101">
        <v>0</v>
      </c>
      <c r="X355" s="101">
        <f t="shared" si="83"/>
        <v>0</v>
      </c>
    </row>
    <row r="356" spans="1:27" x14ac:dyDescent="0.25">
      <c r="A356" s="98">
        <v>5438</v>
      </c>
      <c r="B356" s="98" t="s">
        <v>372</v>
      </c>
      <c r="C356" s="1">
        <v>30991</v>
      </c>
      <c r="D356" s="98">
        <f t="shared" si="73"/>
        <v>25381.654381654382</v>
      </c>
      <c r="E356" s="99">
        <f t="shared" si="74"/>
        <v>0.82313346877062044</v>
      </c>
      <c r="F356" s="221">
        <f t="shared" si="75"/>
        <v>3275.9169146798508</v>
      </c>
      <c r="G356" s="221">
        <f t="shared" si="70"/>
        <v>3999.8945528240979</v>
      </c>
      <c r="H356" s="221">
        <f t="shared" si="76"/>
        <v>831.49847684901806</v>
      </c>
      <c r="I356" s="100">
        <f t="shared" si="71"/>
        <v>1015.259640232651</v>
      </c>
      <c r="J356" s="221">
        <f t="shared" si="77"/>
        <v>389.03049507056647</v>
      </c>
      <c r="K356" s="100">
        <f t="shared" si="72"/>
        <v>475.0062344811617</v>
      </c>
      <c r="L356" s="101">
        <f t="shared" si="78"/>
        <v>4474.9007873052597</v>
      </c>
      <c r="M356" s="101">
        <f t="shared" si="79"/>
        <v>35465.900787305261</v>
      </c>
      <c r="N356" s="101">
        <f t="shared" si="80"/>
        <v>29046.601791404799</v>
      </c>
      <c r="O356" s="102">
        <f t="shared" si="81"/>
        <v>0.94198863986735704</v>
      </c>
      <c r="P356" s="103">
        <v>1302.7890283991342</v>
      </c>
      <c r="Q356" s="102">
        <f t="shared" si="82"/>
        <v>-2.3413373668620407E-2</v>
      </c>
      <c r="R356" s="102">
        <f t="shared" si="82"/>
        <v>1.6577888670911919E-2</v>
      </c>
      <c r="S356" s="104">
        <v>1221</v>
      </c>
      <c r="T356" s="255">
        <v>31734</v>
      </c>
      <c r="U356" s="1">
        <v>24967.741935483871</v>
      </c>
      <c r="W356" s="101">
        <v>0</v>
      </c>
      <c r="X356" s="101">
        <f t="shared" si="83"/>
        <v>0</v>
      </c>
    </row>
    <row r="357" spans="1:27" x14ac:dyDescent="0.25">
      <c r="A357" s="98">
        <v>5439</v>
      </c>
      <c r="B357" s="98" t="s">
        <v>373</v>
      </c>
      <c r="C357" s="1">
        <v>23241</v>
      </c>
      <c r="D357" s="98">
        <f t="shared" si="73"/>
        <v>21987.701040681175</v>
      </c>
      <c r="E357" s="99">
        <f t="shared" si="74"/>
        <v>0.71306670383901083</v>
      </c>
      <c r="F357" s="221">
        <f t="shared" si="75"/>
        <v>5312.2889192637749</v>
      </c>
      <c r="G357" s="221">
        <f t="shared" si="70"/>
        <v>5615.0893876618102</v>
      </c>
      <c r="H357" s="221">
        <f t="shared" si="76"/>
        <v>2019.3821461896403</v>
      </c>
      <c r="I357" s="100">
        <f t="shared" si="71"/>
        <v>2134.4869285224499</v>
      </c>
      <c r="J357" s="221">
        <f t="shared" si="77"/>
        <v>1576.9141644111887</v>
      </c>
      <c r="K357" s="100">
        <f t="shared" si="72"/>
        <v>1666.7982717826264</v>
      </c>
      <c r="L357" s="101">
        <f t="shared" si="78"/>
        <v>7281.8876594444364</v>
      </c>
      <c r="M357" s="101">
        <f t="shared" si="79"/>
        <v>30522.887659444437</v>
      </c>
      <c r="N357" s="101">
        <f t="shared" si="80"/>
        <v>28876.904124356137</v>
      </c>
      <c r="O357" s="102">
        <f t="shared" si="81"/>
        <v>0.93648530162077648</v>
      </c>
      <c r="P357" s="103">
        <v>-174.88541931377495</v>
      </c>
      <c r="Q357" s="102">
        <f t="shared" si="82"/>
        <v>-3.8754239391182069E-2</v>
      </c>
      <c r="R357" s="102">
        <f t="shared" si="82"/>
        <v>-2.3778624523429917E-3</v>
      </c>
      <c r="S357" s="104">
        <v>1057</v>
      </c>
      <c r="T357" s="255">
        <v>24178</v>
      </c>
      <c r="U357" s="1">
        <v>22040.109389243389</v>
      </c>
      <c r="W357" s="101">
        <v>0</v>
      </c>
      <c r="X357" s="101">
        <f t="shared" si="83"/>
        <v>0</v>
      </c>
    </row>
    <row r="358" spans="1:27" x14ac:dyDescent="0.25">
      <c r="A358" s="98">
        <v>5440</v>
      </c>
      <c r="B358" s="98" t="s">
        <v>374</v>
      </c>
      <c r="C358" s="1">
        <v>24682</v>
      </c>
      <c r="D358" s="98">
        <f t="shared" si="73"/>
        <v>27242.825607064016</v>
      </c>
      <c r="E358" s="99">
        <f t="shared" si="74"/>
        <v>0.88349172216543503</v>
      </c>
      <c r="F358" s="221">
        <f t="shared" si="75"/>
        <v>2159.21417943407</v>
      </c>
      <c r="G358" s="221">
        <f t="shared" si="70"/>
        <v>1956.2480465672675</v>
      </c>
      <c r="H358" s="221">
        <f t="shared" si="76"/>
        <v>180.08854795564602</v>
      </c>
      <c r="I358" s="100">
        <f t="shared" si="71"/>
        <v>163.1602244478153</v>
      </c>
      <c r="J358" s="221">
        <f t="shared" si="77"/>
        <v>-262.37943382280559</v>
      </c>
      <c r="K358" s="100">
        <f t="shared" si="72"/>
        <v>-237.71576704346188</v>
      </c>
      <c r="L358" s="101">
        <f t="shared" si="78"/>
        <v>1718.5322795238055</v>
      </c>
      <c r="M358" s="101">
        <f t="shared" si="79"/>
        <v>26400.532279523806</v>
      </c>
      <c r="N358" s="101">
        <f t="shared" si="80"/>
        <v>29139.660352675281</v>
      </c>
      <c r="O358" s="102">
        <f t="shared" si="81"/>
        <v>0.94500655253709775</v>
      </c>
      <c r="P358" s="103">
        <v>-120.58750226894676</v>
      </c>
      <c r="Q358" s="102">
        <f t="shared" si="82"/>
        <v>0.10592346984496818</v>
      </c>
      <c r="R358" s="102">
        <f t="shared" si="82"/>
        <v>0.132778123638113</v>
      </c>
      <c r="S358" s="104">
        <v>906</v>
      </c>
      <c r="T358" s="255">
        <v>22318</v>
      </c>
      <c r="U358" s="1">
        <v>24049.568965517243</v>
      </c>
      <c r="W358" s="101">
        <v>0</v>
      </c>
      <c r="X358" s="101">
        <f t="shared" si="83"/>
        <v>0</v>
      </c>
    </row>
    <row r="359" spans="1:27" x14ac:dyDescent="0.25">
      <c r="A359" s="98">
        <v>5441</v>
      </c>
      <c r="B359" s="98" t="s">
        <v>375</v>
      </c>
      <c r="C359" s="1">
        <v>66671</v>
      </c>
      <c r="D359" s="98">
        <f t="shared" si="73"/>
        <v>23633.81779510812</v>
      </c>
      <c r="E359" s="99">
        <f t="shared" si="74"/>
        <v>0.76645068636822888</v>
      </c>
      <c r="F359" s="221">
        <f t="shared" si="75"/>
        <v>4324.6188666076077</v>
      </c>
      <c r="G359" s="221">
        <f t="shared" si="70"/>
        <v>12199.749822700061</v>
      </c>
      <c r="H359" s="221">
        <f t="shared" si="76"/>
        <v>1443.2412821402097</v>
      </c>
      <c r="I359" s="100">
        <f t="shared" si="71"/>
        <v>4071.3836569175314</v>
      </c>
      <c r="J359" s="221">
        <f t="shared" si="77"/>
        <v>1000.7733003617582</v>
      </c>
      <c r="K359" s="100">
        <f t="shared" si="72"/>
        <v>2823.1814803205198</v>
      </c>
      <c r="L359" s="101">
        <f t="shared" si="78"/>
        <v>15022.931303020581</v>
      </c>
      <c r="M359" s="101">
        <f t="shared" si="79"/>
        <v>81693.931303020581</v>
      </c>
      <c r="N359" s="101">
        <f t="shared" si="80"/>
        <v>28959.209962077482</v>
      </c>
      <c r="O359" s="102">
        <f t="shared" si="81"/>
        <v>0.93915450074723739</v>
      </c>
      <c r="P359" s="103">
        <v>-175.99684757252544</v>
      </c>
      <c r="Q359" s="102">
        <f t="shared" si="82"/>
        <v>5.8622715508344053E-2</v>
      </c>
      <c r="R359" s="102">
        <f t="shared" si="82"/>
        <v>6.1624835935166815E-2</v>
      </c>
      <c r="S359" s="104">
        <v>2821</v>
      </c>
      <c r="T359" s="255">
        <v>62979</v>
      </c>
      <c r="U359" s="1">
        <v>22261.930010604454</v>
      </c>
      <c r="W359" s="101">
        <v>0</v>
      </c>
      <c r="X359" s="101">
        <f t="shared" si="83"/>
        <v>0</v>
      </c>
    </row>
    <row r="360" spans="1:27" x14ac:dyDescent="0.25">
      <c r="A360" s="98">
        <v>5442</v>
      </c>
      <c r="B360" s="98" t="s">
        <v>376</v>
      </c>
      <c r="C360" s="1">
        <v>19115</v>
      </c>
      <c r="D360" s="98">
        <f t="shared" si="73"/>
        <v>22382.903981264637</v>
      </c>
      <c r="E360" s="99">
        <f t="shared" si="74"/>
        <v>0.72588323512020037</v>
      </c>
      <c r="F360" s="221">
        <f t="shared" si="75"/>
        <v>5075.1671549136972</v>
      </c>
      <c r="G360" s="221">
        <f t="shared" si="70"/>
        <v>4334.1927502962972</v>
      </c>
      <c r="H360" s="221">
        <f t="shared" si="76"/>
        <v>1881.0611169854287</v>
      </c>
      <c r="I360" s="100">
        <f t="shared" si="71"/>
        <v>1606.4261939055561</v>
      </c>
      <c r="J360" s="221">
        <f t="shared" si="77"/>
        <v>1438.5931352069772</v>
      </c>
      <c r="K360" s="100">
        <f t="shared" si="72"/>
        <v>1228.5585374667587</v>
      </c>
      <c r="L360" s="101">
        <f t="shared" si="78"/>
        <v>5562.7512877630561</v>
      </c>
      <c r="M360" s="101">
        <f t="shared" si="79"/>
        <v>24677.751287763058</v>
      </c>
      <c r="N360" s="101">
        <f t="shared" si="80"/>
        <v>28896.664271385314</v>
      </c>
      <c r="O360" s="102">
        <f t="shared" si="81"/>
        <v>0.93712612818483609</v>
      </c>
      <c r="P360" s="103">
        <v>-11.726961299867071</v>
      </c>
      <c r="Q360" s="102">
        <f t="shared" si="82"/>
        <v>0.10760227141036041</v>
      </c>
      <c r="R360" s="102">
        <f t="shared" si="82"/>
        <v>0.14132318365470375</v>
      </c>
      <c r="S360" s="104">
        <v>854</v>
      </c>
      <c r="T360" s="255">
        <v>17258</v>
      </c>
      <c r="U360" s="1">
        <v>19611.36363636364</v>
      </c>
      <c r="W360" s="101">
        <v>0</v>
      </c>
      <c r="X360" s="101">
        <f t="shared" si="83"/>
        <v>0</v>
      </c>
    </row>
    <row r="361" spans="1:27" x14ac:dyDescent="0.25">
      <c r="A361" s="98">
        <v>5443</v>
      </c>
      <c r="B361" s="98" t="s">
        <v>377</v>
      </c>
      <c r="C361" s="1">
        <v>52625</v>
      </c>
      <c r="D361" s="98">
        <f t="shared" si="73"/>
        <v>24307.159353348728</v>
      </c>
      <c r="E361" s="99">
        <f t="shared" si="74"/>
        <v>0.78828732334105811</v>
      </c>
      <c r="F361" s="221">
        <f t="shared" si="75"/>
        <v>3920.6139316632425</v>
      </c>
      <c r="G361" s="221">
        <f t="shared" si="70"/>
        <v>8488.1291620509201</v>
      </c>
      <c r="H361" s="221">
        <f t="shared" si="76"/>
        <v>1207.5717367559967</v>
      </c>
      <c r="I361" s="100">
        <f t="shared" si="71"/>
        <v>2614.3928100767325</v>
      </c>
      <c r="J361" s="221">
        <f t="shared" si="77"/>
        <v>765.10375497754512</v>
      </c>
      <c r="K361" s="100">
        <f t="shared" si="72"/>
        <v>1656.449629526385</v>
      </c>
      <c r="L361" s="101">
        <f t="shared" si="78"/>
        <v>10144.578791577305</v>
      </c>
      <c r="M361" s="101">
        <f t="shared" si="79"/>
        <v>62769.578791577303</v>
      </c>
      <c r="N361" s="101">
        <f t="shared" si="80"/>
        <v>28992.877039989515</v>
      </c>
      <c r="O361" s="102">
        <f t="shared" si="81"/>
        <v>0.94024633259587886</v>
      </c>
      <c r="P361" s="103">
        <v>410.35536157585921</v>
      </c>
      <c r="Q361" s="102">
        <f t="shared" si="82"/>
        <v>3.0932884065352818E-2</v>
      </c>
      <c r="R361" s="102">
        <f t="shared" si="82"/>
        <v>4.7599235539850411E-2</v>
      </c>
      <c r="S361" s="104">
        <v>2165</v>
      </c>
      <c r="T361" s="255">
        <v>51046</v>
      </c>
      <c r="U361" s="1">
        <v>23202.727272727272</v>
      </c>
      <c r="W361" s="101">
        <v>0</v>
      </c>
      <c r="X361" s="101">
        <f t="shared" si="83"/>
        <v>0</v>
      </c>
    </row>
    <row r="362" spans="1:27" x14ac:dyDescent="0.25">
      <c r="A362" s="98">
        <v>5444</v>
      </c>
      <c r="B362" s="98" t="s">
        <v>378</v>
      </c>
      <c r="C362" s="1">
        <v>241115</v>
      </c>
      <c r="D362" s="98">
        <f t="shared" si="73"/>
        <v>24293.702770780859</v>
      </c>
      <c r="E362" s="99">
        <f t="shared" si="74"/>
        <v>0.78785092296619152</v>
      </c>
      <c r="F362" s="221">
        <f t="shared" si="75"/>
        <v>3928.687881203964</v>
      </c>
      <c r="G362" s="221">
        <f t="shared" si="70"/>
        <v>38992.227220949346</v>
      </c>
      <c r="H362" s="221">
        <f t="shared" si="76"/>
        <v>1212.2815406547509</v>
      </c>
      <c r="I362" s="100">
        <f t="shared" si="71"/>
        <v>12031.894290998403</v>
      </c>
      <c r="J362" s="221">
        <f t="shared" si="77"/>
        <v>769.81355887629934</v>
      </c>
      <c r="K362" s="100">
        <f t="shared" si="72"/>
        <v>7640.3995718472715</v>
      </c>
      <c r="L362" s="101">
        <f t="shared" si="78"/>
        <v>46632.626792796618</v>
      </c>
      <c r="M362" s="101">
        <f t="shared" si="79"/>
        <v>287747.6267927966</v>
      </c>
      <c r="N362" s="101">
        <f t="shared" si="80"/>
        <v>28992.204210861117</v>
      </c>
      <c r="O362" s="102">
        <f t="shared" si="81"/>
        <v>0.94022451257713535</v>
      </c>
      <c r="P362" s="103">
        <v>4219.2938631133147</v>
      </c>
      <c r="Q362" s="102">
        <f t="shared" si="82"/>
        <v>1.2445885173692321E-2</v>
      </c>
      <c r="R362" s="102">
        <f t="shared" si="82"/>
        <v>3.0603604827185389E-2</v>
      </c>
      <c r="S362" s="104">
        <v>9925</v>
      </c>
      <c r="T362" s="255">
        <v>238151</v>
      </c>
      <c r="U362" s="1">
        <v>23572.305255864594</v>
      </c>
      <c r="W362" s="101">
        <v>0</v>
      </c>
      <c r="X362" s="101">
        <f t="shared" si="83"/>
        <v>0</v>
      </c>
    </row>
    <row r="363" spans="1:27" x14ac:dyDescent="0.25">
      <c r="A363" s="98"/>
      <c r="B363" s="98"/>
      <c r="C363" s="98"/>
      <c r="D363" s="98"/>
      <c r="E363" s="99"/>
      <c r="F363" s="221"/>
      <c r="G363" s="221"/>
      <c r="H363" s="221"/>
      <c r="I363" s="100"/>
      <c r="J363" s="221"/>
      <c r="K363" s="100"/>
      <c r="L363" s="101"/>
      <c r="M363" s="101"/>
      <c r="N363" s="101"/>
      <c r="O363" s="102"/>
      <c r="P363" s="103"/>
      <c r="Q363" s="102"/>
      <c r="R363" s="102"/>
      <c r="S363" s="104"/>
      <c r="T363" s="1"/>
      <c r="U363" s="147"/>
      <c r="W363" s="101"/>
      <c r="X363" s="101"/>
    </row>
    <row r="364" spans="1:27" ht="23.25" customHeight="1" x14ac:dyDescent="0.25">
      <c r="B364" s="107" t="s">
        <v>380</v>
      </c>
      <c r="C364" s="108">
        <f>SUM(C7:C362)</f>
        <v>167290401</v>
      </c>
      <c r="D364" s="109">
        <f t="shared" si="73"/>
        <v>30835.405611149305</v>
      </c>
      <c r="E364" s="110">
        <f>D364/D$364</f>
        <v>1</v>
      </c>
      <c r="F364" s="111">
        <f t="shared" ref="F364" si="84">($D$364-D364)*0.6</f>
        <v>0</v>
      </c>
      <c r="G364" s="108">
        <f>SUM(G7:G362)</f>
        <v>-8.7893567979335785E-9</v>
      </c>
      <c r="H364" s="112">
        <f t="shared" ref="H364" si="85">IF(D364&lt;D$364*0.9,(D$364*0.9-D364)*0.35,0)</f>
        <v>0</v>
      </c>
      <c r="I364" s="108">
        <f>SUM(I7:I362)</f>
        <v>2400508.2675031801</v>
      </c>
      <c r="J364" s="107"/>
      <c r="K364" s="108">
        <f>SUM(K7:K362)</f>
        <v>-1.2341843103058636E-9</v>
      </c>
      <c r="L364" s="108">
        <f>SUM(L7:L362)</f>
        <v>-7.5742718763649464E-9</v>
      </c>
      <c r="M364" s="108">
        <f>SUM(M7:M362)</f>
        <v>167290400.99999997</v>
      </c>
      <c r="N364" s="113">
        <f t="shared" si="80"/>
        <v>30835.405611149301</v>
      </c>
      <c r="O364" s="110">
        <f t="shared" si="81"/>
        <v>1</v>
      </c>
      <c r="P364" s="114">
        <f>SUM(P7:P362)</f>
        <v>-6.8757799454033375E-9</v>
      </c>
      <c r="Q364" s="110">
        <f>(C364-T364)/T364</f>
        <v>9.7573009392194932E-2</v>
      </c>
      <c r="R364" s="110">
        <f>(D364-U364)/U364</f>
        <v>9.0714581592029234E-2</v>
      </c>
      <c r="S364" s="115">
        <f>SUM(S7:S362)</f>
        <v>5425270</v>
      </c>
      <c r="T364" s="194">
        <f>SUM(T7:T362)</f>
        <v>152418472</v>
      </c>
      <c r="U364" s="194">
        <v>28270.829171588884</v>
      </c>
      <c r="V364" s="1"/>
      <c r="W364" s="108">
        <f>SUM(W7:W362)</f>
        <v>33150</v>
      </c>
      <c r="X364" s="113">
        <f>W364*1000/S364</f>
        <v>6.1102949714945058</v>
      </c>
      <c r="Y364" s="1"/>
      <c r="Z364" s="55"/>
      <c r="AA364" s="1"/>
    </row>
    <row r="366" spans="1:27" ht="19.5" customHeight="1" x14ac:dyDescent="0.25">
      <c r="A366" s="223" t="s">
        <v>424</v>
      </c>
      <c r="B366" s="120" t="s">
        <v>425</v>
      </c>
      <c r="C366" s="116"/>
      <c r="D366" s="116"/>
      <c r="E366" s="116"/>
      <c r="F366" s="116"/>
      <c r="G366" s="116"/>
      <c r="H366" s="116"/>
      <c r="I366" s="117">
        <f>-I364*1000/$S$364</f>
        <v>-442.46798177845159</v>
      </c>
      <c r="R366" s="118"/>
    </row>
    <row r="367" spans="1:27" ht="20.25" customHeight="1" x14ac:dyDescent="0.25">
      <c r="A367" s="119"/>
      <c r="B367" s="120" t="s">
        <v>422</v>
      </c>
      <c r="C367" s="120"/>
      <c r="D367" s="120"/>
      <c r="E367" s="120"/>
      <c r="F367" s="120"/>
      <c r="G367" s="120"/>
      <c r="H367" s="120"/>
      <c r="I367" s="121">
        <f>I364/C364</f>
        <v>1.4349348517032845E-2</v>
      </c>
    </row>
    <row r="368" spans="1:27" ht="21.75" customHeight="1" x14ac:dyDescent="0.25">
      <c r="A368" s="119" t="s">
        <v>423</v>
      </c>
      <c r="B368" s="120" t="s">
        <v>444</v>
      </c>
      <c r="C368" s="193"/>
      <c r="D368" s="122"/>
      <c r="E368" s="122"/>
      <c r="F368" s="122"/>
      <c r="G368" s="122"/>
      <c r="H368" s="122"/>
      <c r="I368" s="12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E7" sqref="E7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58"/>
      <c r="B1" s="2"/>
      <c r="C1" s="244" t="s">
        <v>429</v>
      </c>
      <c r="D1" s="244"/>
      <c r="E1" s="244"/>
      <c r="F1" s="245" t="s">
        <v>384</v>
      </c>
      <c r="G1" s="245"/>
      <c r="H1" s="245" t="s">
        <v>436</v>
      </c>
      <c r="I1" s="245"/>
      <c r="J1" s="245"/>
      <c r="K1" s="4" t="s">
        <v>385</v>
      </c>
      <c r="L1" s="59" t="s">
        <v>5</v>
      </c>
      <c r="M1" s="53"/>
      <c r="N1" s="246" t="s">
        <v>386</v>
      </c>
      <c r="O1" s="247"/>
      <c r="Q1" s="139"/>
      <c r="R1" s="140"/>
    </row>
    <row r="2" spans="1:20" x14ac:dyDescent="0.25">
      <c r="A2" s="127"/>
      <c r="B2" s="128"/>
      <c r="C2" s="248" t="s">
        <v>440</v>
      </c>
      <c r="D2" s="248"/>
      <c r="E2" s="248"/>
      <c r="F2" s="249" t="str">
        <f>C2</f>
        <v>jan-okt</v>
      </c>
      <c r="G2" s="249"/>
      <c r="H2" s="249" t="str">
        <f>C2</f>
        <v>jan-okt</v>
      </c>
      <c r="I2" s="250"/>
      <c r="J2" s="250"/>
      <c r="K2" s="124" t="s">
        <v>387</v>
      </c>
      <c r="L2" s="125" t="s">
        <v>11</v>
      </c>
      <c r="M2" s="126"/>
      <c r="N2" s="251" t="str">
        <f>C2</f>
        <v>jan-okt</v>
      </c>
      <c r="O2" s="252"/>
      <c r="P2" s="33"/>
      <c r="Q2" s="234" t="str">
        <f>C2</f>
        <v>jan-okt</v>
      </c>
      <c r="R2" s="235"/>
      <c r="S2" s="236"/>
      <c r="T2" s="236"/>
    </row>
    <row r="3" spans="1:20" x14ac:dyDescent="0.25">
      <c r="C3" s="237"/>
      <c r="D3" s="238"/>
      <c r="E3" s="56" t="s">
        <v>13</v>
      </c>
      <c r="F3" s="3"/>
      <c r="G3" s="3"/>
      <c r="H3" s="239"/>
      <c r="I3" s="239"/>
      <c r="J3" s="57" t="s">
        <v>19</v>
      </c>
      <c r="K3" s="123" t="str">
        <f>RIGHT(C2,3)</f>
        <v>okt</v>
      </c>
      <c r="L3" s="60" t="s">
        <v>439</v>
      </c>
      <c r="M3" s="53"/>
      <c r="N3" s="136" t="s">
        <v>388</v>
      </c>
      <c r="O3" s="61" t="s">
        <v>388</v>
      </c>
      <c r="Q3" s="240" t="s">
        <v>426</v>
      </c>
      <c r="R3" s="241"/>
      <c r="S3" s="242"/>
      <c r="T3" s="243"/>
    </row>
    <row r="4" spans="1:20" x14ac:dyDescent="0.25">
      <c r="A4" s="58" t="s">
        <v>382</v>
      </c>
      <c r="B4" s="2" t="s">
        <v>383</v>
      </c>
      <c r="C4" s="129" t="s">
        <v>20</v>
      </c>
      <c r="D4" s="129" t="s">
        <v>21</v>
      </c>
      <c r="E4" s="129" t="s">
        <v>22</v>
      </c>
      <c r="F4" s="129" t="s">
        <v>21</v>
      </c>
      <c r="G4" s="129" t="s">
        <v>20</v>
      </c>
      <c r="H4" s="129" t="s">
        <v>20</v>
      </c>
      <c r="I4" s="129" t="s">
        <v>21</v>
      </c>
      <c r="J4" s="129" t="s">
        <v>24</v>
      </c>
      <c r="K4" s="130" t="s">
        <v>389</v>
      </c>
      <c r="L4" s="131"/>
      <c r="M4" s="132"/>
      <c r="N4" s="137" t="s">
        <v>25</v>
      </c>
      <c r="O4" s="133" t="s">
        <v>421</v>
      </c>
      <c r="P4" s="134"/>
      <c r="Q4" s="143" t="s">
        <v>25</v>
      </c>
      <c r="R4" s="135" t="s">
        <v>390</v>
      </c>
      <c r="S4" s="27"/>
      <c r="T4" s="27"/>
    </row>
    <row r="5" spans="1:20" x14ac:dyDescent="0.25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62"/>
      <c r="M5" s="36"/>
      <c r="N5" s="138"/>
      <c r="O5" s="6"/>
      <c r="Q5" s="144"/>
      <c r="R5" s="12"/>
      <c r="S5" s="28"/>
      <c r="T5" s="28"/>
    </row>
    <row r="6" spans="1:20" x14ac:dyDescent="0.25">
      <c r="A6" s="13"/>
      <c r="B6" s="14"/>
      <c r="C6" s="15"/>
      <c r="D6" s="15"/>
      <c r="E6" s="15"/>
      <c r="F6" s="15"/>
      <c r="G6" s="15"/>
      <c r="H6" s="15"/>
      <c r="I6" s="15"/>
      <c r="J6" s="15"/>
      <c r="K6" s="16"/>
      <c r="L6" s="17"/>
      <c r="N6" s="139"/>
      <c r="O6" s="140"/>
      <c r="Q6" s="145"/>
      <c r="R6" s="146"/>
      <c r="S6" s="29"/>
      <c r="T6" s="29"/>
    </row>
    <row r="7" spans="1:20" x14ac:dyDescent="0.25">
      <c r="A7" s="25">
        <v>3</v>
      </c>
      <c r="B7" t="s">
        <v>26</v>
      </c>
      <c r="C7" s="204">
        <v>5900027</v>
      </c>
      <c r="D7" s="63">
        <f t="shared" ref="D7:D17" si="0">C7*1000/L7</f>
        <v>8430.6935857004664</v>
      </c>
      <c r="E7" s="46">
        <f t="shared" ref="E7:E17" si="1">D7/D$19</f>
        <v>1.360328539332891</v>
      </c>
      <c r="F7" s="64">
        <f t="shared" ref="F7:F17" si="2">($D$19-D7)*0.875</f>
        <v>-1954.0074256178077</v>
      </c>
      <c r="G7" s="63">
        <f t="shared" ref="G7:G17" si="3">(F7*L7)/1000</f>
        <v>-1367467.1546478337</v>
      </c>
      <c r="H7" s="63">
        <f>G7+C7</f>
        <v>4532559.8453521663</v>
      </c>
      <c r="I7" s="65">
        <f t="shared" ref="I7:I17" si="4">H7*1000/L7</f>
        <v>6476.6861600826578</v>
      </c>
      <c r="J7" s="46">
        <f t="shared" ref="J7:J17" si="5">I7/I$19</f>
        <v>1.0450410674166113</v>
      </c>
      <c r="K7" s="66">
        <v>-51944.94161486486</v>
      </c>
      <c r="L7" s="75">
        <v>699827</v>
      </c>
      <c r="N7" s="141">
        <f>(C7-Q7)/Q7</f>
        <v>0.1349182747166757</v>
      </c>
      <c r="O7" s="34">
        <f>(D7-R7)/R7</f>
        <v>0.13034991027821188</v>
      </c>
      <c r="Q7" s="1">
        <v>5198636</v>
      </c>
      <c r="R7" s="7">
        <v>7458.4812269551367</v>
      </c>
      <c r="S7" s="30"/>
      <c r="T7" s="9"/>
    </row>
    <row r="8" spans="1:20" x14ac:dyDescent="0.25">
      <c r="A8" s="25">
        <v>11</v>
      </c>
      <c r="B8" t="s">
        <v>392</v>
      </c>
      <c r="C8" s="204">
        <v>3158881</v>
      </c>
      <c r="D8" s="63">
        <f t="shared" si="0"/>
        <v>6502.4711968167776</v>
      </c>
      <c r="E8" s="46">
        <f t="shared" si="1"/>
        <v>1.049201593594038</v>
      </c>
      <c r="F8" s="64">
        <f t="shared" si="2"/>
        <v>-266.81283534457987</v>
      </c>
      <c r="G8" s="63">
        <f t="shared" si="3"/>
        <v>-129616.87497189087</v>
      </c>
      <c r="H8" s="63">
        <f t="shared" ref="H8:H17" si="6">G8+C8</f>
        <v>3029264.1250281092</v>
      </c>
      <c r="I8" s="65">
        <f t="shared" si="4"/>
        <v>6235.6583614721976</v>
      </c>
      <c r="J8" s="46">
        <f t="shared" si="5"/>
        <v>1.0061501991992547</v>
      </c>
      <c r="K8" s="66">
        <v>8843.8730542670673</v>
      </c>
      <c r="L8" s="75">
        <v>485797</v>
      </c>
      <c r="N8" s="141">
        <f>(C8-Q8)/Q8</f>
        <v>6.9253619994814317E-2</v>
      </c>
      <c r="O8" s="34">
        <f t="shared" ref="O8:O17" si="7">(D8-R8)/R8</f>
        <v>6.2315974413998429E-2</v>
      </c>
      <c r="Q8" s="1">
        <v>2954286</v>
      </c>
      <c r="R8" s="7">
        <v>6121.0330574231575</v>
      </c>
      <c r="S8" s="30"/>
      <c r="T8" s="9"/>
    </row>
    <row r="9" spans="1:20" x14ac:dyDescent="0.25">
      <c r="A9" s="26">
        <v>15</v>
      </c>
      <c r="B9" t="s">
        <v>393</v>
      </c>
      <c r="C9" s="204">
        <v>1478470</v>
      </c>
      <c r="D9" s="63">
        <f t="shared" si="0"/>
        <v>5561.3358009087897</v>
      </c>
      <c r="E9" s="46">
        <f t="shared" si="1"/>
        <v>0.89734536427958755</v>
      </c>
      <c r="F9" s="64">
        <f t="shared" si="2"/>
        <v>556.68063607490956</v>
      </c>
      <c r="G9" s="63">
        <f t="shared" si="3"/>
        <v>147992.43373924255</v>
      </c>
      <c r="H9" s="63">
        <f t="shared" si="6"/>
        <v>1626462.4337392426</v>
      </c>
      <c r="I9" s="65">
        <f t="shared" si="4"/>
        <v>6118.0164369836994</v>
      </c>
      <c r="J9" s="46">
        <f t="shared" si="5"/>
        <v>0.98716817053494843</v>
      </c>
      <c r="K9" s="66">
        <v>1356.8429546824191</v>
      </c>
      <c r="L9" s="75">
        <v>265848</v>
      </c>
      <c r="N9" s="141">
        <f t="shared" ref="N9:N17" si="8">(C9-Q9)/Q9</f>
        <v>4.4856600504028982E-2</v>
      </c>
      <c r="O9" s="34">
        <f t="shared" si="7"/>
        <v>4.3661795929410295E-2</v>
      </c>
      <c r="Q9" s="1">
        <v>1414998</v>
      </c>
      <c r="R9" s="7">
        <v>5328.6762269153132</v>
      </c>
      <c r="S9" s="30"/>
      <c r="T9" s="9"/>
    </row>
    <row r="10" spans="1:20" x14ac:dyDescent="0.25">
      <c r="A10" s="26">
        <v>18</v>
      </c>
      <c r="B10" t="s">
        <v>394</v>
      </c>
      <c r="C10" s="204">
        <v>1326508</v>
      </c>
      <c r="D10" s="63">
        <f t="shared" si="0"/>
        <v>5522.7444939422958</v>
      </c>
      <c r="E10" s="46">
        <f t="shared" si="1"/>
        <v>0.89111849151959077</v>
      </c>
      <c r="F10" s="64">
        <f t="shared" si="2"/>
        <v>590.44802967059172</v>
      </c>
      <c r="G10" s="63">
        <f t="shared" si="3"/>
        <v>141819.71224657944</v>
      </c>
      <c r="H10" s="63">
        <f t="shared" si="6"/>
        <v>1468327.7122465794</v>
      </c>
      <c r="I10" s="65">
        <f t="shared" si="4"/>
        <v>6113.1925236128873</v>
      </c>
      <c r="J10" s="46">
        <f t="shared" si="5"/>
        <v>0.98638981143994886</v>
      </c>
      <c r="K10" s="66">
        <v>13486.776630010907</v>
      </c>
      <c r="L10" s="75">
        <v>240190</v>
      </c>
      <c r="N10" s="141">
        <f t="shared" si="8"/>
        <v>5.1995964927863569E-2</v>
      </c>
      <c r="O10" s="34">
        <f t="shared" si="7"/>
        <v>5.2674841544557864E-2</v>
      </c>
      <c r="Q10" s="1">
        <v>1260944</v>
      </c>
      <c r="R10" s="7">
        <v>5246.391645343153</v>
      </c>
      <c r="S10" s="30"/>
      <c r="T10" s="9"/>
    </row>
    <row r="11" spans="1:20" x14ac:dyDescent="0.25">
      <c r="A11" s="26">
        <v>30</v>
      </c>
      <c r="B11" t="s">
        <v>395</v>
      </c>
      <c r="C11" s="204">
        <v>8156786</v>
      </c>
      <c r="D11" s="63">
        <f t="shared" si="0"/>
        <v>6426.562561553068</v>
      </c>
      <c r="E11" s="46">
        <f t="shared" si="1"/>
        <v>1.0369534099918989</v>
      </c>
      <c r="F11" s="64">
        <f t="shared" si="2"/>
        <v>-200.39277948883398</v>
      </c>
      <c r="G11" s="63">
        <f t="shared" si="3"/>
        <v>-254344.52751061277</v>
      </c>
      <c r="H11" s="63">
        <f t="shared" si="6"/>
        <v>7902441.4724893868</v>
      </c>
      <c r="I11" s="65">
        <f t="shared" si="4"/>
        <v>6226.169782064233</v>
      </c>
      <c r="J11" s="46">
        <f t="shared" si="5"/>
        <v>1.0046191762489871</v>
      </c>
      <c r="K11" s="66">
        <v>-14776.035660898575</v>
      </c>
      <c r="L11" s="75">
        <v>1269230</v>
      </c>
      <c r="N11" s="141">
        <f t="shared" si="8"/>
        <v>7.6633302961894995E-2</v>
      </c>
      <c r="O11" s="34">
        <f t="shared" si="7"/>
        <v>6.2343564599505158E-2</v>
      </c>
      <c r="Q11" s="1">
        <v>7576197</v>
      </c>
      <c r="R11" s="7">
        <v>6049.4201458977441</v>
      </c>
      <c r="S11" s="30"/>
      <c r="T11" s="9"/>
    </row>
    <row r="12" spans="1:20" x14ac:dyDescent="0.25">
      <c r="A12" s="26">
        <v>34</v>
      </c>
      <c r="B12" t="s">
        <v>396</v>
      </c>
      <c r="C12" s="204">
        <v>1858791</v>
      </c>
      <c r="D12" s="63">
        <f t="shared" si="0"/>
        <v>5006.8039854223398</v>
      </c>
      <c r="E12" s="46">
        <f t="shared" si="1"/>
        <v>0.80786927943482878</v>
      </c>
      <c r="F12" s="64">
        <f t="shared" si="2"/>
        <v>1041.8959746255532</v>
      </c>
      <c r="G12" s="63">
        <f t="shared" si="3"/>
        <v>386807.00626766047</v>
      </c>
      <c r="H12" s="63">
        <f t="shared" si="6"/>
        <v>2245598.0062676603</v>
      </c>
      <c r="I12" s="65">
        <f t="shared" si="4"/>
        <v>6048.6999600478921</v>
      </c>
      <c r="J12" s="46">
        <f t="shared" si="5"/>
        <v>0.97598365992935343</v>
      </c>
      <c r="K12" s="66">
        <v>1074.272604381782</v>
      </c>
      <c r="L12" s="75">
        <v>371253</v>
      </c>
      <c r="N12" s="141">
        <f t="shared" si="8"/>
        <v>3.3432147745708192E-2</v>
      </c>
      <c r="O12" s="34">
        <f t="shared" si="7"/>
        <v>3.1622786215876157E-2</v>
      </c>
      <c r="Q12" s="1">
        <v>1798658</v>
      </c>
      <c r="R12" s="7">
        <v>4853.3282245421651</v>
      </c>
      <c r="S12" s="30"/>
      <c r="T12" s="9"/>
    </row>
    <row r="13" spans="1:20" x14ac:dyDescent="0.25">
      <c r="A13" s="26">
        <v>38</v>
      </c>
      <c r="B13" t="s">
        <v>397</v>
      </c>
      <c r="C13" s="204">
        <v>2360567</v>
      </c>
      <c r="D13" s="63">
        <f t="shared" si="0"/>
        <v>5556.4717347092501</v>
      </c>
      <c r="E13" s="46">
        <f t="shared" si="1"/>
        <v>0.89656052635359995</v>
      </c>
      <c r="F13" s="64">
        <f t="shared" si="2"/>
        <v>560.9366939995067</v>
      </c>
      <c r="G13" s="63">
        <f t="shared" si="3"/>
        <v>238303.85758519842</v>
      </c>
      <c r="H13" s="63">
        <f t="shared" si="6"/>
        <v>2598870.8575851982</v>
      </c>
      <c r="I13" s="65">
        <f t="shared" si="4"/>
        <v>6117.4084287087562</v>
      </c>
      <c r="J13" s="46">
        <f t="shared" si="5"/>
        <v>0.98707006579419987</v>
      </c>
      <c r="K13" s="66">
        <v>6470.3599693193974</v>
      </c>
      <c r="L13" s="75">
        <v>424832</v>
      </c>
      <c r="N13" s="141">
        <f t="shared" si="8"/>
        <v>6.6220316735909168E-2</v>
      </c>
      <c r="O13" s="34">
        <f t="shared" si="7"/>
        <v>5.8816566702081831E-2</v>
      </c>
      <c r="Q13" s="1">
        <v>2213958</v>
      </c>
      <c r="R13" s="7">
        <v>5247.8133696152008</v>
      </c>
      <c r="S13" s="30"/>
      <c r="T13" s="9"/>
    </row>
    <row r="14" spans="1:20" x14ac:dyDescent="0.25">
      <c r="A14" s="26">
        <v>42</v>
      </c>
      <c r="B14" t="s">
        <v>398</v>
      </c>
      <c r="C14" s="204">
        <v>1635074</v>
      </c>
      <c r="D14" s="63">
        <f t="shared" si="0"/>
        <v>5255.2083668130126</v>
      </c>
      <c r="E14" s="46">
        <f t="shared" si="1"/>
        <v>0.84795039089571811</v>
      </c>
      <c r="F14" s="64">
        <f t="shared" si="2"/>
        <v>824.54214090871449</v>
      </c>
      <c r="G14" s="63">
        <f t="shared" si="3"/>
        <v>256543.09446949195</v>
      </c>
      <c r="H14" s="63">
        <f t="shared" si="6"/>
        <v>1891617.0944694919</v>
      </c>
      <c r="I14" s="65">
        <f t="shared" si="4"/>
        <v>6079.7505077217274</v>
      </c>
      <c r="J14" s="46">
        <f t="shared" si="5"/>
        <v>0.98099379886196481</v>
      </c>
      <c r="K14" s="66">
        <v>-9962.1500853414473</v>
      </c>
      <c r="L14" s="75">
        <v>311134</v>
      </c>
      <c r="N14" s="141">
        <f t="shared" si="8"/>
        <v>6.6125477615638403E-2</v>
      </c>
      <c r="O14" s="34">
        <f t="shared" si="7"/>
        <v>5.8275183307663576E-2</v>
      </c>
      <c r="Q14" s="1">
        <v>1533660</v>
      </c>
      <c r="R14" s="7">
        <v>4965.8240594735835</v>
      </c>
      <c r="S14" s="30"/>
      <c r="T14" s="9"/>
    </row>
    <row r="15" spans="1:20" x14ac:dyDescent="0.25">
      <c r="A15" s="26">
        <v>46</v>
      </c>
      <c r="B15" t="s">
        <v>399</v>
      </c>
      <c r="C15" s="204">
        <v>3849801</v>
      </c>
      <c r="D15" s="63">
        <f t="shared" si="0"/>
        <v>6003.1951123669096</v>
      </c>
      <c r="E15" s="46">
        <f t="shared" si="1"/>
        <v>0.96864125774747012</v>
      </c>
      <c r="F15" s="64">
        <f t="shared" si="2"/>
        <v>170.05373854905463</v>
      </c>
      <c r="G15" s="63">
        <f t="shared" si="3"/>
        <v>109054.10210160034</v>
      </c>
      <c r="H15" s="63">
        <f t="shared" si="6"/>
        <v>3958855.1021016003</v>
      </c>
      <c r="I15" s="65">
        <f t="shared" si="4"/>
        <v>6173.2488509159639</v>
      </c>
      <c r="J15" s="46">
        <f t="shared" si="5"/>
        <v>0.99608015721843368</v>
      </c>
      <c r="K15" s="66">
        <v>28757.448563066544</v>
      </c>
      <c r="L15" s="75">
        <v>641292</v>
      </c>
      <c r="N15" s="141">
        <f t="shared" si="8"/>
        <v>5.9052811229070933E-2</v>
      </c>
      <c r="O15" s="34">
        <f t="shared" si="7"/>
        <v>5.4972112426424163E-2</v>
      </c>
      <c r="Q15" s="1">
        <v>3635136</v>
      </c>
      <c r="R15" s="7">
        <v>5690.3827519759052</v>
      </c>
      <c r="S15" s="30"/>
      <c r="T15" s="9"/>
    </row>
    <row r="16" spans="1:20" x14ac:dyDescent="0.25">
      <c r="A16" s="26">
        <v>50</v>
      </c>
      <c r="B16" t="s">
        <v>400</v>
      </c>
      <c r="C16" s="204">
        <v>2592132</v>
      </c>
      <c r="D16" s="63">
        <f t="shared" si="0"/>
        <v>5467.1219557464074</v>
      </c>
      <c r="E16" s="46">
        <f t="shared" si="1"/>
        <v>0.88214355661431354</v>
      </c>
      <c r="F16" s="64">
        <f t="shared" si="2"/>
        <v>639.11775059199408</v>
      </c>
      <c r="G16" s="63">
        <f t="shared" si="3"/>
        <v>303025.53820593271</v>
      </c>
      <c r="H16" s="63">
        <f t="shared" si="6"/>
        <v>2895157.5382059328</v>
      </c>
      <c r="I16" s="65">
        <f t="shared" si="4"/>
        <v>6106.2397063384014</v>
      </c>
      <c r="J16" s="46">
        <f t="shared" si="5"/>
        <v>0.98526794457678923</v>
      </c>
      <c r="K16" s="66">
        <v>9626.6537272108835</v>
      </c>
      <c r="L16" s="75">
        <v>474131</v>
      </c>
      <c r="N16" s="141">
        <f t="shared" si="8"/>
        <v>4.8928059824701969E-2</v>
      </c>
      <c r="O16" s="34">
        <f t="shared" si="7"/>
        <v>4.2275622679919397E-2</v>
      </c>
      <c r="Q16" s="1">
        <v>2471220</v>
      </c>
      <c r="R16" s="7">
        <v>5245.3706455200754</v>
      </c>
      <c r="S16" s="30"/>
      <c r="T16" s="9"/>
    </row>
    <row r="17" spans="1:20" x14ac:dyDescent="0.25">
      <c r="A17" s="26">
        <v>54</v>
      </c>
      <c r="B17" t="s">
        <v>401</v>
      </c>
      <c r="C17" s="204">
        <v>1306303</v>
      </c>
      <c r="D17" s="63">
        <f t="shared" si="0"/>
        <v>5403.8413806797498</v>
      </c>
      <c r="E17" s="46">
        <f t="shared" si="1"/>
        <v>0.87193296464183589</v>
      </c>
      <c r="F17" s="64">
        <f t="shared" si="2"/>
        <v>694.48825377531944</v>
      </c>
      <c r="G17" s="63">
        <f t="shared" si="3"/>
        <v>167882.81251463061</v>
      </c>
      <c r="H17" s="63">
        <f t="shared" si="6"/>
        <v>1474185.8125146306</v>
      </c>
      <c r="I17" s="65">
        <f t="shared" si="4"/>
        <v>6098.329634455069</v>
      </c>
      <c r="J17" s="46">
        <f t="shared" si="5"/>
        <v>0.98399162058022949</v>
      </c>
      <c r="K17" s="66">
        <v>7066.8998581637279</v>
      </c>
      <c r="L17" s="75">
        <v>241736</v>
      </c>
      <c r="N17" s="141">
        <f t="shared" si="8"/>
        <v>3.2174079318322606E-2</v>
      </c>
      <c r="O17" s="34">
        <f t="shared" si="7"/>
        <v>3.4018650264584338E-2</v>
      </c>
      <c r="Q17" s="1">
        <v>1265584</v>
      </c>
      <c r="R17" s="7">
        <v>5226.0579432460108</v>
      </c>
      <c r="S17" s="30"/>
      <c r="T17" s="9"/>
    </row>
    <row r="18" spans="1:20" x14ac:dyDescent="0.25">
      <c r="A18" s="18"/>
      <c r="B18" s="19"/>
      <c r="C18" s="67"/>
      <c r="D18" s="63"/>
      <c r="E18" s="46"/>
      <c r="F18" s="68"/>
      <c r="G18" s="63"/>
      <c r="H18" s="63"/>
      <c r="I18" s="65"/>
      <c r="J18" s="46"/>
      <c r="K18" s="69"/>
      <c r="L18" s="20"/>
      <c r="N18" s="141"/>
      <c r="O18" s="34"/>
      <c r="Q18" s="21"/>
      <c r="R18" s="21"/>
      <c r="S18" s="31"/>
      <c r="T18" s="32"/>
    </row>
    <row r="19" spans="1:20" x14ac:dyDescent="0.25">
      <c r="A19" s="22" t="s">
        <v>380</v>
      </c>
      <c r="B19" s="23"/>
      <c r="C19" s="70">
        <f>SUM(C7:C17)</f>
        <v>33623340</v>
      </c>
      <c r="D19" s="70">
        <f>C19*1000/L19</f>
        <v>6197.5422421372577</v>
      </c>
      <c r="E19" s="71">
        <f>D19/D$19</f>
        <v>1</v>
      </c>
      <c r="F19" s="72"/>
      <c r="G19" s="70">
        <f>SUM(G7:G17)</f>
        <v>-6.4028427004814148E-10</v>
      </c>
      <c r="H19" s="70">
        <f>SUM(H7:H18)</f>
        <v>33623340</v>
      </c>
      <c r="I19" s="73">
        <f>H19*1000/L19</f>
        <v>6197.5422421372577</v>
      </c>
      <c r="J19" s="71">
        <f>I19/I$19</f>
        <v>1</v>
      </c>
      <c r="K19" s="74">
        <f>SUM(K7:K17)</f>
        <v>-2.1536834537982941E-9</v>
      </c>
      <c r="L19" s="24">
        <f>SUM(L7:L17)</f>
        <v>5425270</v>
      </c>
      <c r="N19" s="142">
        <f>(C19-Q19)/Q19</f>
        <v>7.3429833028006611E-2</v>
      </c>
      <c r="O19" s="149">
        <f>(D19-R19)/R19</f>
        <v>6.6722269207315291E-2</v>
      </c>
      <c r="Q19" s="148">
        <f>SUM(Q7:Q17)</f>
        <v>31323277</v>
      </c>
      <c r="R19" s="195">
        <v>5809.8929974928442</v>
      </c>
      <c r="S19" s="31"/>
      <c r="T19" s="30"/>
    </row>
    <row r="20" spans="1:20" x14ac:dyDescent="0.25">
      <c r="A20" s="11"/>
      <c r="B20" s="11"/>
      <c r="C20" s="11"/>
      <c r="D20" s="11"/>
      <c r="E20" s="11"/>
      <c r="S20" s="10"/>
      <c r="T20" s="10"/>
    </row>
    <row r="21" spans="1:20" x14ac:dyDescent="0.25">
      <c r="A21" s="76" t="s">
        <v>424</v>
      </c>
      <c r="B21" s="203" t="str">
        <f>komm!B368</f>
        <v>Utbetales/trekkes ved 10. termin rammetilskudd i november</v>
      </c>
      <c r="C21" s="77"/>
      <c r="D21" s="77"/>
      <c r="E21" s="77"/>
      <c r="O21" s="78">
        <f>N19-O19</f>
        <v>6.7075638206913202E-3</v>
      </c>
      <c r="Q21" s="55"/>
      <c r="S21" s="10"/>
      <c r="T21" s="10"/>
    </row>
    <row r="22" spans="1:20" x14ac:dyDescent="0.25">
      <c r="S22" s="10"/>
      <c r="T22" s="10"/>
    </row>
    <row r="23" spans="1:20" x14ac:dyDescent="0.25">
      <c r="S23" s="10"/>
      <c r="T23" s="10"/>
    </row>
    <row r="24" spans="1:20" x14ac:dyDescent="0.25">
      <c r="S24" s="10"/>
      <c r="T24" s="10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zoomScale="90" zoomScaleNormal="90" workbookViewId="0"/>
  </sheetViews>
  <sheetFormatPr baseColWidth="10" defaultColWidth="11.5703125" defaultRowHeight="15" x14ac:dyDescent="0.25"/>
  <cols>
    <col min="1" max="1" width="20.42578125" style="36" customWidth="1"/>
    <col min="2" max="3" width="12.42578125" style="36" bestFit="1" customWidth="1"/>
    <col min="4" max="4" width="13.85546875" style="36" customWidth="1"/>
    <col min="5" max="5" width="12.5703125" style="36" bestFit="1" customWidth="1"/>
    <col min="6" max="9" width="11.5703125" style="36" bestFit="1" customWidth="1"/>
    <col min="10" max="10" width="12.5703125" style="36" customWidth="1"/>
    <col min="11" max="12" width="14.5703125" style="36" customWidth="1"/>
    <col min="13" max="14" width="11.5703125" style="36" bestFit="1" customWidth="1"/>
    <col min="15" max="15" width="12.42578125" style="36" bestFit="1" customWidth="1"/>
    <col min="16" max="16" width="11.5703125" style="36"/>
    <col min="17" max="17" width="13.85546875" style="36" bestFit="1" customWidth="1"/>
    <col min="18" max="18" width="12.28515625" style="36" customWidth="1"/>
    <col min="19" max="16384" width="11.5703125" style="36"/>
  </cols>
  <sheetData>
    <row r="1" spans="1:17" x14ac:dyDescent="0.25">
      <c r="A1" s="156" t="s">
        <v>402</v>
      </c>
      <c r="B1" s="254" t="s">
        <v>403</v>
      </c>
      <c r="C1" s="254"/>
      <c r="D1" s="254"/>
      <c r="E1" s="151"/>
      <c r="F1" s="254" t="s">
        <v>404</v>
      </c>
      <c r="G1" s="254"/>
      <c r="H1" s="254"/>
      <c r="I1" s="151"/>
      <c r="J1" s="254" t="s">
        <v>405</v>
      </c>
      <c r="K1" s="254"/>
      <c r="L1" s="254"/>
    </row>
    <row r="2" spans="1:17" x14ac:dyDescent="0.25">
      <c r="A2" s="157"/>
      <c r="B2" s="155">
        <v>2020</v>
      </c>
      <c r="C2" s="155">
        <v>2021</v>
      </c>
      <c r="D2" s="155">
        <v>2022</v>
      </c>
      <c r="E2" s="155"/>
      <c r="F2" s="155">
        <f>B2</f>
        <v>2020</v>
      </c>
      <c r="G2" s="155">
        <f>C2</f>
        <v>2021</v>
      </c>
      <c r="H2" s="155">
        <f>D2</f>
        <v>2022</v>
      </c>
      <c r="I2" s="155"/>
      <c r="J2" s="155">
        <f>F2</f>
        <v>2020</v>
      </c>
      <c r="K2" s="155">
        <f>G2</f>
        <v>2021</v>
      </c>
      <c r="L2" s="155">
        <f>H2</f>
        <v>2022</v>
      </c>
    </row>
    <row r="3" spans="1:17" x14ac:dyDescent="0.25">
      <c r="A3" s="8" t="s">
        <v>391</v>
      </c>
      <c r="B3" s="35">
        <v>20895278</v>
      </c>
      <c r="C3" s="35">
        <v>21035195</v>
      </c>
      <c r="D3" s="35">
        <v>25046985</v>
      </c>
      <c r="E3" s="8"/>
      <c r="F3" s="35">
        <v>4333234</v>
      </c>
      <c r="G3" s="35">
        <v>4256424</v>
      </c>
      <c r="H3" s="35">
        <v>5183875</v>
      </c>
      <c r="I3" s="8"/>
      <c r="J3" s="35">
        <f t="shared" ref="J3:L14" si="0">B3+F3</f>
        <v>25228512</v>
      </c>
      <c r="K3" s="35">
        <f t="shared" si="0"/>
        <v>25291619</v>
      </c>
      <c r="L3" s="35">
        <f t="shared" si="0"/>
        <v>30230860</v>
      </c>
      <c r="O3" s="189"/>
      <c r="P3" s="189"/>
      <c r="Q3" s="189"/>
    </row>
    <row r="4" spans="1:17" x14ac:dyDescent="0.25">
      <c r="A4" s="8" t="s">
        <v>406</v>
      </c>
      <c r="B4" s="35">
        <v>21969380</v>
      </c>
      <c r="C4" s="35">
        <v>22196274</v>
      </c>
      <c r="D4" s="35">
        <v>26348339</v>
      </c>
      <c r="E4" s="8"/>
      <c r="F4" s="35">
        <v>4538293</v>
      </c>
      <c r="G4" s="35">
        <v>4477215</v>
      </c>
      <c r="H4" s="35">
        <v>5437205</v>
      </c>
      <c r="I4" s="35"/>
      <c r="J4" s="35">
        <f t="shared" si="0"/>
        <v>26507673</v>
      </c>
      <c r="K4" s="35">
        <f t="shared" si="0"/>
        <v>26673489</v>
      </c>
      <c r="L4" s="35">
        <f t="shared" si="0"/>
        <v>31785544</v>
      </c>
      <c r="O4" s="189"/>
      <c r="P4" s="189"/>
    </row>
    <row r="5" spans="1:17" x14ac:dyDescent="0.25">
      <c r="A5" s="8" t="s">
        <v>407</v>
      </c>
      <c r="B5" s="35">
        <v>49516015</v>
      </c>
      <c r="C5" s="35">
        <v>53484714</v>
      </c>
      <c r="D5" s="35">
        <f>58238448</f>
        <v>58238448</v>
      </c>
      <c r="E5" s="35"/>
      <c r="F5" s="35">
        <v>10251816</v>
      </c>
      <c r="G5" s="35">
        <v>10944789</v>
      </c>
      <c r="H5" s="35">
        <v>11795438</v>
      </c>
      <c r="I5" s="35"/>
      <c r="J5" s="35">
        <f t="shared" si="0"/>
        <v>59767831</v>
      </c>
      <c r="K5" s="35">
        <f t="shared" si="0"/>
        <v>64429503</v>
      </c>
      <c r="L5" s="35">
        <f t="shared" si="0"/>
        <v>70033886</v>
      </c>
      <c r="O5" s="189"/>
    </row>
    <row r="6" spans="1:17" x14ac:dyDescent="0.25">
      <c r="A6" s="8" t="s">
        <v>408</v>
      </c>
      <c r="B6" s="35">
        <v>50925564</v>
      </c>
      <c r="C6" s="35">
        <v>55218728</v>
      </c>
      <c r="D6" s="35">
        <v>60397398</v>
      </c>
      <c r="E6" s="35"/>
      <c r="F6" s="35">
        <v>10525519</v>
      </c>
      <c r="G6" s="35">
        <v>11281613</v>
      </c>
      <c r="H6" s="35">
        <v>12221762</v>
      </c>
      <c r="I6" s="35"/>
      <c r="J6" s="35">
        <f t="shared" si="0"/>
        <v>61451083</v>
      </c>
      <c r="K6" s="35">
        <f t="shared" si="0"/>
        <v>66500341</v>
      </c>
      <c r="L6" s="35">
        <f t="shared" si="0"/>
        <v>72619160</v>
      </c>
      <c r="O6" s="189"/>
    </row>
    <row r="7" spans="1:17" x14ac:dyDescent="0.25">
      <c r="A7" s="8" t="s">
        <v>409</v>
      </c>
      <c r="B7" s="35">
        <v>78894813</v>
      </c>
      <c r="C7" s="35">
        <v>86991741</v>
      </c>
      <c r="D7" s="35">
        <v>97791092</v>
      </c>
      <c r="E7" s="35"/>
      <c r="F7" s="35">
        <v>16042280</v>
      </c>
      <c r="G7" s="35">
        <v>17844123</v>
      </c>
      <c r="H7" s="35">
        <v>19699908</v>
      </c>
      <c r="I7" s="35"/>
      <c r="J7" s="35">
        <f t="shared" si="0"/>
        <v>94937093</v>
      </c>
      <c r="K7" s="35">
        <f t="shared" si="0"/>
        <v>104835864</v>
      </c>
      <c r="L7" s="35">
        <f t="shared" si="0"/>
        <v>117491000</v>
      </c>
      <c r="O7" s="189"/>
      <c r="P7" s="189"/>
    </row>
    <row r="8" spans="1:17" x14ac:dyDescent="0.25">
      <c r="A8" s="8" t="s">
        <v>410</v>
      </c>
      <c r="B8" s="35">
        <v>80756707</v>
      </c>
      <c r="C8" s="35">
        <v>90692438</v>
      </c>
      <c r="D8" s="35">
        <v>102840296</v>
      </c>
      <c r="E8" s="35"/>
      <c r="F8" s="35">
        <v>16422853</v>
      </c>
      <c r="G8" s="35">
        <v>18598039</v>
      </c>
      <c r="H8" s="35">
        <v>20707889</v>
      </c>
      <c r="I8" s="35"/>
      <c r="J8" s="35">
        <f t="shared" si="0"/>
        <v>97179560</v>
      </c>
      <c r="K8" s="35">
        <f t="shared" si="0"/>
        <v>109290477</v>
      </c>
      <c r="L8" s="35">
        <f t="shared" si="0"/>
        <v>123548185</v>
      </c>
      <c r="N8" s="189"/>
      <c r="O8" s="189"/>
      <c r="P8" s="189"/>
      <c r="Q8" s="189"/>
    </row>
    <row r="9" spans="1:17" x14ac:dyDescent="0.25">
      <c r="A9" s="8" t="s">
        <v>411</v>
      </c>
      <c r="B9" s="35">
        <v>101810468</v>
      </c>
      <c r="C9" s="35">
        <v>112974018</v>
      </c>
      <c r="D9" s="35">
        <v>124903414</v>
      </c>
      <c r="E9" s="35"/>
      <c r="F9" s="35">
        <v>20681027</v>
      </c>
      <c r="G9" s="35">
        <v>23210943</v>
      </c>
      <c r="H9" s="35">
        <v>25114257</v>
      </c>
      <c r="I9" s="35"/>
      <c r="J9" s="35">
        <f t="shared" si="0"/>
        <v>122491495</v>
      </c>
      <c r="K9" s="35">
        <f t="shared" si="0"/>
        <v>136184961</v>
      </c>
      <c r="L9" s="35">
        <f t="shared" si="0"/>
        <v>150017671</v>
      </c>
      <c r="N9" s="189"/>
      <c r="O9" s="189"/>
      <c r="P9" s="189"/>
      <c r="Q9" s="189"/>
    </row>
    <row r="10" spans="1:17" x14ac:dyDescent="0.25">
      <c r="A10" s="8" t="s">
        <v>412</v>
      </c>
      <c r="B10" s="35">
        <v>103805940</v>
      </c>
      <c r="C10" s="35">
        <v>115926311</v>
      </c>
      <c r="D10" s="35">
        <v>129404724</v>
      </c>
      <c r="E10" s="35"/>
      <c r="F10" s="35">
        <v>21089756</v>
      </c>
      <c r="G10" s="35">
        <v>23805587</v>
      </c>
      <c r="H10" s="35">
        <v>26034503</v>
      </c>
      <c r="I10" s="35"/>
      <c r="J10" s="35">
        <f t="shared" si="0"/>
        <v>124895696</v>
      </c>
      <c r="K10" s="35">
        <f t="shared" si="0"/>
        <v>139731898</v>
      </c>
      <c r="L10" s="35">
        <f t="shared" si="0"/>
        <v>155439227</v>
      </c>
      <c r="O10" s="189"/>
      <c r="P10" s="189"/>
    </row>
    <row r="11" spans="1:17" x14ac:dyDescent="0.25">
      <c r="A11" s="8" t="s">
        <v>413</v>
      </c>
      <c r="B11" s="35">
        <v>132835039</v>
      </c>
      <c r="C11" s="35">
        <v>150576254</v>
      </c>
      <c r="D11" s="35">
        <v>165668406</v>
      </c>
      <c r="E11" s="35"/>
      <c r="F11" s="35">
        <v>26965786</v>
      </c>
      <c r="G11" s="35">
        <v>30954025</v>
      </c>
      <c r="H11" s="35">
        <v>33286461</v>
      </c>
      <c r="I11" s="35"/>
      <c r="J11" s="35">
        <f t="shared" si="0"/>
        <v>159800825</v>
      </c>
      <c r="K11" s="35">
        <f t="shared" si="0"/>
        <v>181530279</v>
      </c>
      <c r="L11" s="35">
        <f t="shared" si="0"/>
        <v>198954867</v>
      </c>
    </row>
    <row r="12" spans="1:17" ht="15.75" thickBot="1" x14ac:dyDescent="0.3">
      <c r="A12" s="8" t="s">
        <v>414</v>
      </c>
      <c r="B12" s="35">
        <v>134729423</v>
      </c>
      <c r="C12" s="35">
        <v>152418472</v>
      </c>
      <c r="D12" s="35">
        <v>167290401</v>
      </c>
      <c r="E12" s="35"/>
      <c r="F12" s="35">
        <v>27353442</v>
      </c>
      <c r="G12" s="35">
        <v>31323277</v>
      </c>
      <c r="H12" s="35">
        <v>33623340</v>
      </c>
      <c r="I12" s="35"/>
      <c r="J12" s="35">
        <f t="shared" si="0"/>
        <v>162082865</v>
      </c>
      <c r="K12" s="35">
        <f t="shared" si="0"/>
        <v>183741749</v>
      </c>
      <c r="L12" s="35">
        <f t="shared" si="0"/>
        <v>200913741</v>
      </c>
    </row>
    <row r="13" spans="1:17" x14ac:dyDescent="0.25">
      <c r="A13" s="8" t="s">
        <v>415</v>
      </c>
      <c r="B13" s="35">
        <v>167283488</v>
      </c>
      <c r="C13" s="35">
        <v>190287729</v>
      </c>
      <c r="D13" s="35"/>
      <c r="E13" s="37" t="s">
        <v>21</v>
      </c>
      <c r="F13" s="35">
        <v>33998418</v>
      </c>
      <c r="G13" s="35">
        <v>39300433</v>
      </c>
      <c r="H13" s="35"/>
      <c r="I13" s="37" t="s">
        <v>21</v>
      </c>
      <c r="J13" s="35">
        <f t="shared" si="0"/>
        <v>201281906</v>
      </c>
      <c r="K13" s="35">
        <f t="shared" si="0"/>
        <v>229588162</v>
      </c>
      <c r="L13" s="35">
        <f t="shared" si="0"/>
        <v>0</v>
      </c>
      <c r="M13" s="38"/>
      <c r="N13" s="158"/>
    </row>
    <row r="14" spans="1:17" x14ac:dyDescent="0.25">
      <c r="A14" s="39" t="s">
        <v>416</v>
      </c>
      <c r="B14" s="206">
        <v>168892423</v>
      </c>
      <c r="C14" s="35">
        <v>195955447</v>
      </c>
      <c r="D14" s="35"/>
      <c r="E14" s="40">
        <f>D14*1000/$N$15</f>
        <v>0</v>
      </c>
      <c r="F14" s="206">
        <v>34321141</v>
      </c>
      <c r="G14" s="206">
        <v>40450518</v>
      </c>
      <c r="H14" s="206"/>
      <c r="I14" s="40">
        <f>H14*1000/$N$15</f>
        <v>0</v>
      </c>
      <c r="J14" s="206">
        <f t="shared" si="0"/>
        <v>203213564</v>
      </c>
      <c r="K14" s="206">
        <f t="shared" si="0"/>
        <v>236405965</v>
      </c>
      <c r="L14" s="206">
        <f>D14+H14</f>
        <v>0</v>
      </c>
      <c r="N14" s="159" t="s">
        <v>438</v>
      </c>
    </row>
    <row r="15" spans="1:17" x14ac:dyDescent="0.25">
      <c r="A15" s="49" t="s">
        <v>427</v>
      </c>
      <c r="B15" s="47"/>
      <c r="C15" s="156"/>
      <c r="D15" s="196">
        <v>188300000</v>
      </c>
      <c r="E15" s="50">
        <f>D15*1000/$N$15</f>
        <v>34707.950019077391</v>
      </c>
      <c r="F15" s="47"/>
      <c r="G15" s="47"/>
      <c r="H15" s="205">
        <v>38600000</v>
      </c>
      <c r="I15" s="50">
        <f>H15*1000/$N$15</f>
        <v>7114.8532699755033</v>
      </c>
      <c r="J15" s="47"/>
      <c r="K15" s="47"/>
      <c r="L15" s="51">
        <f>D15+H15</f>
        <v>226900000</v>
      </c>
      <c r="M15" s="41"/>
      <c r="N15" s="160">
        <f>5425270</f>
        <v>5425270</v>
      </c>
    </row>
    <row r="16" spans="1:17" x14ac:dyDescent="0.25">
      <c r="A16" s="49" t="s">
        <v>433</v>
      </c>
      <c r="B16" s="47"/>
      <c r="C16" s="47"/>
      <c r="D16" s="197">
        <f>D15+3459900</f>
        <v>191759900</v>
      </c>
      <c r="E16" s="50">
        <f>D16*1000/$N$15</f>
        <v>35345.687864382788</v>
      </c>
      <c r="F16" s="47"/>
      <c r="G16" s="47"/>
      <c r="H16" s="198">
        <f>H15+150000-8940</f>
        <v>38741060</v>
      </c>
      <c r="I16" s="50">
        <f>H16*1000/$N$15</f>
        <v>7140.8538192569222</v>
      </c>
      <c r="J16" s="47"/>
      <c r="K16" s="47"/>
      <c r="L16" s="51">
        <f>D16+H16</f>
        <v>230500960</v>
      </c>
      <c r="M16" s="41"/>
      <c r="N16" s="160"/>
    </row>
    <row r="17" spans="1:19" x14ac:dyDescent="0.25">
      <c r="A17" s="8" t="s">
        <v>430</v>
      </c>
      <c r="B17" s="8"/>
      <c r="C17" s="52"/>
      <c r="D17" s="47">
        <v>209200000</v>
      </c>
      <c r="E17" s="50">
        <f>D17*1000/$N$15</f>
        <v>38560.292851784332</v>
      </c>
      <c r="F17" s="8"/>
      <c r="G17" s="52"/>
      <c r="H17" s="47">
        <v>42300000</v>
      </c>
      <c r="I17" s="50">
        <f>H17*1000/$N$15</f>
        <v>7796.8469772011349</v>
      </c>
      <c r="J17" s="53"/>
      <c r="K17" s="52"/>
      <c r="L17" s="47">
        <f>D17+H17</f>
        <v>251500000</v>
      </c>
      <c r="M17" s="42"/>
      <c r="N17" s="170"/>
    </row>
    <row r="18" spans="1:19" ht="15.75" thickBot="1" x14ac:dyDescent="0.3">
      <c r="A18" s="49" t="s">
        <v>431</v>
      </c>
      <c r="B18" s="54"/>
      <c r="C18" s="52"/>
      <c r="D18" s="199">
        <v>211180000</v>
      </c>
      <c r="E18" s="200">
        <f>D18*1000/$N$15</f>
        <v>38925.251646461838</v>
      </c>
      <c r="F18" s="54"/>
      <c r="G18" s="52"/>
      <c r="H18" s="47">
        <v>42720000</v>
      </c>
      <c r="I18" s="200">
        <f>H18*1000/$N$15</f>
        <v>7874.2624791024227</v>
      </c>
      <c r="J18" s="53"/>
      <c r="K18" s="52"/>
      <c r="L18" s="47">
        <f>D18+H18</f>
        <v>253900000</v>
      </c>
      <c r="M18" s="42"/>
      <c r="N18" s="170"/>
    </row>
    <row r="19" spans="1:19" x14ac:dyDescent="0.25">
      <c r="A19" s="161"/>
      <c r="B19" s="41"/>
      <c r="C19" s="162"/>
      <c r="D19" s="163"/>
      <c r="E19" s="164"/>
      <c r="F19" s="41"/>
      <c r="G19" s="162"/>
      <c r="H19" s="163"/>
      <c r="I19" s="164"/>
      <c r="J19" s="41"/>
      <c r="K19" s="162"/>
      <c r="L19" s="165"/>
      <c r="M19" s="42"/>
      <c r="N19" s="41"/>
      <c r="O19" s="169"/>
      <c r="P19" s="169"/>
    </row>
    <row r="20" spans="1:19" x14ac:dyDescent="0.25">
      <c r="A20" s="183"/>
      <c r="B20" s="183"/>
      <c r="C20" s="183"/>
      <c r="D20" s="183"/>
      <c r="E20" s="164"/>
      <c r="F20" s="188"/>
      <c r="G20" s="162"/>
      <c r="H20" s="166"/>
      <c r="I20" s="164"/>
      <c r="J20" s="41"/>
      <c r="K20" s="162"/>
      <c r="L20" s="165"/>
      <c r="M20" s="167"/>
      <c r="N20" s="41"/>
      <c r="O20" s="169"/>
    </row>
    <row r="21" spans="1:19" x14ac:dyDescent="0.25">
      <c r="A21" s="184"/>
      <c r="B21" s="185"/>
      <c r="C21" s="186"/>
      <c r="D21" s="187"/>
      <c r="E21" s="164"/>
      <c r="F21" s="41"/>
      <c r="G21" s="162"/>
      <c r="H21" s="166"/>
      <c r="I21" s="164"/>
      <c r="J21" s="41"/>
      <c r="K21" s="162"/>
      <c r="L21" s="165"/>
      <c r="M21" s="42"/>
      <c r="N21" s="41"/>
    </row>
    <row r="22" spans="1:19" x14ac:dyDescent="0.25">
      <c r="A22" s="43" t="s">
        <v>417</v>
      </c>
      <c r="B22" s="254" t="s">
        <v>403</v>
      </c>
      <c r="C22" s="254"/>
      <c r="D22" s="254"/>
      <c r="E22" s="44"/>
      <c r="F22" s="254" t="s">
        <v>404</v>
      </c>
      <c r="G22" s="254"/>
      <c r="H22" s="254"/>
      <c r="I22" s="44"/>
      <c r="J22" s="254" t="s">
        <v>405</v>
      </c>
      <c r="K22" s="254"/>
      <c r="L22" s="254"/>
    </row>
    <row r="23" spans="1:19" x14ac:dyDescent="0.25">
      <c r="A23" s="45" t="s">
        <v>418</v>
      </c>
      <c r="B23" s="155">
        <f>B2</f>
        <v>2020</v>
      </c>
      <c r="C23" s="155">
        <f t="shared" ref="C23:L23" si="1">C2</f>
        <v>2021</v>
      </c>
      <c r="D23" s="155">
        <f>D2</f>
        <v>2022</v>
      </c>
      <c r="E23" s="155"/>
      <c r="F23" s="155">
        <f t="shared" si="1"/>
        <v>2020</v>
      </c>
      <c r="G23" s="155">
        <f t="shared" si="1"/>
        <v>2021</v>
      </c>
      <c r="H23" s="155">
        <f t="shared" si="1"/>
        <v>2022</v>
      </c>
      <c r="I23" s="155"/>
      <c r="J23" s="155">
        <f t="shared" si="1"/>
        <v>2020</v>
      </c>
      <c r="K23" s="155">
        <f t="shared" si="1"/>
        <v>2021</v>
      </c>
      <c r="L23" s="155">
        <f t="shared" si="1"/>
        <v>2022</v>
      </c>
      <c r="O23" s="201"/>
      <c r="Q23" s="53"/>
      <c r="R23" s="53"/>
      <c r="S23" s="53"/>
    </row>
    <row r="24" spans="1:19" x14ac:dyDescent="0.25">
      <c r="A24" s="8" t="s">
        <v>391</v>
      </c>
      <c r="B24" s="46">
        <v>4.9103484239644897E-2</v>
      </c>
      <c r="C24" s="46">
        <f>(C3-B3)/B3</f>
        <v>6.6961061728874824E-3</v>
      </c>
      <c r="D24" s="46">
        <f>(D3-C3)/C3</f>
        <v>0.19071798478692495</v>
      </c>
      <c r="E24" s="8"/>
      <c r="F24" s="46">
        <v>4.1320075431998185E-2</v>
      </c>
      <c r="G24" s="46">
        <f>(G3-F3)/F3</f>
        <v>-1.7725790945053971E-2</v>
      </c>
      <c r="H24" s="46">
        <f>(H3-G3)/G3</f>
        <v>0.21789441089515518</v>
      </c>
      <c r="I24" s="8"/>
      <c r="J24" s="46">
        <v>4.7748577618323636E-2</v>
      </c>
      <c r="K24" s="46">
        <f>(K3-J3)/J3</f>
        <v>2.501415858374842E-3</v>
      </c>
      <c r="L24" s="46">
        <f>(L3-K3)/K3</f>
        <v>0.19529161023657679</v>
      </c>
      <c r="N24" s="168"/>
      <c r="O24" s="201"/>
      <c r="Q24" s="202"/>
      <c r="R24" s="38"/>
      <c r="S24" s="169"/>
    </row>
    <row r="25" spans="1:19" x14ac:dyDescent="0.25">
      <c r="A25" s="8" t="s">
        <v>406</v>
      </c>
      <c r="B25" s="46">
        <v>4.5865236941296537E-2</v>
      </c>
      <c r="C25" s="46">
        <f t="shared" ref="C25:C35" si="2">(C4-B4)/B4</f>
        <v>1.0327737969847123E-2</v>
      </c>
      <c r="D25" s="46">
        <f t="shared" ref="D25:D30" si="3">(D4-C4)/C4</f>
        <v>0.18706135092763768</v>
      </c>
      <c r="E25" s="8"/>
      <c r="F25" s="46">
        <v>3.8524943327311094E-2</v>
      </c>
      <c r="G25" s="46">
        <f t="shared" ref="G25:G35" si="4">(G4-F4)/F4</f>
        <v>-1.3458364191117674E-2</v>
      </c>
      <c r="H25" s="46">
        <f t="shared" ref="H25:H30" si="5">(H4-G4)/G4</f>
        <v>0.21441677471374504</v>
      </c>
      <c r="I25" s="8"/>
      <c r="J25" s="46">
        <v>4.4592352899124013E-2</v>
      </c>
      <c r="K25" s="46">
        <f t="shared" ref="K25:K35" si="6">(K4-J4)/J4</f>
        <v>6.2553963148707925E-3</v>
      </c>
      <c r="L25" s="46">
        <f t="shared" ref="L25:L29" si="7">(L4-K4)/K4</f>
        <v>0.1916530304678177</v>
      </c>
      <c r="N25" s="168"/>
      <c r="O25" s="201"/>
      <c r="Q25" s="202"/>
      <c r="R25" s="38"/>
      <c r="S25" s="169"/>
    </row>
    <row r="26" spans="1:19" x14ac:dyDescent="0.25">
      <c r="A26" s="8" t="s">
        <v>407</v>
      </c>
      <c r="B26" s="46">
        <v>3.9248145295024808E-2</v>
      </c>
      <c r="C26" s="46">
        <f t="shared" si="2"/>
        <v>8.0149806077892169E-2</v>
      </c>
      <c r="D26" s="46">
        <f t="shared" si="3"/>
        <v>8.88802359492845E-2</v>
      </c>
      <c r="E26" s="8"/>
      <c r="F26" s="46">
        <v>3.3206145517100619E-2</v>
      </c>
      <c r="G26" s="46">
        <f t="shared" si="4"/>
        <v>6.759514606973048E-2</v>
      </c>
      <c r="H26" s="46">
        <f t="shared" si="5"/>
        <v>7.772182725496124E-2</v>
      </c>
      <c r="I26" s="8"/>
      <c r="J26" s="46">
        <v>3.8202237664901717E-2</v>
      </c>
      <c r="K26" s="46">
        <f t="shared" si="6"/>
        <v>7.7996338866638815E-2</v>
      </c>
      <c r="L26" s="46">
        <f t="shared" si="7"/>
        <v>8.6984731203032878E-2</v>
      </c>
      <c r="N26" s="168"/>
      <c r="O26" s="201"/>
      <c r="Q26" s="202"/>
      <c r="R26" s="202"/>
      <c r="S26" s="169"/>
    </row>
    <row r="27" spans="1:19" x14ac:dyDescent="0.25">
      <c r="A27" s="8" t="s">
        <v>408</v>
      </c>
      <c r="B27" s="46">
        <v>4.6107293275969206E-2</v>
      </c>
      <c r="C27" s="46">
        <f t="shared" si="2"/>
        <v>8.4302728586373638E-2</v>
      </c>
      <c r="D27" s="46">
        <f t="shared" si="3"/>
        <v>9.3784666680478412E-2</v>
      </c>
      <c r="E27" s="8"/>
      <c r="F27" s="46">
        <v>4.012973357675334E-2</v>
      </c>
      <c r="G27" s="46">
        <f t="shared" si="4"/>
        <v>7.1834367502448093E-2</v>
      </c>
      <c r="H27" s="46">
        <f t="shared" si="5"/>
        <v>8.3334625997186745E-2</v>
      </c>
      <c r="I27" s="8"/>
      <c r="J27" s="46">
        <v>4.507412779319607E-2</v>
      </c>
      <c r="K27" s="46">
        <f t="shared" si="6"/>
        <v>8.2167111684589844E-2</v>
      </c>
      <c r="L27" s="46">
        <f t="shared" si="7"/>
        <v>9.201184396934145E-2</v>
      </c>
      <c r="N27" s="168"/>
      <c r="Q27" s="202"/>
    </row>
    <row r="28" spans="1:19" x14ac:dyDescent="0.25">
      <c r="A28" s="8" t="s">
        <v>409</v>
      </c>
      <c r="B28" s="46">
        <v>3.9351978070671333E-2</v>
      </c>
      <c r="C28" s="46">
        <f t="shared" si="2"/>
        <v>0.10262940860256554</v>
      </c>
      <c r="D28" s="46">
        <f t="shared" si="3"/>
        <v>0.12414225621717354</v>
      </c>
      <c r="E28" s="8"/>
      <c r="F28" s="46">
        <v>3.339628059778383E-2</v>
      </c>
      <c r="G28" s="46">
        <f t="shared" si="4"/>
        <v>0.11231838616456015</v>
      </c>
      <c r="H28" s="46">
        <f t="shared" si="5"/>
        <v>0.10399978749305865</v>
      </c>
      <c r="I28" s="8"/>
      <c r="J28" s="46">
        <v>3.8322574485050213E-2</v>
      </c>
      <c r="K28" s="46">
        <f t="shared" si="6"/>
        <v>0.10426663264273323</v>
      </c>
      <c r="L28" s="46">
        <f t="shared" si="7"/>
        <v>0.12071380458122613</v>
      </c>
      <c r="N28" s="168"/>
      <c r="Q28" s="202"/>
    </row>
    <row r="29" spans="1:19" x14ac:dyDescent="0.25">
      <c r="A29" s="8" t="s">
        <v>410</v>
      </c>
      <c r="B29" s="46">
        <v>3.7824573782937063E-2</v>
      </c>
      <c r="C29" s="46">
        <f t="shared" si="2"/>
        <v>0.1230328893920848</v>
      </c>
      <c r="D29" s="46">
        <f t="shared" si="3"/>
        <v>0.13394565487367316</v>
      </c>
      <c r="E29" s="8"/>
      <c r="F29" s="46">
        <v>3.1675999172740228E-2</v>
      </c>
      <c r="G29" s="46">
        <f t="shared" si="4"/>
        <v>0.13244872861006549</v>
      </c>
      <c r="H29" s="46">
        <f t="shared" si="5"/>
        <v>0.11344475619176839</v>
      </c>
      <c r="I29" s="8"/>
      <c r="J29" s="46">
        <v>3.6761625119360992E-2</v>
      </c>
      <c r="K29" s="46">
        <f t="shared" si="6"/>
        <v>0.12462411848746795</v>
      </c>
      <c r="L29" s="46">
        <f t="shared" si="7"/>
        <v>0.13045700221438322</v>
      </c>
      <c r="N29" s="168"/>
    </row>
    <row r="30" spans="1:19" x14ac:dyDescent="0.25">
      <c r="A30" s="8" t="s">
        <v>411</v>
      </c>
      <c r="B30" s="46">
        <v>4.0255859949535996E-2</v>
      </c>
      <c r="C30" s="46">
        <f t="shared" si="2"/>
        <v>0.10965031611484194</v>
      </c>
      <c r="D30" s="46">
        <f t="shared" si="3"/>
        <v>0.10559415528621811</v>
      </c>
      <c r="E30" s="8"/>
      <c r="F30" s="46">
        <v>3.4325777095012035E-2</v>
      </c>
      <c r="G30" s="46">
        <f t="shared" si="4"/>
        <v>0.12233028852967505</v>
      </c>
      <c r="H30" s="46">
        <f t="shared" si="5"/>
        <v>8.2000718368055961E-2</v>
      </c>
      <c r="I30" s="8"/>
      <c r="J30" s="46">
        <v>3.9230438036182237E-2</v>
      </c>
      <c r="K30" s="46">
        <f t="shared" si="6"/>
        <v>0.11179115741872528</v>
      </c>
      <c r="L30" s="46">
        <f>(L9-K9)/K9</f>
        <v>0.10157296296468447</v>
      </c>
      <c r="N30" s="168"/>
    </row>
    <row r="31" spans="1:19" x14ac:dyDescent="0.25">
      <c r="A31" s="8" t="s">
        <v>412</v>
      </c>
      <c r="B31" s="46">
        <v>3.2705689682058718E-2</v>
      </c>
      <c r="C31" s="46">
        <f t="shared" si="2"/>
        <v>0.11675989832566422</v>
      </c>
      <c r="D31" s="46">
        <f>(D10-C10)/C10</f>
        <v>0.11626707417611175</v>
      </c>
      <c r="E31" s="8"/>
      <c r="F31" s="46">
        <v>2.679858750973331E-2</v>
      </c>
      <c r="G31" s="46">
        <f t="shared" si="4"/>
        <v>0.12877488957197988</v>
      </c>
      <c r="H31" s="46">
        <f>(H10-G10)/G10</f>
        <v>9.3629953338264668E-2</v>
      </c>
      <c r="I31" s="8"/>
      <c r="J31" s="46">
        <v>3.1684219769647567E-2</v>
      </c>
      <c r="K31" s="46">
        <f t="shared" si="6"/>
        <v>0.11878873712349543</v>
      </c>
      <c r="L31" s="46">
        <f>(L10-K10)/K10</f>
        <v>0.11241047480797835</v>
      </c>
      <c r="N31" s="168"/>
    </row>
    <row r="32" spans="1:19" x14ac:dyDescent="0.25">
      <c r="A32" s="8" t="s">
        <v>413</v>
      </c>
      <c r="B32" s="46">
        <v>3.8289238094520478E-2</v>
      </c>
      <c r="C32" s="46">
        <f t="shared" si="2"/>
        <v>0.13355824738380964</v>
      </c>
      <c r="D32" s="46">
        <f>(D11-C11)/C11</f>
        <v>0.10022929644670268</v>
      </c>
      <c r="E32" s="8"/>
      <c r="F32" s="46">
        <v>3.239649424523465E-2</v>
      </c>
      <c r="G32" s="46">
        <f t="shared" si="4"/>
        <v>0.1478999722092284</v>
      </c>
      <c r="H32" s="46">
        <f>(H11-G11)/G11</f>
        <v>7.5351622284985556E-2</v>
      </c>
      <c r="I32" s="8"/>
      <c r="J32" s="46">
        <v>3.7270239601218141E-2</v>
      </c>
      <c r="K32" s="46">
        <f t="shared" si="6"/>
        <v>0.13597835931072322</v>
      </c>
      <c r="L32" s="46">
        <f>(L11-K11)/K11</f>
        <v>9.5987226461542535E-2</v>
      </c>
      <c r="N32" s="168"/>
    </row>
    <row r="33" spans="1:18" x14ac:dyDescent="0.25">
      <c r="A33" s="8" t="s">
        <v>414</v>
      </c>
      <c r="B33" s="46">
        <v>4.5742049579744731E-2</v>
      </c>
      <c r="C33" s="46">
        <f t="shared" si="2"/>
        <v>0.13129314002925702</v>
      </c>
      <c r="D33" s="46">
        <f>(D12-C12)/C12</f>
        <v>9.7573009392194932E-2</v>
      </c>
      <c r="E33" s="8"/>
      <c r="F33" s="46">
        <v>3.9742970451783502E-2</v>
      </c>
      <c r="G33" s="46">
        <f t="shared" si="4"/>
        <v>0.14513109538463204</v>
      </c>
      <c r="H33" s="46">
        <f>(H12-G12)/G12</f>
        <v>7.3429833028006611E-2</v>
      </c>
      <c r="I33" s="8"/>
      <c r="J33" s="46">
        <v>4.4704568292644256E-2</v>
      </c>
      <c r="K33" s="46">
        <f t="shared" si="6"/>
        <v>0.133628462206662</v>
      </c>
      <c r="L33" s="46">
        <f>(L12-K12)/K12</f>
        <v>9.345721423387561E-2</v>
      </c>
      <c r="N33" s="168"/>
    </row>
    <row r="34" spans="1:18" x14ac:dyDescent="0.25">
      <c r="A34" s="8" t="s">
        <v>415</v>
      </c>
      <c r="B34" s="46">
        <v>3.8921751244789651E-2</v>
      </c>
      <c r="C34" s="46">
        <f t="shared" si="2"/>
        <v>0.13751650730764295</v>
      </c>
      <c r="D34" s="46"/>
      <c r="E34" s="47"/>
      <c r="F34" s="48">
        <v>3.5032410505661492E-2</v>
      </c>
      <c r="G34" s="46">
        <f t="shared" si="4"/>
        <v>0.15594887385642472</v>
      </c>
      <c r="H34" s="46"/>
      <c r="I34" s="47"/>
      <c r="J34" s="48">
        <v>3.8255834704755347E-2</v>
      </c>
      <c r="K34" s="46">
        <f t="shared" si="6"/>
        <v>0.14062990838331985</v>
      </c>
      <c r="L34" s="46"/>
      <c r="N34" s="168"/>
    </row>
    <row r="35" spans="1:18" x14ac:dyDescent="0.25">
      <c r="A35" s="47" t="s">
        <v>416</v>
      </c>
      <c r="B35" s="48">
        <v>3.800896552084413E-2</v>
      </c>
      <c r="C35" s="48">
        <f t="shared" si="2"/>
        <v>0.160238236383168</v>
      </c>
      <c r="D35" s="46"/>
      <c r="E35" s="47"/>
      <c r="F35" s="48">
        <v>3.4093783432044202E-2</v>
      </c>
      <c r="G35" s="48">
        <f t="shared" si="4"/>
        <v>0.17858896357787174</v>
      </c>
      <c r="H35" s="46"/>
      <c r="I35" s="47"/>
      <c r="J35" s="48">
        <v>3.73386432072043E-2</v>
      </c>
      <c r="K35" s="48">
        <f t="shared" si="6"/>
        <v>0.1633375270166513</v>
      </c>
      <c r="L35" s="46"/>
      <c r="N35" s="168"/>
    </row>
    <row r="36" spans="1:18" x14ac:dyDescent="0.25">
      <c r="A36" s="152" t="str">
        <f>A15</f>
        <v>Anslag NB2022</v>
      </c>
      <c r="B36" s="153"/>
      <c r="C36" s="153"/>
      <c r="D36" s="154">
        <f>(D15-C$14)/C$14</f>
        <v>-3.9067283493272834E-2</v>
      </c>
      <c r="E36" s="153"/>
      <c r="F36" s="153"/>
      <c r="G36" s="153"/>
      <c r="H36" s="154">
        <f>(H15-G$14)/G$14</f>
        <v>-4.5747695987477834E-2</v>
      </c>
      <c r="I36" s="153"/>
      <c r="J36" s="153"/>
      <c r="K36" s="153"/>
      <c r="L36" s="154">
        <f>(L15-K$14)/K$14</f>
        <v>-4.0210343254240645E-2</v>
      </c>
      <c r="O36" s="38"/>
      <c r="P36" s="169"/>
      <c r="Q36" s="169"/>
      <c r="R36" s="169"/>
    </row>
    <row r="37" spans="1:18" x14ac:dyDescent="0.25">
      <c r="A37" s="49" t="s">
        <v>433</v>
      </c>
      <c r="B37" s="190"/>
      <c r="C37" s="190"/>
      <c r="D37" s="48">
        <f>(D16-C14)/C14</f>
        <v>-2.141071893755523E-2</v>
      </c>
      <c r="E37" s="190"/>
      <c r="F37" s="190"/>
      <c r="G37" s="190"/>
      <c r="H37" s="48">
        <f>(H16-G14)/G14</f>
        <v>-4.226047241224451E-2</v>
      </c>
      <c r="I37" s="190"/>
      <c r="J37" s="190"/>
      <c r="K37" s="190"/>
      <c r="L37" s="48">
        <f>(L16-K$14)/K$14</f>
        <v>-2.4978240291018038E-2</v>
      </c>
      <c r="O37" s="38"/>
      <c r="P37" s="169"/>
      <c r="Q37" s="169"/>
      <c r="R37" s="169"/>
    </row>
    <row r="38" spans="1:18" x14ac:dyDescent="0.25">
      <c r="A38" s="8" t="str">
        <f>A17</f>
        <v>Anslag RNB2022</v>
      </c>
      <c r="D38" s="48">
        <f>(D17-C14)/C14</f>
        <v>6.7589613877893376E-2</v>
      </c>
      <c r="H38" s="48">
        <f>(H17-G14)/G14</f>
        <v>4.5722084448955633E-2</v>
      </c>
      <c r="L38" s="46">
        <f>(L17-K$14)/K$14</f>
        <v>6.3847944784303556E-2</v>
      </c>
      <c r="O38" s="38"/>
      <c r="P38" s="169"/>
      <c r="Q38" s="169"/>
      <c r="R38" s="169"/>
    </row>
    <row r="39" spans="1:18" x14ac:dyDescent="0.25">
      <c r="A39" s="8" t="str">
        <f>A18</f>
        <v>Anslag NB2023</v>
      </c>
      <c r="D39" s="48">
        <f>(D18-C14)/C14</f>
        <v>7.7693951523582813E-2</v>
      </c>
      <c r="H39" s="48">
        <f>(H18-G14)/G14</f>
        <v>5.6105140606604841E-2</v>
      </c>
      <c r="L39" s="46">
        <f>(L18-K$14)/K$14</f>
        <v>7.3999972885624946E-2</v>
      </c>
    </row>
    <row r="40" spans="1:18" x14ac:dyDescent="0.25">
      <c r="A40" s="161"/>
      <c r="D40" s="170"/>
      <c r="G40" s="171"/>
      <c r="H40" s="170"/>
      <c r="L40" s="170"/>
    </row>
    <row r="41" spans="1:18" x14ac:dyDescent="0.25">
      <c r="A41" s="166"/>
      <c r="B41" s="172"/>
      <c r="C41" s="172"/>
      <c r="D41" s="173"/>
      <c r="E41" s="172"/>
      <c r="F41" s="172"/>
      <c r="G41" s="172"/>
      <c r="H41" s="173"/>
      <c r="I41" s="172"/>
      <c r="J41" s="172"/>
      <c r="K41" s="172"/>
      <c r="L41" s="173"/>
    </row>
    <row r="42" spans="1:18" x14ac:dyDescent="0.25">
      <c r="A42" s="8" t="s">
        <v>419</v>
      </c>
      <c r="B42" s="253" t="s">
        <v>403</v>
      </c>
      <c r="C42" s="253"/>
      <c r="D42" s="253"/>
      <c r="E42" s="253"/>
      <c r="F42" s="253" t="s">
        <v>404</v>
      </c>
      <c r="G42" s="253"/>
      <c r="H42" s="253"/>
      <c r="I42" s="253"/>
      <c r="J42" s="253" t="s">
        <v>405</v>
      </c>
      <c r="K42" s="253"/>
      <c r="L42" s="253"/>
      <c r="M42" s="253"/>
    </row>
    <row r="43" spans="1:18" x14ac:dyDescent="0.25">
      <c r="A43" s="192"/>
      <c r="B43" s="155">
        <f>B23</f>
        <v>2020</v>
      </c>
      <c r="C43" s="155">
        <f>C23</f>
        <v>2021</v>
      </c>
      <c r="D43" s="155">
        <f>D23</f>
        <v>2022</v>
      </c>
      <c r="E43" s="174" t="s">
        <v>432</v>
      </c>
      <c r="F43" s="155">
        <f>F23</f>
        <v>2020</v>
      </c>
      <c r="G43" s="155">
        <f>G23</f>
        <v>2021</v>
      </c>
      <c r="H43" s="155">
        <f>H23</f>
        <v>2022</v>
      </c>
      <c r="I43" s="174" t="str">
        <f>E43</f>
        <v>endring 21-22</v>
      </c>
      <c r="J43" s="155">
        <f>J23</f>
        <v>2020</v>
      </c>
      <c r="K43" s="155">
        <f>K23</f>
        <v>2021</v>
      </c>
      <c r="L43" s="155">
        <f>L23</f>
        <v>2022</v>
      </c>
      <c r="M43" s="174" t="str">
        <f>I43</f>
        <v>endring 21-22</v>
      </c>
    </row>
    <row r="44" spans="1:18" x14ac:dyDescent="0.25">
      <c r="A44" s="175" t="str">
        <f>A3</f>
        <v>Januar</v>
      </c>
      <c r="B44" s="175">
        <f>B3</f>
        <v>20895278</v>
      </c>
      <c r="C44" s="175">
        <f>C3</f>
        <v>21035195</v>
      </c>
      <c r="D44" s="175">
        <f>D3</f>
        <v>25046985</v>
      </c>
      <c r="E44" s="176">
        <f t="shared" ref="E44:E50" si="8">(D44-C44)/C44</f>
        <v>0.19071798478692495</v>
      </c>
      <c r="F44" s="175">
        <f>F3</f>
        <v>4333234</v>
      </c>
      <c r="G44" s="175">
        <f>G3</f>
        <v>4256424</v>
      </c>
      <c r="H44" s="175">
        <f>H3</f>
        <v>5183875</v>
      </c>
      <c r="I44" s="176">
        <f>(H44-G44)/G44</f>
        <v>0.21789441089515518</v>
      </c>
      <c r="J44" s="175">
        <f t="shared" ref="J44:L56" si="9">B44+F44</f>
        <v>25228512</v>
      </c>
      <c r="K44" s="175">
        <f t="shared" si="9"/>
        <v>25291619</v>
      </c>
      <c r="L44" s="175">
        <f t="shared" si="9"/>
        <v>30230860</v>
      </c>
      <c r="M44" s="176">
        <f t="shared" ref="M44" si="10">(L44-K44)/K44</f>
        <v>0.19529161023657679</v>
      </c>
      <c r="O44" s="169"/>
    </row>
    <row r="45" spans="1:18" x14ac:dyDescent="0.25">
      <c r="A45" s="175" t="str">
        <f t="shared" ref="A45:A55" si="11">A4</f>
        <v>Februar</v>
      </c>
      <c r="B45" s="175">
        <f>B4-B3</f>
        <v>1074102</v>
      </c>
      <c r="C45" s="175">
        <f>C4-C3</f>
        <v>1161079</v>
      </c>
      <c r="D45" s="175">
        <f>D4-D3</f>
        <v>1301354</v>
      </c>
      <c r="E45" s="176">
        <f t="shared" si="8"/>
        <v>0.12081434596612289</v>
      </c>
      <c r="F45" s="175">
        <f>F4-F3</f>
        <v>205059</v>
      </c>
      <c r="G45" s="175">
        <f>G4-G3</f>
        <v>220791</v>
      </c>
      <c r="H45" s="175">
        <f>H4-H3</f>
        <v>253330</v>
      </c>
      <c r="I45" s="176">
        <f t="shared" ref="I45:I50" si="12">(H45-G45)/G45</f>
        <v>0.1473746665398499</v>
      </c>
      <c r="J45" s="175">
        <f t="shared" si="9"/>
        <v>1279161</v>
      </c>
      <c r="K45" s="175">
        <f t="shared" si="9"/>
        <v>1381870</v>
      </c>
      <c r="L45" s="175">
        <f>D45+H45</f>
        <v>1554684</v>
      </c>
      <c r="M45" s="176">
        <f t="shared" ref="M45:M50" si="13">(L45-K45)/K45</f>
        <v>0.12505807348013923</v>
      </c>
      <c r="O45" s="169"/>
    </row>
    <row r="46" spans="1:18" x14ac:dyDescent="0.25">
      <c r="A46" s="175" t="str">
        <f t="shared" si="11"/>
        <v>Mars</v>
      </c>
      <c r="B46" s="175">
        <f t="shared" ref="B46:C55" si="14">B5-B4</f>
        <v>27546635</v>
      </c>
      <c r="C46" s="175">
        <f t="shared" si="14"/>
        <v>31288440</v>
      </c>
      <c r="D46" s="175">
        <f t="shared" ref="D46:D53" si="15">D5-D4</f>
        <v>31890109</v>
      </c>
      <c r="E46" s="176">
        <f t="shared" si="8"/>
        <v>1.9229753864366522E-2</v>
      </c>
      <c r="F46" s="175">
        <f t="shared" ref="F46:G55" si="16">F5-F4</f>
        <v>5713523</v>
      </c>
      <c r="G46" s="175">
        <f t="shared" si="16"/>
        <v>6467574</v>
      </c>
      <c r="H46" s="175">
        <f>H5-H4</f>
        <v>6358233</v>
      </c>
      <c r="I46" s="176">
        <f t="shared" si="12"/>
        <v>-1.6906029988988144E-2</v>
      </c>
      <c r="J46" s="175">
        <f t="shared" si="9"/>
        <v>33260158</v>
      </c>
      <c r="K46" s="175">
        <f t="shared" si="9"/>
        <v>37756014</v>
      </c>
      <c r="L46" s="175">
        <f t="shared" si="9"/>
        <v>38248342</v>
      </c>
      <c r="M46" s="176">
        <f t="shared" si="13"/>
        <v>1.3039723949673289E-2</v>
      </c>
      <c r="O46" s="169"/>
    </row>
    <row r="47" spans="1:18" x14ac:dyDescent="0.25">
      <c r="A47" s="175" t="str">
        <f t="shared" si="11"/>
        <v>April</v>
      </c>
      <c r="B47" s="175">
        <f t="shared" si="14"/>
        <v>1409549</v>
      </c>
      <c r="C47" s="175">
        <f t="shared" si="14"/>
        <v>1734014</v>
      </c>
      <c r="D47" s="175">
        <f t="shared" si="15"/>
        <v>2158950</v>
      </c>
      <c r="E47" s="176">
        <f t="shared" si="8"/>
        <v>0.24505915177155432</v>
      </c>
      <c r="F47" s="175">
        <f t="shared" si="16"/>
        <v>273703</v>
      </c>
      <c r="G47" s="175">
        <f t="shared" si="16"/>
        <v>336824</v>
      </c>
      <c r="H47" s="175">
        <f>H6-H5</f>
        <v>426324</v>
      </c>
      <c r="I47" s="176">
        <f t="shared" si="12"/>
        <v>0.26571740731064297</v>
      </c>
      <c r="J47" s="175">
        <f t="shared" si="9"/>
        <v>1683252</v>
      </c>
      <c r="K47" s="175">
        <f t="shared" si="9"/>
        <v>2070838</v>
      </c>
      <c r="L47" s="175">
        <f t="shared" ref="L47" si="17">D47+H47</f>
        <v>2585274</v>
      </c>
      <c r="M47" s="176">
        <f t="shared" si="13"/>
        <v>0.24841923897475321</v>
      </c>
      <c r="O47" s="169"/>
    </row>
    <row r="48" spans="1:18" x14ac:dyDescent="0.25">
      <c r="A48" s="175" t="str">
        <f t="shared" si="11"/>
        <v>Mai</v>
      </c>
      <c r="B48" s="175">
        <f t="shared" si="14"/>
        <v>27969249</v>
      </c>
      <c r="C48" s="175">
        <f t="shared" si="14"/>
        <v>31773013</v>
      </c>
      <c r="D48" s="175">
        <f t="shared" si="15"/>
        <v>37393694</v>
      </c>
      <c r="E48" s="176">
        <f t="shared" si="8"/>
        <v>0.17690110157321245</v>
      </c>
      <c r="F48" s="175">
        <f t="shared" si="16"/>
        <v>5516761</v>
      </c>
      <c r="G48" s="175">
        <f t="shared" si="16"/>
        <v>6562510</v>
      </c>
      <c r="H48" s="175">
        <f>H7-H6</f>
        <v>7478146</v>
      </c>
      <c r="I48" s="176">
        <f t="shared" si="12"/>
        <v>0.13952527310434576</v>
      </c>
      <c r="J48" s="175">
        <f t="shared" si="9"/>
        <v>33486010</v>
      </c>
      <c r="K48" s="175">
        <f t="shared" si="9"/>
        <v>38335523</v>
      </c>
      <c r="L48" s="175">
        <f t="shared" ref="L48" si="18">D48+H48</f>
        <v>44871840</v>
      </c>
      <c r="M48" s="176">
        <f t="shared" si="13"/>
        <v>0.17050287797038793</v>
      </c>
      <c r="N48" s="176"/>
      <c r="O48" s="169"/>
      <c r="P48" s="177"/>
    </row>
    <row r="49" spans="1:16" x14ac:dyDescent="0.25">
      <c r="A49" s="175" t="str">
        <f t="shared" si="11"/>
        <v>Juni</v>
      </c>
      <c r="B49" s="175">
        <f t="shared" si="14"/>
        <v>1861894</v>
      </c>
      <c r="C49" s="175">
        <f t="shared" si="14"/>
        <v>3700697</v>
      </c>
      <c r="D49" s="175">
        <f t="shared" si="15"/>
        <v>5049204</v>
      </c>
      <c r="E49" s="176">
        <f t="shared" si="8"/>
        <v>0.36439270764399245</v>
      </c>
      <c r="F49" s="175">
        <f t="shared" si="16"/>
        <v>380573</v>
      </c>
      <c r="G49" s="175">
        <f t="shared" si="16"/>
        <v>753916</v>
      </c>
      <c r="H49" s="175">
        <f>H8-H7</f>
        <v>1007981</v>
      </c>
      <c r="I49" s="176">
        <f t="shared" si="12"/>
        <v>0.33699377649499412</v>
      </c>
      <c r="J49" s="175">
        <f t="shared" si="9"/>
        <v>2242467</v>
      </c>
      <c r="K49" s="175">
        <f t="shared" si="9"/>
        <v>4454613</v>
      </c>
      <c r="L49" s="175">
        <f>D49+H49</f>
        <v>6057185</v>
      </c>
      <c r="M49" s="176">
        <f t="shared" si="13"/>
        <v>0.3597556061547883</v>
      </c>
      <c r="O49" s="169"/>
    </row>
    <row r="50" spans="1:16" x14ac:dyDescent="0.25">
      <c r="A50" s="175" t="str">
        <f t="shared" si="11"/>
        <v>Juli</v>
      </c>
      <c r="B50" s="175">
        <f t="shared" si="14"/>
        <v>21053761</v>
      </c>
      <c r="C50" s="175">
        <f t="shared" si="14"/>
        <v>22281580</v>
      </c>
      <c r="D50" s="175">
        <f t="shared" si="15"/>
        <v>22063118</v>
      </c>
      <c r="E50" s="176">
        <f t="shared" si="8"/>
        <v>-9.8046009304546631E-3</v>
      </c>
      <c r="F50" s="175">
        <f t="shared" si="16"/>
        <v>4258174</v>
      </c>
      <c r="G50" s="175">
        <f t="shared" si="16"/>
        <v>4612904</v>
      </c>
      <c r="H50" s="175">
        <f>H9-H8</f>
        <v>4406368</v>
      </c>
      <c r="I50" s="176">
        <f t="shared" si="12"/>
        <v>-4.4773530947099703E-2</v>
      </c>
      <c r="J50" s="175">
        <f t="shared" si="9"/>
        <v>25311935</v>
      </c>
      <c r="K50" s="175">
        <f>C50+G50</f>
        <v>26894484</v>
      </c>
      <c r="L50" s="175">
        <f>D50+H50</f>
        <v>26469486</v>
      </c>
      <c r="M50" s="176">
        <f t="shared" si="13"/>
        <v>-1.5802422533929262E-2</v>
      </c>
      <c r="O50" s="169"/>
    </row>
    <row r="51" spans="1:16" x14ac:dyDescent="0.25">
      <c r="A51" s="175" t="str">
        <f t="shared" si="11"/>
        <v>August</v>
      </c>
      <c r="B51" s="175">
        <f t="shared" si="14"/>
        <v>1995472</v>
      </c>
      <c r="C51" s="175">
        <f>C10-C9</f>
        <v>2952293</v>
      </c>
      <c r="D51" s="175">
        <f t="shared" si="15"/>
        <v>4501310</v>
      </c>
      <c r="E51" s="176">
        <f>(D51-C51)/C51</f>
        <v>0.52468267885335229</v>
      </c>
      <c r="F51" s="175">
        <f t="shared" si="16"/>
        <v>408729</v>
      </c>
      <c r="G51" s="175">
        <f t="shared" si="16"/>
        <v>594644</v>
      </c>
      <c r="H51" s="175">
        <f t="shared" ref="H51:H55" si="19">H10-H9</f>
        <v>920246</v>
      </c>
      <c r="I51" s="176">
        <f>(H51-G51)/G51</f>
        <v>0.54755786655545169</v>
      </c>
      <c r="J51" s="175">
        <f t="shared" si="9"/>
        <v>2404201</v>
      </c>
      <c r="K51" s="175">
        <f t="shared" si="9"/>
        <v>3546937</v>
      </c>
      <c r="L51" s="175">
        <f>D51+H51</f>
        <v>5421556</v>
      </c>
      <c r="M51" s="176">
        <f>(L51-K51)/K51</f>
        <v>0.52851770414867816</v>
      </c>
      <c r="O51" s="169"/>
    </row>
    <row r="52" spans="1:16" x14ac:dyDescent="0.25">
      <c r="A52" s="175" t="str">
        <f t="shared" si="11"/>
        <v>September</v>
      </c>
      <c r="B52" s="175">
        <f t="shared" si="14"/>
        <v>29029099</v>
      </c>
      <c r="C52" s="175">
        <f t="shared" si="14"/>
        <v>34649943</v>
      </c>
      <c r="D52" s="175">
        <f t="shared" si="15"/>
        <v>36263682</v>
      </c>
      <c r="E52" s="176">
        <f>(D52-C52)/C52</f>
        <v>4.6572630725539722E-2</v>
      </c>
      <c r="F52" s="175">
        <f t="shared" si="16"/>
        <v>5876030</v>
      </c>
      <c r="G52" s="175">
        <f t="shared" si="16"/>
        <v>7148438</v>
      </c>
      <c r="H52" s="175">
        <f t="shared" si="19"/>
        <v>7251958</v>
      </c>
      <c r="I52" s="176">
        <f>(H52-G52)/G52</f>
        <v>1.4481485325885179E-2</v>
      </c>
      <c r="J52" s="175">
        <f t="shared" si="9"/>
        <v>34905129</v>
      </c>
      <c r="K52" s="175">
        <f t="shared" si="9"/>
        <v>41798381</v>
      </c>
      <c r="L52" s="175">
        <f>D52+H52</f>
        <v>43515640</v>
      </c>
      <c r="M52" s="176">
        <f>(L52-K52)/K52</f>
        <v>4.1084342477283986E-2</v>
      </c>
      <c r="O52" s="169"/>
    </row>
    <row r="53" spans="1:16" x14ac:dyDescent="0.25">
      <c r="A53" s="175" t="str">
        <f t="shared" si="11"/>
        <v>Oktober</v>
      </c>
      <c r="B53" s="175">
        <f t="shared" si="14"/>
        <v>1894384</v>
      </c>
      <c r="C53" s="175">
        <f t="shared" si="14"/>
        <v>1842218</v>
      </c>
      <c r="D53" s="175">
        <f t="shared" si="15"/>
        <v>1621995</v>
      </c>
      <c r="E53" s="176">
        <f>(D53-C53)/C53</f>
        <v>-0.11954231258189855</v>
      </c>
      <c r="F53" s="175">
        <f t="shared" si="16"/>
        <v>387656</v>
      </c>
      <c r="G53" s="175">
        <f t="shared" si="16"/>
        <v>369252</v>
      </c>
      <c r="H53" s="175">
        <f t="shared" si="19"/>
        <v>336879</v>
      </c>
      <c r="I53" s="176">
        <f>(H53-G53)/G53</f>
        <v>-8.7671833869552504E-2</v>
      </c>
      <c r="J53" s="175">
        <f t="shared" si="9"/>
        <v>2282040</v>
      </c>
      <c r="K53" s="175">
        <f t="shared" si="9"/>
        <v>2211470</v>
      </c>
      <c r="L53" s="175">
        <f t="shared" ref="L53" si="20">D53+H53</f>
        <v>1958874</v>
      </c>
      <c r="M53" s="176">
        <f>(L53-K53)/K53</f>
        <v>-0.1142208576195924</v>
      </c>
      <c r="O53" s="169"/>
      <c r="P53" s="38"/>
    </row>
    <row r="54" spans="1:16" x14ac:dyDescent="0.25">
      <c r="A54" s="175" t="str">
        <f t="shared" si="11"/>
        <v>November</v>
      </c>
      <c r="B54" s="175">
        <f t="shared" si="14"/>
        <v>32554065</v>
      </c>
      <c r="C54" s="175">
        <f t="shared" si="14"/>
        <v>37869257</v>
      </c>
      <c r="D54" s="175"/>
      <c r="E54" s="176"/>
      <c r="F54" s="175">
        <f t="shared" si="16"/>
        <v>6644976</v>
      </c>
      <c r="G54" s="175">
        <f t="shared" si="16"/>
        <v>7977156</v>
      </c>
      <c r="H54" s="175"/>
      <c r="I54" s="176"/>
      <c r="J54" s="175">
        <f t="shared" si="9"/>
        <v>39199041</v>
      </c>
      <c r="K54" s="175">
        <f t="shared" si="9"/>
        <v>45846413</v>
      </c>
      <c r="L54" s="175">
        <f t="shared" ref="L54:L55" si="21">D54+H54</f>
        <v>0</v>
      </c>
      <c r="M54" s="176"/>
      <c r="O54" s="169"/>
    </row>
    <row r="55" spans="1:16" x14ac:dyDescent="0.25">
      <c r="A55" s="175" t="str">
        <f t="shared" si="11"/>
        <v>Desember</v>
      </c>
      <c r="B55" s="175">
        <f t="shared" si="14"/>
        <v>1608935</v>
      </c>
      <c r="C55" s="175">
        <f t="shared" si="14"/>
        <v>5667718</v>
      </c>
      <c r="D55" s="175">
        <f t="shared" ref="D55" si="22">D14-D13</f>
        <v>0</v>
      </c>
      <c r="E55" s="176"/>
      <c r="F55" s="175">
        <f t="shared" si="16"/>
        <v>322723</v>
      </c>
      <c r="G55" s="175">
        <f t="shared" si="16"/>
        <v>1150085</v>
      </c>
      <c r="H55" s="175">
        <f t="shared" si="19"/>
        <v>0</v>
      </c>
      <c r="I55" s="176"/>
      <c r="J55" s="175">
        <f t="shared" si="9"/>
        <v>1931658</v>
      </c>
      <c r="K55" s="175">
        <f t="shared" si="9"/>
        <v>6817803</v>
      </c>
      <c r="L55" s="175">
        <f t="shared" si="21"/>
        <v>0</v>
      </c>
      <c r="M55" s="176"/>
      <c r="O55" s="169"/>
    </row>
    <row r="56" spans="1:16" x14ac:dyDescent="0.25">
      <c r="A56" s="178" t="s">
        <v>420</v>
      </c>
      <c r="B56" s="178">
        <f>SUM(B44:B55)</f>
        <v>168892423</v>
      </c>
      <c r="C56" s="178">
        <f>SUM(C44:C55)</f>
        <v>195955447</v>
      </c>
      <c r="D56" s="178">
        <f>SUM(D44:D55)</f>
        <v>167290401</v>
      </c>
      <c r="E56" s="179"/>
      <c r="F56" s="178">
        <f>SUM(F44:F55)</f>
        <v>34321141</v>
      </c>
      <c r="G56" s="178">
        <f>SUM(G44:G55)</f>
        <v>40450518</v>
      </c>
      <c r="H56" s="178">
        <f>SUM(H44:H55)</f>
        <v>33623340</v>
      </c>
      <c r="I56" s="179"/>
      <c r="J56" s="178">
        <f t="shared" si="9"/>
        <v>203213564</v>
      </c>
      <c r="K56" s="178">
        <f>C56+G56</f>
        <v>236405965</v>
      </c>
      <c r="L56" s="178">
        <f>D56+H56</f>
        <v>200913741</v>
      </c>
      <c r="M56" s="179"/>
    </row>
    <row r="57" spans="1:16" x14ac:dyDescent="0.25">
      <c r="A57" s="44"/>
      <c r="B57" s="44"/>
      <c r="C57" s="153"/>
      <c r="D57" s="44"/>
      <c r="E57" s="180"/>
      <c r="F57" s="153"/>
      <c r="G57" s="153"/>
      <c r="H57" s="44"/>
      <c r="I57" s="180"/>
      <c r="J57" s="153"/>
      <c r="K57" s="153"/>
      <c r="L57" s="44"/>
      <c r="M57" s="180"/>
    </row>
    <row r="58" spans="1:16" x14ac:dyDescent="0.25">
      <c r="A58" s="38"/>
      <c r="D58" s="38"/>
      <c r="H58" s="38"/>
      <c r="L58" s="38"/>
    </row>
    <row r="59" spans="1:16" x14ac:dyDescent="0.25">
      <c r="A59" s="38"/>
      <c r="E59" s="181"/>
      <c r="F59" s="181"/>
      <c r="G59" s="181"/>
      <c r="H59" s="181"/>
      <c r="I59" s="181"/>
      <c r="J59" s="181"/>
      <c r="K59" s="181"/>
      <c r="L59" s="182"/>
    </row>
    <row r="60" spans="1:16" x14ac:dyDescent="0.25">
      <c r="A60" s="38"/>
      <c r="E60" s="169"/>
      <c r="H60" s="38"/>
      <c r="I60" s="169"/>
      <c r="L60" s="169"/>
    </row>
    <row r="61" spans="1:16" x14ac:dyDescent="0.25">
      <c r="A61" s="38"/>
      <c r="E61" s="169"/>
      <c r="I61" s="169"/>
      <c r="L61" s="169"/>
    </row>
    <row r="62" spans="1:16" x14ac:dyDescent="0.25">
      <c r="A62" s="38"/>
      <c r="E62" s="169"/>
      <c r="I62" s="169"/>
      <c r="L62" s="169"/>
    </row>
    <row r="63" spans="1:16" x14ac:dyDescent="0.25">
      <c r="A63" s="38"/>
      <c r="E63" s="169"/>
      <c r="I63" s="169"/>
      <c r="L63" s="169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Martin Fjordholm</cp:lastModifiedBy>
  <dcterms:created xsi:type="dcterms:W3CDTF">2019-11-19T09:55:59Z</dcterms:created>
  <dcterms:modified xsi:type="dcterms:W3CDTF">2022-11-18T15:53:25Z</dcterms:modified>
</cp:coreProperties>
</file>