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442E0E28-88A1-4EFB-96C3-A7606C9EA136}" xr6:coauthVersionLast="47" xr6:coauthVersionMax="47" xr10:uidLastSave="{00000000-0000-0000-0000-000000000000}"/>
  <bookViews>
    <workbookView xWindow="-120" yWindow="-120" windowWidth="51840" windowHeight="212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3" l="1"/>
  <c r="O19" i="3"/>
  <c r="D28" i="4"/>
  <c r="E48" i="4"/>
  <c r="X35" i="1"/>
  <c r="H28" i="4"/>
  <c r="B21" i="3"/>
  <c r="I48" i="4"/>
  <c r="Q19" i="3"/>
  <c r="H37" i="4"/>
  <c r="H36" i="4"/>
  <c r="D36" i="4"/>
  <c r="L38" i="4"/>
  <c r="H38" i="4"/>
  <c r="D38" i="4"/>
  <c r="D37" i="4"/>
  <c r="A38" i="4"/>
  <c r="I46" i="4"/>
  <c r="I47" i="4"/>
  <c r="H46" i="4"/>
  <c r="E46" i="4"/>
  <c r="E47" i="4"/>
  <c r="D47" i="4"/>
  <c r="D46" i="4"/>
  <c r="D45" i="4"/>
  <c r="C46" i="4"/>
  <c r="L26" i="4"/>
  <c r="L27" i="4"/>
  <c r="H26" i="4"/>
  <c r="H27" i="4"/>
  <c r="D27" i="4"/>
  <c r="D26" i="4"/>
  <c r="D24" i="4"/>
  <c r="L25" i="4"/>
  <c r="H25" i="4"/>
  <c r="D25" i="4"/>
  <c r="M45" i="4"/>
  <c r="M50" i="4"/>
  <c r="M51" i="4"/>
  <c r="M52" i="4"/>
  <c r="M53" i="4"/>
  <c r="M54" i="4"/>
  <c r="M55" i="4"/>
  <c r="M44" i="4"/>
  <c r="I45" i="4"/>
  <c r="E45" i="4"/>
  <c r="L24" i="4"/>
  <c r="H24" i="4"/>
  <c r="H45" i="4"/>
  <c r="G46" i="4"/>
  <c r="G45" i="4"/>
  <c r="G44" i="4"/>
  <c r="K3" i="3"/>
  <c r="D3" i="4"/>
  <c r="X364" i="1"/>
  <c r="U364" i="1"/>
  <c r="I43" i="4"/>
  <c r="H44" i="4"/>
  <c r="L46" i="4"/>
  <c r="M46" i="4"/>
  <c r="H47" i="4"/>
  <c r="H48" i="4"/>
  <c r="H56" i="4"/>
  <c r="H50" i="4"/>
  <c r="H51" i="4"/>
  <c r="H52" i="4"/>
  <c r="H53" i="4"/>
  <c r="H54" i="4"/>
  <c r="H55" i="4"/>
  <c r="D44" i="4"/>
  <c r="D48" i="4"/>
  <c r="L48" i="4"/>
  <c r="D50" i="4"/>
  <c r="D51" i="4"/>
  <c r="D52" i="4"/>
  <c r="D53" i="4"/>
  <c r="L53" i="4"/>
  <c r="D54" i="4"/>
  <c r="L54" i="4"/>
  <c r="D55" i="4"/>
  <c r="L55" i="4"/>
  <c r="C44" i="4"/>
  <c r="L15" i="4"/>
  <c r="L16" i="4"/>
  <c r="L17" i="4"/>
  <c r="L18" i="4"/>
  <c r="D23" i="4"/>
  <c r="D43" i="4"/>
  <c r="C24" i="4"/>
  <c r="I16" i="4"/>
  <c r="I17" i="4"/>
  <c r="I18" i="4"/>
  <c r="I15" i="4"/>
  <c r="I14" i="4"/>
  <c r="E16" i="4"/>
  <c r="E17" i="4"/>
  <c r="E18" i="4"/>
  <c r="E15" i="4"/>
  <c r="E14" i="4"/>
  <c r="A37" i="4"/>
  <c r="H2" i="4"/>
  <c r="H23" i="4"/>
  <c r="H43" i="4"/>
  <c r="L3" i="4"/>
  <c r="L4" i="4"/>
  <c r="L5" i="4"/>
  <c r="L6" i="4"/>
  <c r="L7" i="4"/>
  <c r="L28" i="4"/>
  <c r="L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7" i="4"/>
  <c r="M47" i="4"/>
  <c r="M48" i="4"/>
  <c r="L2" i="4"/>
  <c r="L23" i="4"/>
  <c r="L43" i="4"/>
  <c r="L52" i="4"/>
  <c r="L50" i="4"/>
  <c r="L51" i="4"/>
  <c r="L49" i="4"/>
  <c r="M49" i="4"/>
  <c r="E44" i="4"/>
  <c r="L45" i="4"/>
  <c r="D56" i="4"/>
  <c r="L44" i="4"/>
  <c r="K55" i="4"/>
  <c r="E7" i="1"/>
  <c r="L56" i="4"/>
  <c r="R15" i="1"/>
  <c r="R23" i="1"/>
  <c r="R31" i="1"/>
  <c r="R39" i="1"/>
  <c r="R47" i="1"/>
  <c r="R55" i="1"/>
  <c r="E210" i="1"/>
  <c r="E218" i="1"/>
  <c r="E226" i="1"/>
  <c r="S226" i="1"/>
  <c r="E234" i="1"/>
  <c r="S234" i="1"/>
  <c r="E242" i="1"/>
  <c r="S242" i="1"/>
  <c r="E250" i="1"/>
  <c r="S250" i="1"/>
  <c r="E257" i="1"/>
  <c r="S257" i="1"/>
  <c r="E258" i="1"/>
  <c r="S258" i="1"/>
  <c r="E265" i="1"/>
  <c r="S265" i="1"/>
  <c r="E266" i="1"/>
  <c r="E273" i="1"/>
  <c r="S273" i="1"/>
  <c r="E274" i="1"/>
  <c r="E281" i="1"/>
  <c r="E282" i="1"/>
  <c r="E289" i="1"/>
  <c r="E290" i="1"/>
  <c r="E297" i="1"/>
  <c r="E298" i="1"/>
  <c r="E305" i="1"/>
  <c r="S305" i="1"/>
  <c r="E306" i="1"/>
  <c r="E313" i="1"/>
  <c r="S313" i="1"/>
  <c r="E314" i="1"/>
  <c r="E321" i="1"/>
  <c r="S321" i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T364" i="1"/>
  <c r="Y364" i="1"/>
  <c r="G35" i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/>
  <c r="Y325" i="1"/>
  <c r="R325" i="1"/>
  <c r="E325" i="1"/>
  <c r="S325" i="1"/>
  <c r="Y324" i="1"/>
  <c r="R324" i="1"/>
  <c r="E324" i="1"/>
  <c r="S324" i="1"/>
  <c r="Y323" i="1"/>
  <c r="R323" i="1"/>
  <c r="E323" i="1"/>
  <c r="S323" i="1"/>
  <c r="Y322" i="1"/>
  <c r="Y321" i="1"/>
  <c r="R321" i="1"/>
  <c r="Y320" i="1"/>
  <c r="R320" i="1"/>
  <c r="E320" i="1"/>
  <c r="S320" i="1"/>
  <c r="Y319" i="1"/>
  <c r="Y318" i="1"/>
  <c r="R318" i="1"/>
  <c r="E318" i="1"/>
  <c r="Y317" i="1"/>
  <c r="R317" i="1"/>
  <c r="E317" i="1"/>
  <c r="S317" i="1"/>
  <c r="Y316" i="1"/>
  <c r="R316" i="1"/>
  <c r="E316" i="1"/>
  <c r="S316" i="1"/>
  <c r="Y315" i="1"/>
  <c r="R315" i="1"/>
  <c r="E315" i="1"/>
  <c r="S315" i="1"/>
  <c r="Y314" i="1"/>
  <c r="Y313" i="1"/>
  <c r="Y312" i="1"/>
  <c r="R312" i="1"/>
  <c r="E312" i="1"/>
  <c r="S312" i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/>
  <c r="Y299" i="1"/>
  <c r="R299" i="1"/>
  <c r="E299" i="1"/>
  <c r="Y298" i="1"/>
  <c r="R298" i="1"/>
  <c r="Y297" i="1"/>
  <c r="Y296" i="1"/>
  <c r="R296" i="1"/>
  <c r="E296" i="1"/>
  <c r="S296" i="1"/>
  <c r="Y295" i="1"/>
  <c r="Y294" i="1"/>
  <c r="R294" i="1"/>
  <c r="E294" i="1"/>
  <c r="S294" i="1"/>
  <c r="Y293" i="1"/>
  <c r="R293" i="1"/>
  <c r="E293" i="1"/>
  <c r="Y292" i="1"/>
  <c r="R292" i="1"/>
  <c r="E292" i="1"/>
  <c r="Y291" i="1"/>
  <c r="R291" i="1"/>
  <c r="E291" i="1"/>
  <c r="S291" i="1"/>
  <c r="Y290" i="1"/>
  <c r="Y289" i="1"/>
  <c r="R289" i="1"/>
  <c r="Y288" i="1"/>
  <c r="R288" i="1"/>
  <c r="E288" i="1"/>
  <c r="S288" i="1"/>
  <c r="Y287" i="1"/>
  <c r="Y286" i="1"/>
  <c r="R286" i="1"/>
  <c r="E286" i="1"/>
  <c r="S286" i="1"/>
  <c r="Y285" i="1"/>
  <c r="R285" i="1"/>
  <c r="E285" i="1"/>
  <c r="Y284" i="1"/>
  <c r="R284" i="1"/>
  <c r="E284" i="1"/>
  <c r="S284" i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/>
  <c r="Y276" i="1"/>
  <c r="R276" i="1"/>
  <c r="E276" i="1"/>
  <c r="S276" i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/>
  <c r="Y269" i="1"/>
  <c r="R269" i="1"/>
  <c r="E269" i="1"/>
  <c r="S269" i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/>
  <c r="Y253" i="1"/>
  <c r="R253" i="1"/>
  <c r="E253" i="1"/>
  <c r="S253" i="1"/>
  <c r="Y252" i="1"/>
  <c r="R252" i="1"/>
  <c r="E252" i="1"/>
  <c r="S252" i="1"/>
  <c r="Y251" i="1"/>
  <c r="R251" i="1"/>
  <c r="E251" i="1"/>
  <c r="Y250" i="1"/>
  <c r="R250" i="1"/>
  <c r="Y249" i="1"/>
  <c r="R249" i="1"/>
  <c r="E249" i="1"/>
  <c r="S249" i="1"/>
  <c r="Y248" i="1"/>
  <c r="R248" i="1"/>
  <c r="E248" i="1"/>
  <c r="Y247" i="1"/>
  <c r="Y246" i="1"/>
  <c r="R246" i="1"/>
  <c r="E246" i="1"/>
  <c r="S246" i="1"/>
  <c r="Y245" i="1"/>
  <c r="R245" i="1"/>
  <c r="E245" i="1"/>
  <c r="S245" i="1"/>
  <c r="Y244" i="1"/>
  <c r="R244" i="1"/>
  <c r="E244" i="1"/>
  <c r="S244" i="1"/>
  <c r="Y243" i="1"/>
  <c r="R243" i="1"/>
  <c r="E243" i="1"/>
  <c r="Y242" i="1"/>
  <c r="R242" i="1"/>
  <c r="Y241" i="1"/>
  <c r="R241" i="1"/>
  <c r="E241" i="1"/>
  <c r="Y240" i="1"/>
  <c r="R240" i="1"/>
  <c r="E240" i="1"/>
  <c r="S240" i="1"/>
  <c r="Y239" i="1"/>
  <c r="Y238" i="1"/>
  <c r="R238" i="1"/>
  <c r="E238" i="1"/>
  <c r="Y237" i="1"/>
  <c r="R237" i="1"/>
  <c r="E237" i="1"/>
  <c r="Y236" i="1"/>
  <c r="R236" i="1"/>
  <c r="E236" i="1"/>
  <c r="S236" i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/>
  <c r="Y227" i="1"/>
  <c r="R227" i="1"/>
  <c r="E227" i="1"/>
  <c r="S227" i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/>
  <c r="Y211" i="1"/>
  <c r="R211" i="1"/>
  <c r="E211" i="1"/>
  <c r="S211" i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/>
  <c r="Y197" i="1"/>
  <c r="R197" i="1"/>
  <c r="E197" i="1"/>
  <c r="Y196" i="1"/>
  <c r="R196" i="1"/>
  <c r="E196" i="1"/>
  <c r="S196" i="1"/>
  <c r="Y195" i="1"/>
  <c r="R195" i="1"/>
  <c r="E195" i="1"/>
  <c r="Y194" i="1"/>
  <c r="R194" i="1"/>
  <c r="E194" i="1"/>
  <c r="Y193" i="1"/>
  <c r="R193" i="1"/>
  <c r="E193" i="1"/>
  <c r="S193" i="1"/>
  <c r="Y192" i="1"/>
  <c r="R192" i="1"/>
  <c r="E192" i="1"/>
  <c r="S192" i="1"/>
  <c r="Y191" i="1"/>
  <c r="Y190" i="1"/>
  <c r="R190" i="1"/>
  <c r="E190" i="1"/>
  <c r="Y189" i="1"/>
  <c r="R189" i="1"/>
  <c r="E189" i="1"/>
  <c r="Y188" i="1"/>
  <c r="R188" i="1"/>
  <c r="E188" i="1"/>
  <c r="S188" i="1"/>
  <c r="Y187" i="1"/>
  <c r="R187" i="1"/>
  <c r="E187" i="1"/>
  <c r="Y186" i="1"/>
  <c r="R186" i="1"/>
  <c r="E186" i="1"/>
  <c r="Y185" i="1"/>
  <c r="R185" i="1"/>
  <c r="E185" i="1"/>
  <c r="S185" i="1"/>
  <c r="Y184" i="1"/>
  <c r="R184" i="1"/>
  <c r="E184" i="1"/>
  <c r="S184" i="1"/>
  <c r="Y183" i="1"/>
  <c r="Y182" i="1"/>
  <c r="R182" i="1"/>
  <c r="E182" i="1"/>
  <c r="Y181" i="1"/>
  <c r="R181" i="1"/>
  <c r="E181" i="1"/>
  <c r="Y180" i="1"/>
  <c r="R180" i="1"/>
  <c r="E180" i="1"/>
  <c r="S180" i="1"/>
  <c r="Y179" i="1"/>
  <c r="R179" i="1"/>
  <c r="E179" i="1"/>
  <c r="Y178" i="1"/>
  <c r="R178" i="1"/>
  <c r="E178" i="1"/>
  <c r="Y177" i="1"/>
  <c r="R177" i="1"/>
  <c r="E177" i="1"/>
  <c r="S177" i="1"/>
  <c r="Y176" i="1"/>
  <c r="R176" i="1"/>
  <c r="E176" i="1"/>
  <c r="Y175" i="1"/>
  <c r="Y174" i="1"/>
  <c r="R174" i="1"/>
  <c r="E174" i="1"/>
  <c r="S174" i="1"/>
  <c r="Y173" i="1"/>
  <c r="R173" i="1"/>
  <c r="E173" i="1"/>
  <c r="S173" i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/>
  <c r="Y168" i="1"/>
  <c r="R168" i="1"/>
  <c r="E168" i="1"/>
  <c r="S168" i="1"/>
  <c r="Y167" i="1"/>
  <c r="Y166" i="1"/>
  <c r="R166" i="1"/>
  <c r="E166" i="1"/>
  <c r="S166" i="1"/>
  <c r="Y165" i="1"/>
  <c r="R165" i="1"/>
  <c r="E165" i="1"/>
  <c r="Y164" i="1"/>
  <c r="R164" i="1"/>
  <c r="E164" i="1"/>
  <c r="S164" i="1"/>
  <c r="Y163" i="1"/>
  <c r="R163" i="1"/>
  <c r="E163" i="1"/>
  <c r="Y162" i="1"/>
  <c r="R162" i="1"/>
  <c r="E162" i="1"/>
  <c r="Y161" i="1"/>
  <c r="R161" i="1"/>
  <c r="E161" i="1"/>
  <c r="S161" i="1"/>
  <c r="Y160" i="1"/>
  <c r="R160" i="1"/>
  <c r="E160" i="1"/>
  <c r="S160" i="1"/>
  <c r="Y159" i="1"/>
  <c r="Y158" i="1"/>
  <c r="R158" i="1"/>
  <c r="E158" i="1"/>
  <c r="S158" i="1"/>
  <c r="Y157" i="1"/>
  <c r="R157" i="1"/>
  <c r="E157" i="1"/>
  <c r="Y156" i="1"/>
  <c r="R156" i="1"/>
  <c r="E156" i="1"/>
  <c r="S156" i="1"/>
  <c r="Y155" i="1"/>
  <c r="R155" i="1"/>
  <c r="E155" i="1"/>
  <c r="Y154" i="1"/>
  <c r="R154" i="1"/>
  <c r="E154" i="1"/>
  <c r="S154" i="1"/>
  <c r="Y153" i="1"/>
  <c r="R153" i="1"/>
  <c r="E153" i="1"/>
  <c r="Y152" i="1"/>
  <c r="R152" i="1"/>
  <c r="E152" i="1"/>
  <c r="Y151" i="1"/>
  <c r="Y150" i="1"/>
  <c r="R150" i="1"/>
  <c r="E150" i="1"/>
  <c r="S150" i="1"/>
  <c r="Y149" i="1"/>
  <c r="R149" i="1"/>
  <c r="E149" i="1"/>
  <c r="Y148" i="1"/>
  <c r="R148" i="1"/>
  <c r="E148" i="1"/>
  <c r="S148" i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/>
  <c r="Y137" i="1"/>
  <c r="R137" i="1"/>
  <c r="E137" i="1"/>
  <c r="Y136" i="1"/>
  <c r="R136" i="1"/>
  <c r="E136" i="1"/>
  <c r="S136" i="1"/>
  <c r="Y135" i="1"/>
  <c r="Y134" i="1"/>
  <c r="R134" i="1"/>
  <c r="E134" i="1"/>
  <c r="S134" i="1"/>
  <c r="Y133" i="1"/>
  <c r="R133" i="1"/>
  <c r="E133" i="1"/>
  <c r="Y132" i="1"/>
  <c r="R132" i="1"/>
  <c r="E132" i="1"/>
  <c r="Y131" i="1"/>
  <c r="R131" i="1"/>
  <c r="E131" i="1"/>
  <c r="S131" i="1"/>
  <c r="Y130" i="1"/>
  <c r="R130" i="1"/>
  <c r="E130" i="1"/>
  <c r="Y129" i="1"/>
  <c r="R129" i="1"/>
  <c r="E129" i="1"/>
  <c r="Y128" i="1"/>
  <c r="R128" i="1"/>
  <c r="E128" i="1"/>
  <c r="S128" i="1"/>
  <c r="Y127" i="1"/>
  <c r="Y126" i="1"/>
  <c r="R126" i="1"/>
  <c r="E126" i="1"/>
  <c r="S126" i="1"/>
  <c r="Y125" i="1"/>
  <c r="R125" i="1"/>
  <c r="E125" i="1"/>
  <c r="Y124" i="1"/>
  <c r="R124" i="1"/>
  <c r="E124" i="1"/>
  <c r="S124" i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/>
  <c r="Y119" i="1"/>
  <c r="Y118" i="1"/>
  <c r="R118" i="1"/>
  <c r="E118" i="1"/>
  <c r="S118" i="1"/>
  <c r="Y117" i="1"/>
  <c r="R117" i="1"/>
  <c r="E117" i="1"/>
  <c r="Y116" i="1"/>
  <c r="R116" i="1"/>
  <c r="E116" i="1"/>
  <c r="S116" i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/>
  <c r="Y111" i="1"/>
  <c r="Y110" i="1"/>
  <c r="R110" i="1"/>
  <c r="E110" i="1"/>
  <c r="S110" i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/>
  <c r="Y103" i="1"/>
  <c r="Y102" i="1"/>
  <c r="R102" i="1"/>
  <c r="E102" i="1"/>
  <c r="Y101" i="1"/>
  <c r="R101" i="1"/>
  <c r="E101" i="1"/>
  <c r="Y100" i="1"/>
  <c r="R100" i="1"/>
  <c r="E100" i="1"/>
  <c r="S100" i="1"/>
  <c r="Y99" i="1"/>
  <c r="R99" i="1"/>
  <c r="E99" i="1"/>
  <c r="S99" i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Y92" i="1"/>
  <c r="R92" i="1"/>
  <c r="E92" i="1"/>
  <c r="S92" i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/>
  <c r="Y83" i="1"/>
  <c r="R83" i="1"/>
  <c r="E83" i="1"/>
  <c r="Y82" i="1"/>
  <c r="R82" i="1"/>
  <c r="E82" i="1"/>
  <c r="S82" i="1"/>
  <c r="Y81" i="1"/>
  <c r="R81" i="1"/>
  <c r="E81" i="1"/>
  <c r="Y80" i="1"/>
  <c r="R80" i="1"/>
  <c r="E80" i="1"/>
  <c r="S80" i="1"/>
  <c r="Y79" i="1"/>
  <c r="Y78" i="1"/>
  <c r="R78" i="1"/>
  <c r="E78" i="1"/>
  <c r="S78" i="1"/>
  <c r="Y77" i="1"/>
  <c r="R77" i="1"/>
  <c r="E77" i="1"/>
  <c r="Y76" i="1"/>
  <c r="R76" i="1"/>
  <c r="E76" i="1"/>
  <c r="Y75" i="1"/>
  <c r="R75" i="1"/>
  <c r="E75" i="1"/>
  <c r="S75" i="1"/>
  <c r="Y74" i="1"/>
  <c r="R74" i="1"/>
  <c r="E74" i="1"/>
  <c r="Y73" i="1"/>
  <c r="R73" i="1"/>
  <c r="E73" i="1"/>
  <c r="Y72" i="1"/>
  <c r="R72" i="1"/>
  <c r="E72" i="1"/>
  <c r="S72" i="1"/>
  <c r="Y71" i="1"/>
  <c r="Y70" i="1"/>
  <c r="R70" i="1"/>
  <c r="E70" i="1"/>
  <c r="S70" i="1"/>
  <c r="Y69" i="1"/>
  <c r="R69" i="1"/>
  <c r="E69" i="1"/>
  <c r="Y68" i="1"/>
  <c r="R68" i="1"/>
  <c r="E68" i="1"/>
  <c r="Y67" i="1"/>
  <c r="R67" i="1"/>
  <c r="E67" i="1"/>
  <c r="S67" i="1"/>
  <c r="Y66" i="1"/>
  <c r="R66" i="1"/>
  <c r="E66" i="1"/>
  <c r="Y65" i="1"/>
  <c r="R65" i="1"/>
  <c r="E65" i="1"/>
  <c r="Y64" i="1"/>
  <c r="R64" i="1"/>
  <c r="E64" i="1"/>
  <c r="S64" i="1"/>
  <c r="Y63" i="1"/>
  <c r="Y62" i="1"/>
  <c r="R62" i="1"/>
  <c r="E62" i="1"/>
  <c r="S62" i="1"/>
  <c r="Y61" i="1"/>
  <c r="R61" i="1"/>
  <c r="E61" i="1"/>
  <c r="Y60" i="1"/>
  <c r="R60" i="1"/>
  <c r="E60" i="1"/>
  <c r="Y59" i="1"/>
  <c r="R59" i="1"/>
  <c r="E59" i="1"/>
  <c r="S59" i="1"/>
  <c r="Y58" i="1"/>
  <c r="R58" i="1"/>
  <c r="E58" i="1"/>
  <c r="Y57" i="1"/>
  <c r="R57" i="1"/>
  <c r="E57" i="1"/>
  <c r="Y56" i="1"/>
  <c r="R56" i="1"/>
  <c r="E56" i="1"/>
  <c r="S56" i="1"/>
  <c r="Y55" i="1"/>
  <c r="Y54" i="1"/>
  <c r="R54" i="1"/>
  <c r="E54" i="1"/>
  <c r="Y53" i="1"/>
  <c r="R53" i="1"/>
  <c r="E53" i="1"/>
  <c r="Y52" i="1"/>
  <c r="R52" i="1"/>
  <c r="E52" i="1"/>
  <c r="S52" i="1"/>
  <c r="Y51" i="1"/>
  <c r="R51" i="1"/>
  <c r="E51" i="1"/>
  <c r="Y50" i="1"/>
  <c r="R50" i="1"/>
  <c r="E50" i="1"/>
  <c r="Y49" i="1"/>
  <c r="R49" i="1"/>
  <c r="E49" i="1"/>
  <c r="Y48" i="1"/>
  <c r="R48" i="1"/>
  <c r="E48" i="1"/>
  <c r="S48" i="1"/>
  <c r="Y47" i="1"/>
  <c r="Y46" i="1"/>
  <c r="R46" i="1"/>
  <c r="E46" i="1"/>
  <c r="Y45" i="1"/>
  <c r="R45" i="1"/>
  <c r="E45" i="1"/>
  <c r="Y44" i="1"/>
  <c r="R44" i="1"/>
  <c r="E44" i="1"/>
  <c r="S44" i="1"/>
  <c r="Y43" i="1"/>
  <c r="R43" i="1"/>
  <c r="E43" i="1"/>
  <c r="S43" i="1"/>
  <c r="Y42" i="1"/>
  <c r="R42" i="1"/>
  <c r="E42" i="1"/>
  <c r="Y41" i="1"/>
  <c r="R41" i="1"/>
  <c r="E41" i="1"/>
  <c r="Y40" i="1"/>
  <c r="R40" i="1"/>
  <c r="E40" i="1"/>
  <c r="S40" i="1"/>
  <c r="Y39" i="1"/>
  <c r="E39" i="1"/>
  <c r="Y38" i="1"/>
  <c r="R38" i="1"/>
  <c r="E38" i="1"/>
  <c r="Y37" i="1"/>
  <c r="R37" i="1"/>
  <c r="E37" i="1"/>
  <c r="Y36" i="1"/>
  <c r="R36" i="1"/>
  <c r="E36" i="1"/>
  <c r="S36" i="1"/>
  <c r="Y35" i="1"/>
  <c r="R35" i="1"/>
  <c r="E35" i="1"/>
  <c r="S35" i="1"/>
  <c r="Y34" i="1"/>
  <c r="R34" i="1"/>
  <c r="E34" i="1"/>
  <c r="Y33" i="1"/>
  <c r="R33" i="1"/>
  <c r="E33" i="1"/>
  <c r="Y32" i="1"/>
  <c r="R32" i="1"/>
  <c r="E32" i="1"/>
  <c r="S32" i="1"/>
  <c r="Y31" i="1"/>
  <c r="E31" i="1"/>
  <c r="S31" i="1"/>
  <c r="Y30" i="1"/>
  <c r="R30" i="1"/>
  <c r="E30" i="1"/>
  <c r="Y29" i="1"/>
  <c r="R29" i="1"/>
  <c r="E29" i="1"/>
  <c r="Y28" i="1"/>
  <c r="R28" i="1"/>
  <c r="E28" i="1"/>
  <c r="S28" i="1"/>
  <c r="Y27" i="1"/>
  <c r="R27" i="1"/>
  <c r="E27" i="1"/>
  <c r="S27" i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/>
  <c r="Y21" i="1"/>
  <c r="R21" i="1"/>
  <c r="E21" i="1"/>
  <c r="Y20" i="1"/>
  <c r="R20" i="1"/>
  <c r="E20" i="1"/>
  <c r="S20" i="1"/>
  <c r="Y19" i="1"/>
  <c r="R19" i="1"/>
  <c r="E19" i="1"/>
  <c r="S19" i="1"/>
  <c r="Y18" i="1"/>
  <c r="R18" i="1"/>
  <c r="E18" i="1"/>
  <c r="Y17" i="1"/>
  <c r="R17" i="1"/>
  <c r="E17" i="1"/>
  <c r="Y16" i="1"/>
  <c r="R16" i="1"/>
  <c r="E16" i="1"/>
  <c r="Y15" i="1"/>
  <c r="E15" i="1"/>
  <c r="S15" i="1"/>
  <c r="Y14" i="1"/>
  <c r="R14" i="1"/>
  <c r="E14" i="1"/>
  <c r="Y13" i="1"/>
  <c r="R13" i="1"/>
  <c r="E13" i="1"/>
  <c r="Y12" i="1"/>
  <c r="R12" i="1"/>
  <c r="E12" i="1"/>
  <c r="S12" i="1"/>
  <c r="Y11" i="1"/>
  <c r="R11" i="1"/>
  <c r="E11" i="1"/>
  <c r="S11" i="1"/>
  <c r="Y10" i="1"/>
  <c r="R10" i="1"/>
  <c r="E10" i="1"/>
  <c r="Y9" i="1"/>
  <c r="R9" i="1"/>
  <c r="E9" i="1"/>
  <c r="Y8" i="1"/>
  <c r="R8" i="1"/>
  <c r="E8" i="1"/>
  <c r="Y7" i="1"/>
  <c r="R7" i="1"/>
  <c r="U2" i="1"/>
  <c r="V2" i="1"/>
  <c r="N2" i="1"/>
  <c r="Q2" i="1"/>
  <c r="M2" i="1"/>
  <c r="G53" i="4"/>
  <c r="C53" i="4"/>
  <c r="G33" i="4"/>
  <c r="C33" i="4"/>
  <c r="G52" i="4"/>
  <c r="C52" i="4"/>
  <c r="G32" i="4"/>
  <c r="C32" i="4"/>
  <c r="S332" i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S352" i="1"/>
  <c r="S360" i="1"/>
  <c r="S330" i="1"/>
  <c r="R359" i="1"/>
  <c r="E359" i="1"/>
  <c r="R319" i="1"/>
  <c r="E319" i="1"/>
  <c r="S319" i="1"/>
  <c r="R287" i="1"/>
  <c r="E287" i="1"/>
  <c r="S287" i="1"/>
  <c r="R255" i="1"/>
  <c r="E255" i="1"/>
  <c r="S255" i="1"/>
  <c r="R223" i="1"/>
  <c r="E223" i="1"/>
  <c r="S223" i="1"/>
  <c r="R191" i="1"/>
  <c r="E191" i="1"/>
  <c r="S191" i="1"/>
  <c r="R159" i="1"/>
  <c r="E159" i="1"/>
  <c r="S159" i="1"/>
  <c r="R127" i="1"/>
  <c r="E127" i="1"/>
  <c r="S127" i="1"/>
  <c r="R95" i="1"/>
  <c r="E95" i="1"/>
  <c r="S95" i="1"/>
  <c r="E357" i="1"/>
  <c r="R335" i="1"/>
  <c r="E335" i="1"/>
  <c r="S335" i="1"/>
  <c r="R303" i="1"/>
  <c r="E303" i="1"/>
  <c r="S303" i="1"/>
  <c r="R279" i="1"/>
  <c r="E279" i="1"/>
  <c r="S279" i="1"/>
  <c r="R247" i="1"/>
  <c r="E247" i="1"/>
  <c r="S247" i="1"/>
  <c r="R215" i="1"/>
  <c r="E215" i="1"/>
  <c r="S215" i="1"/>
  <c r="R175" i="1"/>
  <c r="E175" i="1"/>
  <c r="S175" i="1"/>
  <c r="R143" i="1"/>
  <c r="E143" i="1"/>
  <c r="S143" i="1"/>
  <c r="R111" i="1"/>
  <c r="E111" i="1"/>
  <c r="S111" i="1"/>
  <c r="R79" i="1"/>
  <c r="E79" i="1"/>
  <c r="S79" i="1"/>
  <c r="R343" i="1"/>
  <c r="E343" i="1"/>
  <c r="R311" i="1"/>
  <c r="E311" i="1"/>
  <c r="S311" i="1"/>
  <c r="R271" i="1"/>
  <c r="E271" i="1"/>
  <c r="S271" i="1"/>
  <c r="R239" i="1"/>
  <c r="E239" i="1"/>
  <c r="S239" i="1"/>
  <c r="R199" i="1"/>
  <c r="E199" i="1"/>
  <c r="S199" i="1"/>
  <c r="R167" i="1"/>
  <c r="E167" i="1"/>
  <c r="S167" i="1"/>
  <c r="R135" i="1"/>
  <c r="E135" i="1"/>
  <c r="S135" i="1"/>
  <c r="R103" i="1"/>
  <c r="E103" i="1"/>
  <c r="R71" i="1"/>
  <c r="E71" i="1"/>
  <c r="S71" i="1"/>
  <c r="R290" i="1"/>
  <c r="R306" i="1"/>
  <c r="R322" i="1"/>
  <c r="R338" i="1"/>
  <c r="R354" i="1"/>
  <c r="E55" i="1"/>
  <c r="S55" i="1"/>
  <c r="R361" i="1"/>
  <c r="R351" i="1"/>
  <c r="E351" i="1"/>
  <c r="R327" i="1"/>
  <c r="E327" i="1"/>
  <c r="S327" i="1"/>
  <c r="R295" i="1"/>
  <c r="E295" i="1"/>
  <c r="S295" i="1"/>
  <c r="R263" i="1"/>
  <c r="E263" i="1"/>
  <c r="S263" i="1"/>
  <c r="R231" i="1"/>
  <c r="E231" i="1"/>
  <c r="S231" i="1"/>
  <c r="R207" i="1"/>
  <c r="E207" i="1"/>
  <c r="S207" i="1"/>
  <c r="R183" i="1"/>
  <c r="E183" i="1"/>
  <c r="S183" i="1"/>
  <c r="R151" i="1"/>
  <c r="E151" i="1"/>
  <c r="S151" i="1"/>
  <c r="R119" i="1"/>
  <c r="E119" i="1"/>
  <c r="S119" i="1"/>
  <c r="R87" i="1"/>
  <c r="E87" i="1"/>
  <c r="S87" i="1"/>
  <c r="R63" i="1"/>
  <c r="E63" i="1"/>
  <c r="S63" i="1"/>
  <c r="R258" i="1"/>
  <c r="R274" i="1"/>
  <c r="E47" i="1"/>
  <c r="S47" i="1"/>
  <c r="R265" i="1"/>
  <c r="R281" i="1"/>
  <c r="R297" i="1"/>
  <c r="R313" i="1"/>
  <c r="R329" i="1"/>
  <c r="R345" i="1"/>
  <c r="R362" i="1"/>
  <c r="R314" i="1"/>
  <c r="R330" i="1"/>
  <c r="R346" i="1"/>
  <c r="D364" i="1"/>
  <c r="E364" i="1"/>
  <c r="I358" i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29" i="1"/>
  <c r="S345" i="1"/>
  <c r="S353" i="1"/>
  <c r="S339" i="1"/>
  <c r="S347" i="1"/>
  <c r="S355" i="1"/>
  <c r="K52" i="4"/>
  <c r="C51" i="4"/>
  <c r="G31" i="4"/>
  <c r="C31" i="4"/>
  <c r="I341" i="1"/>
  <c r="J341" i="1"/>
  <c r="I340" i="1"/>
  <c r="I345" i="1"/>
  <c r="I362" i="1"/>
  <c r="I330" i="1"/>
  <c r="J330" i="1"/>
  <c r="I329" i="1"/>
  <c r="J329" i="1"/>
  <c r="I356" i="1"/>
  <c r="J356" i="1"/>
  <c r="I361" i="1"/>
  <c r="J361" i="1"/>
  <c r="I349" i="1"/>
  <c r="J349" i="1"/>
  <c r="I355" i="1"/>
  <c r="I350" i="1"/>
  <c r="I337" i="1"/>
  <c r="I360" i="1"/>
  <c r="J360" i="1"/>
  <c r="I334" i="1"/>
  <c r="J334" i="1"/>
  <c r="I348" i="1"/>
  <c r="J348" i="1"/>
  <c r="I347" i="1"/>
  <c r="J347" i="1"/>
  <c r="I333" i="1"/>
  <c r="J333" i="1"/>
  <c r="I335" i="1"/>
  <c r="J335" i="1"/>
  <c r="I346" i="1"/>
  <c r="I339" i="1"/>
  <c r="J339" i="1"/>
  <c r="I352" i="1"/>
  <c r="J352" i="1"/>
  <c r="I336" i="1"/>
  <c r="J336" i="1"/>
  <c r="I344" i="1"/>
  <c r="J344" i="1"/>
  <c r="I354" i="1"/>
  <c r="J354" i="1"/>
  <c r="I332" i="1"/>
  <c r="J332" i="1"/>
  <c r="S357" i="1"/>
  <c r="I357" i="1"/>
  <c r="S351" i="1"/>
  <c r="I351" i="1"/>
  <c r="J351" i="1"/>
  <c r="S343" i="1"/>
  <c r="I343" i="1"/>
  <c r="J343" i="1"/>
  <c r="I8" i="1"/>
  <c r="J8" i="1"/>
  <c r="I16" i="1"/>
  <c r="J16" i="1"/>
  <c r="I24" i="1"/>
  <c r="J24" i="1"/>
  <c r="I32" i="1"/>
  <c r="I40" i="1"/>
  <c r="I48" i="1"/>
  <c r="J48" i="1"/>
  <c r="I56" i="1"/>
  <c r="J56" i="1"/>
  <c r="I64" i="1"/>
  <c r="J64" i="1"/>
  <c r="I72" i="1"/>
  <c r="J72" i="1"/>
  <c r="I80" i="1"/>
  <c r="J80" i="1"/>
  <c r="I88" i="1"/>
  <c r="J88" i="1"/>
  <c r="I96" i="1"/>
  <c r="J96" i="1"/>
  <c r="I104" i="1"/>
  <c r="J104" i="1"/>
  <c r="I112" i="1"/>
  <c r="J112" i="1"/>
  <c r="I120" i="1"/>
  <c r="J120" i="1"/>
  <c r="I128" i="1"/>
  <c r="J128" i="1"/>
  <c r="I136" i="1"/>
  <c r="J136" i="1"/>
  <c r="I144" i="1"/>
  <c r="J144" i="1"/>
  <c r="I152" i="1"/>
  <c r="J152" i="1"/>
  <c r="I160" i="1"/>
  <c r="I168" i="1"/>
  <c r="J168" i="1"/>
  <c r="I176" i="1"/>
  <c r="J176" i="1"/>
  <c r="I184" i="1"/>
  <c r="J184" i="1"/>
  <c r="I192" i="1"/>
  <c r="J192" i="1"/>
  <c r="I200" i="1"/>
  <c r="J200" i="1"/>
  <c r="I208" i="1"/>
  <c r="J208" i="1"/>
  <c r="I216" i="1"/>
  <c r="J216" i="1"/>
  <c r="I224" i="1"/>
  <c r="I232" i="1"/>
  <c r="J232" i="1"/>
  <c r="I240" i="1"/>
  <c r="J240" i="1"/>
  <c r="I248" i="1"/>
  <c r="J248" i="1"/>
  <c r="I256" i="1"/>
  <c r="J256" i="1"/>
  <c r="I264" i="1"/>
  <c r="J264" i="1"/>
  <c r="I272" i="1"/>
  <c r="J272" i="1"/>
  <c r="I280" i="1"/>
  <c r="J280" i="1"/>
  <c r="I288" i="1"/>
  <c r="I296" i="1"/>
  <c r="J296" i="1"/>
  <c r="I304" i="1"/>
  <c r="J304" i="1"/>
  <c r="I312" i="1"/>
  <c r="J312" i="1"/>
  <c r="I320" i="1"/>
  <c r="J320" i="1"/>
  <c r="I11" i="1"/>
  <c r="J11" i="1"/>
  <c r="I35" i="1"/>
  <c r="I59" i="1"/>
  <c r="J59" i="1"/>
  <c r="I75" i="1"/>
  <c r="I99" i="1"/>
  <c r="J99" i="1"/>
  <c r="I115" i="1"/>
  <c r="I139" i="1"/>
  <c r="J139" i="1"/>
  <c r="I163" i="1"/>
  <c r="J163" i="1"/>
  <c r="I195" i="1"/>
  <c r="J195" i="1"/>
  <c r="I211" i="1"/>
  <c r="J211" i="1"/>
  <c r="I227" i="1"/>
  <c r="J227" i="1"/>
  <c r="I251" i="1"/>
  <c r="I259" i="1"/>
  <c r="J259" i="1"/>
  <c r="I283" i="1"/>
  <c r="J283" i="1"/>
  <c r="I315" i="1"/>
  <c r="J315" i="1"/>
  <c r="I7" i="1"/>
  <c r="J7" i="1"/>
  <c r="I229" i="1"/>
  <c r="J229" i="1"/>
  <c r="I269" i="1"/>
  <c r="J269" i="1"/>
  <c r="I301" i="1"/>
  <c r="J301" i="1"/>
  <c r="I30" i="1"/>
  <c r="I54" i="1"/>
  <c r="J54" i="1"/>
  <c r="I78" i="1"/>
  <c r="J78" i="1"/>
  <c r="I110" i="1"/>
  <c r="J110" i="1"/>
  <c r="I126" i="1"/>
  <c r="J126" i="1"/>
  <c r="I142" i="1"/>
  <c r="J142" i="1"/>
  <c r="I166" i="1"/>
  <c r="J166" i="1"/>
  <c r="I182" i="1"/>
  <c r="J182" i="1"/>
  <c r="I198" i="1"/>
  <c r="J198" i="1"/>
  <c r="I222" i="1"/>
  <c r="J222" i="1"/>
  <c r="I246" i="1"/>
  <c r="J246" i="1"/>
  <c r="I270" i="1"/>
  <c r="J270" i="1"/>
  <c r="I294" i="1"/>
  <c r="J294" i="1"/>
  <c r="I318" i="1"/>
  <c r="J318" i="1"/>
  <c r="I39" i="1"/>
  <c r="J39" i="1"/>
  <c r="I63" i="1"/>
  <c r="J63" i="1"/>
  <c r="I9" i="1"/>
  <c r="J9" i="1"/>
  <c r="I17" i="1"/>
  <c r="J17" i="1"/>
  <c r="I25" i="1"/>
  <c r="J25" i="1"/>
  <c r="I33" i="1"/>
  <c r="J33" i="1"/>
  <c r="I41" i="1"/>
  <c r="J41" i="1"/>
  <c r="I49" i="1"/>
  <c r="J49" i="1"/>
  <c r="I57" i="1"/>
  <c r="J57" i="1"/>
  <c r="I65" i="1"/>
  <c r="J65" i="1"/>
  <c r="I73" i="1"/>
  <c r="I81" i="1"/>
  <c r="J81" i="1"/>
  <c r="I89" i="1"/>
  <c r="J89" i="1"/>
  <c r="I97" i="1"/>
  <c r="J97" i="1"/>
  <c r="I105" i="1"/>
  <c r="J105" i="1"/>
  <c r="I113" i="1"/>
  <c r="J113" i="1"/>
  <c r="I121" i="1"/>
  <c r="J121" i="1"/>
  <c r="I129" i="1"/>
  <c r="J129" i="1"/>
  <c r="I137" i="1"/>
  <c r="I145" i="1"/>
  <c r="J145" i="1"/>
  <c r="I153" i="1"/>
  <c r="J153" i="1"/>
  <c r="I161" i="1"/>
  <c r="J161" i="1"/>
  <c r="I169" i="1"/>
  <c r="J169" i="1"/>
  <c r="I177" i="1"/>
  <c r="J177" i="1"/>
  <c r="I185" i="1"/>
  <c r="J185" i="1"/>
  <c r="I193" i="1"/>
  <c r="J193" i="1"/>
  <c r="I201" i="1"/>
  <c r="J201" i="1"/>
  <c r="I209" i="1"/>
  <c r="J209" i="1"/>
  <c r="I217" i="1"/>
  <c r="J217" i="1"/>
  <c r="I225" i="1"/>
  <c r="J225" i="1"/>
  <c r="I233" i="1"/>
  <c r="J233" i="1"/>
  <c r="I241" i="1"/>
  <c r="J241" i="1"/>
  <c r="I249" i="1"/>
  <c r="J249" i="1"/>
  <c r="I257" i="1"/>
  <c r="J257" i="1"/>
  <c r="I265" i="1"/>
  <c r="I273" i="1"/>
  <c r="J273" i="1"/>
  <c r="I281" i="1"/>
  <c r="J281" i="1"/>
  <c r="I289" i="1"/>
  <c r="J289" i="1"/>
  <c r="I297" i="1"/>
  <c r="J297" i="1"/>
  <c r="I305" i="1"/>
  <c r="J305" i="1"/>
  <c r="I313" i="1"/>
  <c r="J313" i="1"/>
  <c r="I321" i="1"/>
  <c r="J321" i="1"/>
  <c r="I27" i="1"/>
  <c r="I51" i="1"/>
  <c r="J51" i="1"/>
  <c r="I83" i="1"/>
  <c r="J83" i="1"/>
  <c r="I107" i="1"/>
  <c r="J107" i="1"/>
  <c r="I131" i="1"/>
  <c r="J131" i="1"/>
  <c r="I147" i="1"/>
  <c r="J147" i="1"/>
  <c r="I171" i="1"/>
  <c r="J171" i="1"/>
  <c r="I179" i="1"/>
  <c r="J179" i="1"/>
  <c r="I203" i="1"/>
  <c r="I235" i="1"/>
  <c r="J235" i="1"/>
  <c r="I267" i="1"/>
  <c r="J267" i="1"/>
  <c r="I299" i="1"/>
  <c r="J299" i="1"/>
  <c r="I125" i="1"/>
  <c r="J125" i="1"/>
  <c r="I157" i="1"/>
  <c r="J157" i="1"/>
  <c r="I181" i="1"/>
  <c r="J181" i="1"/>
  <c r="I213" i="1"/>
  <c r="J213" i="1"/>
  <c r="I245" i="1"/>
  <c r="I277" i="1"/>
  <c r="J277" i="1"/>
  <c r="I309" i="1"/>
  <c r="J309" i="1"/>
  <c r="I22" i="1"/>
  <c r="J22" i="1"/>
  <c r="I46" i="1"/>
  <c r="J46" i="1"/>
  <c r="I70" i="1"/>
  <c r="J70" i="1"/>
  <c r="I94" i="1"/>
  <c r="J94" i="1"/>
  <c r="I118" i="1"/>
  <c r="J118" i="1"/>
  <c r="I150" i="1"/>
  <c r="I190" i="1"/>
  <c r="J190" i="1"/>
  <c r="I214" i="1"/>
  <c r="J214" i="1"/>
  <c r="I230" i="1"/>
  <c r="J230" i="1"/>
  <c r="I254" i="1"/>
  <c r="J254" i="1"/>
  <c r="I278" i="1"/>
  <c r="J278" i="1"/>
  <c r="I302" i="1"/>
  <c r="J302" i="1"/>
  <c r="I326" i="1"/>
  <c r="J326" i="1"/>
  <c r="I31" i="1"/>
  <c r="J31" i="1"/>
  <c r="I47" i="1"/>
  <c r="J47" i="1"/>
  <c r="I79" i="1"/>
  <c r="J79" i="1"/>
  <c r="I10" i="1"/>
  <c r="J10" i="1"/>
  <c r="I18" i="1"/>
  <c r="J18" i="1"/>
  <c r="I26" i="1"/>
  <c r="J26" i="1"/>
  <c r="I34" i="1"/>
  <c r="J34" i="1"/>
  <c r="I42" i="1"/>
  <c r="J42" i="1"/>
  <c r="I50" i="1"/>
  <c r="I58" i="1"/>
  <c r="J58" i="1"/>
  <c r="I66" i="1"/>
  <c r="J66" i="1"/>
  <c r="I74" i="1"/>
  <c r="J74" i="1"/>
  <c r="I82" i="1"/>
  <c r="J82" i="1"/>
  <c r="I90" i="1"/>
  <c r="J90" i="1"/>
  <c r="I98" i="1"/>
  <c r="J98" i="1"/>
  <c r="I106" i="1"/>
  <c r="J106" i="1"/>
  <c r="I114" i="1"/>
  <c r="I122" i="1"/>
  <c r="J122" i="1"/>
  <c r="I130" i="1"/>
  <c r="J130" i="1"/>
  <c r="I138" i="1"/>
  <c r="J138" i="1"/>
  <c r="I146" i="1"/>
  <c r="J146" i="1"/>
  <c r="I154" i="1"/>
  <c r="J154" i="1"/>
  <c r="I162" i="1"/>
  <c r="J162" i="1"/>
  <c r="I170" i="1"/>
  <c r="J170" i="1"/>
  <c r="I178" i="1"/>
  <c r="I186" i="1"/>
  <c r="I194" i="1"/>
  <c r="J194" i="1"/>
  <c r="I202" i="1"/>
  <c r="J202" i="1"/>
  <c r="I210" i="1"/>
  <c r="J210" i="1"/>
  <c r="I218" i="1"/>
  <c r="J218" i="1"/>
  <c r="I226" i="1"/>
  <c r="J226" i="1"/>
  <c r="I234" i="1"/>
  <c r="J234" i="1"/>
  <c r="I242" i="1"/>
  <c r="I250" i="1"/>
  <c r="J250" i="1"/>
  <c r="I258" i="1"/>
  <c r="J258" i="1"/>
  <c r="I266" i="1"/>
  <c r="J266" i="1"/>
  <c r="I274" i="1"/>
  <c r="J274" i="1"/>
  <c r="I282" i="1"/>
  <c r="J282" i="1"/>
  <c r="I290" i="1"/>
  <c r="I298" i="1"/>
  <c r="J298" i="1"/>
  <c r="I306" i="1"/>
  <c r="I314" i="1"/>
  <c r="J314" i="1"/>
  <c r="I322" i="1"/>
  <c r="J322" i="1"/>
  <c r="I19" i="1"/>
  <c r="J19" i="1"/>
  <c r="I43" i="1"/>
  <c r="J43" i="1"/>
  <c r="I67" i="1"/>
  <c r="J67" i="1"/>
  <c r="I91" i="1"/>
  <c r="J91" i="1"/>
  <c r="I123" i="1"/>
  <c r="J123" i="1"/>
  <c r="I155" i="1"/>
  <c r="J155" i="1"/>
  <c r="I187" i="1"/>
  <c r="J187" i="1"/>
  <c r="I219" i="1"/>
  <c r="J219" i="1"/>
  <c r="I243" i="1"/>
  <c r="J243" i="1"/>
  <c r="I275" i="1"/>
  <c r="J275" i="1"/>
  <c r="I291" i="1"/>
  <c r="J291" i="1"/>
  <c r="I307" i="1"/>
  <c r="J307" i="1"/>
  <c r="I323" i="1"/>
  <c r="J323" i="1"/>
  <c r="I109" i="1"/>
  <c r="J109" i="1"/>
  <c r="I141" i="1"/>
  <c r="J141" i="1"/>
  <c r="I173" i="1"/>
  <c r="J173" i="1"/>
  <c r="I197" i="1"/>
  <c r="J197" i="1"/>
  <c r="I221" i="1"/>
  <c r="J221" i="1"/>
  <c r="I253" i="1"/>
  <c r="J253" i="1"/>
  <c r="I285" i="1"/>
  <c r="J285" i="1"/>
  <c r="I317" i="1"/>
  <c r="J317" i="1"/>
  <c r="I14" i="1"/>
  <c r="I38" i="1"/>
  <c r="J38" i="1"/>
  <c r="I62" i="1"/>
  <c r="J62" i="1"/>
  <c r="I86" i="1"/>
  <c r="J86" i="1"/>
  <c r="I102" i="1"/>
  <c r="J102" i="1"/>
  <c r="I134" i="1"/>
  <c r="J134" i="1"/>
  <c r="I158" i="1"/>
  <c r="J158" i="1"/>
  <c r="I174" i="1"/>
  <c r="J174" i="1"/>
  <c r="I206" i="1"/>
  <c r="J206" i="1"/>
  <c r="I238" i="1"/>
  <c r="J238" i="1"/>
  <c r="I262" i="1"/>
  <c r="J262" i="1"/>
  <c r="I286" i="1"/>
  <c r="J286" i="1"/>
  <c r="I310" i="1"/>
  <c r="J310" i="1"/>
  <c r="I15" i="1"/>
  <c r="J15" i="1"/>
  <c r="I55" i="1"/>
  <c r="J55" i="1"/>
  <c r="I71" i="1"/>
  <c r="J71" i="1"/>
  <c r="I23" i="1"/>
  <c r="I12" i="1"/>
  <c r="J12" i="1"/>
  <c r="I20" i="1"/>
  <c r="J20" i="1"/>
  <c r="I28" i="1"/>
  <c r="J28" i="1"/>
  <c r="I36" i="1"/>
  <c r="J36" i="1"/>
  <c r="I44" i="1"/>
  <c r="J44" i="1"/>
  <c r="I52" i="1"/>
  <c r="J52" i="1"/>
  <c r="I60" i="1"/>
  <c r="J60" i="1"/>
  <c r="I68" i="1"/>
  <c r="J68" i="1"/>
  <c r="I76" i="1"/>
  <c r="J76" i="1"/>
  <c r="I84" i="1"/>
  <c r="J84" i="1"/>
  <c r="I92" i="1"/>
  <c r="J92" i="1"/>
  <c r="I100" i="1"/>
  <c r="J100" i="1"/>
  <c r="I108" i="1"/>
  <c r="J108" i="1"/>
  <c r="I116" i="1"/>
  <c r="J116" i="1"/>
  <c r="I124" i="1"/>
  <c r="J124" i="1"/>
  <c r="I132" i="1"/>
  <c r="I140" i="1"/>
  <c r="J140" i="1"/>
  <c r="I148" i="1"/>
  <c r="J148" i="1"/>
  <c r="I156" i="1"/>
  <c r="J156" i="1"/>
  <c r="I164" i="1"/>
  <c r="J164" i="1"/>
  <c r="I172" i="1"/>
  <c r="J172" i="1"/>
  <c r="I180" i="1"/>
  <c r="J180" i="1"/>
  <c r="I188" i="1"/>
  <c r="J188" i="1"/>
  <c r="I196" i="1"/>
  <c r="J196" i="1"/>
  <c r="I204" i="1"/>
  <c r="J204" i="1"/>
  <c r="I212" i="1"/>
  <c r="J212" i="1"/>
  <c r="I220" i="1"/>
  <c r="J220" i="1"/>
  <c r="I228" i="1"/>
  <c r="J228" i="1"/>
  <c r="I236" i="1"/>
  <c r="J236" i="1"/>
  <c r="I244" i="1"/>
  <c r="J244" i="1"/>
  <c r="I252" i="1"/>
  <c r="J252" i="1"/>
  <c r="I260" i="1"/>
  <c r="I268" i="1"/>
  <c r="J268" i="1"/>
  <c r="I276" i="1"/>
  <c r="J276" i="1"/>
  <c r="I284" i="1"/>
  <c r="J284" i="1"/>
  <c r="I292" i="1"/>
  <c r="J292" i="1"/>
  <c r="I300" i="1"/>
  <c r="J300" i="1"/>
  <c r="I308" i="1"/>
  <c r="J308" i="1"/>
  <c r="I316" i="1"/>
  <c r="J316" i="1"/>
  <c r="I324" i="1"/>
  <c r="I13" i="1"/>
  <c r="J13" i="1"/>
  <c r="I21" i="1"/>
  <c r="J21" i="1"/>
  <c r="I29" i="1"/>
  <c r="J29" i="1"/>
  <c r="I37" i="1"/>
  <c r="J37" i="1"/>
  <c r="I45" i="1"/>
  <c r="J45" i="1"/>
  <c r="I53" i="1"/>
  <c r="J53" i="1"/>
  <c r="I61" i="1"/>
  <c r="J61" i="1"/>
  <c r="I69" i="1"/>
  <c r="I77" i="1"/>
  <c r="I85" i="1"/>
  <c r="J85" i="1"/>
  <c r="I93" i="1"/>
  <c r="J93" i="1"/>
  <c r="I101" i="1"/>
  <c r="J101" i="1"/>
  <c r="I117" i="1"/>
  <c r="J117" i="1"/>
  <c r="I133" i="1"/>
  <c r="J133" i="1"/>
  <c r="I149" i="1"/>
  <c r="J149" i="1"/>
  <c r="I165" i="1"/>
  <c r="J165" i="1"/>
  <c r="I189" i="1"/>
  <c r="J189" i="1"/>
  <c r="I205" i="1"/>
  <c r="J205" i="1"/>
  <c r="I237" i="1"/>
  <c r="J237" i="1"/>
  <c r="I261" i="1"/>
  <c r="J261" i="1"/>
  <c r="I293" i="1"/>
  <c r="J293" i="1"/>
  <c r="I325" i="1"/>
  <c r="J325" i="1"/>
  <c r="I87" i="1"/>
  <c r="J87" i="1"/>
  <c r="I151" i="1"/>
  <c r="I215" i="1"/>
  <c r="J215" i="1"/>
  <c r="I279" i="1"/>
  <c r="J279" i="1"/>
  <c r="I223" i="1"/>
  <c r="J223" i="1"/>
  <c r="I183" i="1"/>
  <c r="J183" i="1"/>
  <c r="I127" i="1"/>
  <c r="J127" i="1"/>
  <c r="I135" i="1"/>
  <c r="J135" i="1"/>
  <c r="I271" i="1"/>
  <c r="J271" i="1"/>
  <c r="I95" i="1"/>
  <c r="J95" i="1"/>
  <c r="I159" i="1"/>
  <c r="J159" i="1"/>
  <c r="I287" i="1"/>
  <c r="J287" i="1"/>
  <c r="I119" i="1"/>
  <c r="J119" i="1"/>
  <c r="I319" i="1"/>
  <c r="J319" i="1"/>
  <c r="I207" i="1"/>
  <c r="J207" i="1"/>
  <c r="I103" i="1"/>
  <c r="J103" i="1"/>
  <c r="I167" i="1"/>
  <c r="J167" i="1"/>
  <c r="I231" i="1"/>
  <c r="I295" i="1"/>
  <c r="J295" i="1"/>
  <c r="I247" i="1"/>
  <c r="J247" i="1"/>
  <c r="I191" i="1"/>
  <c r="J191" i="1"/>
  <c r="I199" i="1"/>
  <c r="J199" i="1"/>
  <c r="I111" i="1"/>
  <c r="J111" i="1"/>
  <c r="I175" i="1"/>
  <c r="J175" i="1"/>
  <c r="I239" i="1"/>
  <c r="J239" i="1"/>
  <c r="I303" i="1"/>
  <c r="J303" i="1"/>
  <c r="I311" i="1"/>
  <c r="J311" i="1"/>
  <c r="I255" i="1"/>
  <c r="J255" i="1"/>
  <c r="I327" i="1"/>
  <c r="J327" i="1"/>
  <c r="I263" i="1"/>
  <c r="J263" i="1"/>
  <c r="I143" i="1"/>
  <c r="J143" i="1"/>
  <c r="S359" i="1"/>
  <c r="I359" i="1"/>
  <c r="J359" i="1"/>
  <c r="I353" i="1"/>
  <c r="I338" i="1"/>
  <c r="J338" i="1"/>
  <c r="I331" i="1"/>
  <c r="J331" i="1"/>
  <c r="I342" i="1"/>
  <c r="J342" i="1"/>
  <c r="I328" i="1"/>
  <c r="J328" i="1"/>
  <c r="G9" i="1"/>
  <c r="H9" i="1"/>
  <c r="G8" i="1"/>
  <c r="H8" i="1"/>
  <c r="G7" i="1"/>
  <c r="H7" i="1"/>
  <c r="F7" i="1"/>
  <c r="G323" i="1"/>
  <c r="H323" i="1"/>
  <c r="F214" i="1"/>
  <c r="R36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G343" i="1"/>
  <c r="H343" i="1"/>
  <c r="F216" i="1"/>
  <c r="F222" i="1"/>
  <c r="F125" i="1"/>
  <c r="F10" i="1"/>
  <c r="F107" i="1"/>
  <c r="F211" i="1"/>
  <c r="F221" i="1"/>
  <c r="F188" i="1"/>
  <c r="F146" i="1"/>
  <c r="F101" i="1"/>
  <c r="F167" i="1"/>
  <c r="S364" i="1"/>
  <c r="F322" i="1"/>
  <c r="F343" i="1"/>
  <c r="F204" i="1"/>
  <c r="F105" i="1"/>
  <c r="F72" i="1"/>
  <c r="G22" i="1"/>
  <c r="H22" i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F136" i="1"/>
  <c r="F54" i="1"/>
  <c r="F48" i="1"/>
  <c r="F41" i="1"/>
  <c r="F86" i="1"/>
  <c r="F362" i="1"/>
  <c r="G87" i="1"/>
  <c r="H87" i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G169" i="1"/>
  <c r="H169" i="1"/>
  <c r="F62" i="1"/>
  <c r="F23" i="1"/>
  <c r="F84" i="1"/>
  <c r="F159" i="1"/>
  <c r="F323" i="1"/>
  <c r="F331" i="1"/>
  <c r="F361" i="1"/>
  <c r="F315" i="1"/>
  <c r="F349" i="1"/>
  <c r="G314" i="1"/>
  <c r="H314" i="1"/>
  <c r="F319" i="1"/>
  <c r="F252" i="1"/>
  <c r="G228" i="1"/>
  <c r="H228" i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G60" i="1"/>
  <c r="H60" i="1"/>
  <c r="F155" i="1"/>
  <c r="F309" i="1"/>
  <c r="F274" i="1"/>
  <c r="F127" i="1"/>
  <c r="F353" i="1"/>
  <c r="F276" i="1"/>
  <c r="F238" i="1"/>
  <c r="F194" i="1"/>
  <c r="F184" i="1"/>
  <c r="F113" i="1"/>
  <c r="F124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G142" i="1"/>
  <c r="H142" i="1"/>
  <c r="F215" i="1"/>
  <c r="F360" i="1"/>
  <c r="F193" i="1"/>
  <c r="F177" i="1"/>
  <c r="F364" i="1"/>
  <c r="F11" i="1"/>
  <c r="F347" i="1"/>
  <c r="F139" i="1"/>
  <c r="F293" i="1"/>
  <c r="F130" i="1"/>
  <c r="F39" i="1"/>
  <c r="F326" i="1"/>
  <c r="F345" i="1"/>
  <c r="F229" i="1"/>
  <c r="F129" i="1"/>
  <c r="G49" i="1"/>
  <c r="H49" i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G335" i="1"/>
  <c r="H335" i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F235" i="1"/>
  <c r="F163" i="1"/>
  <c r="F102" i="1"/>
  <c r="F104" i="1"/>
  <c r="F46" i="1"/>
  <c r="F181" i="1"/>
  <c r="F94" i="1"/>
  <c r="F25" i="1"/>
  <c r="F57" i="1"/>
  <c r="F234" i="1"/>
  <c r="F115" i="1"/>
  <c r="F303" i="1"/>
  <c r="F218" i="1"/>
  <c r="F250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F316" i="1"/>
  <c r="G279" i="1"/>
  <c r="H279" i="1"/>
  <c r="F278" i="1"/>
  <c r="J203" i="1"/>
  <c r="G214" i="1"/>
  <c r="H214" i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I364" i="1"/>
  <c r="F341" i="1"/>
  <c r="G364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G270" i="1"/>
  <c r="H270" i="1"/>
  <c r="F9" i="1"/>
  <c r="G257" i="1"/>
  <c r="H257" i="1"/>
  <c r="F310" i="1"/>
  <c r="F21" i="1"/>
  <c r="F327" i="1"/>
  <c r="F111" i="1"/>
  <c r="F140" i="1"/>
  <c r="F318" i="1"/>
  <c r="F183" i="1"/>
  <c r="F79" i="1"/>
  <c r="F97" i="1"/>
  <c r="G144" i="1"/>
  <c r="H144" i="1"/>
  <c r="G175" i="1"/>
  <c r="H175" i="1"/>
  <c r="G289" i="1"/>
  <c r="H289" i="1"/>
  <c r="G212" i="1"/>
  <c r="H212" i="1"/>
  <c r="J346" i="1"/>
  <c r="G166" i="1"/>
  <c r="H166" i="1"/>
  <c r="J251" i="1"/>
  <c r="G360" i="1"/>
  <c r="H360" i="1"/>
  <c r="G113" i="1"/>
  <c r="H113" i="1"/>
  <c r="G42" i="1"/>
  <c r="H42" i="1"/>
  <c r="G151" i="1"/>
  <c r="H151" i="1"/>
  <c r="G12" i="1"/>
  <c r="H12" i="1"/>
  <c r="G352" i="1"/>
  <c r="H352" i="1"/>
  <c r="G340" i="1"/>
  <c r="H340" i="1"/>
  <c r="G316" i="1"/>
  <c r="H316" i="1"/>
  <c r="G333" i="1"/>
  <c r="H333" i="1"/>
  <c r="G187" i="1"/>
  <c r="H187" i="1"/>
  <c r="G137" i="1"/>
  <c r="H137" i="1"/>
  <c r="G156" i="1"/>
  <c r="H156" i="1"/>
  <c r="G341" i="1"/>
  <c r="H341" i="1"/>
  <c r="G356" i="1"/>
  <c r="H356" i="1"/>
  <c r="G345" i="1"/>
  <c r="H345" i="1"/>
  <c r="G272" i="1"/>
  <c r="H272" i="1"/>
  <c r="G239" i="1"/>
  <c r="H239" i="1"/>
  <c r="G81" i="1"/>
  <c r="H81" i="1"/>
  <c r="J137" i="1"/>
  <c r="J288" i="1"/>
  <c r="J355" i="1"/>
  <c r="G265" i="1"/>
  <c r="H265" i="1"/>
  <c r="G259" i="1"/>
  <c r="H259" i="1"/>
  <c r="G67" i="1"/>
  <c r="H67" i="1"/>
  <c r="G173" i="1"/>
  <c r="H173" i="1"/>
  <c r="J358" i="1"/>
  <c r="G337" i="1"/>
  <c r="H337" i="1"/>
  <c r="J265" i="1"/>
  <c r="G229" i="1"/>
  <c r="H229" i="1"/>
  <c r="G162" i="1"/>
  <c r="H162" i="1"/>
  <c r="J75" i="1"/>
  <c r="G17" i="1"/>
  <c r="H17" i="1"/>
  <c r="J231" i="1"/>
  <c r="G262" i="1"/>
  <c r="H262" i="1"/>
  <c r="G202" i="1"/>
  <c r="H202" i="1"/>
  <c r="G52" i="1"/>
  <c r="H52" i="1"/>
  <c r="G148" i="1"/>
  <c r="H148" i="1"/>
  <c r="G312" i="1"/>
  <c r="H312" i="1"/>
  <c r="G311" i="1"/>
  <c r="H311" i="1"/>
  <c r="G351" i="1"/>
  <c r="H351" i="1"/>
  <c r="G329" i="1"/>
  <c r="H329" i="1"/>
  <c r="J345" i="1"/>
  <c r="G310" i="1"/>
  <c r="H310" i="1"/>
  <c r="G299" i="1"/>
  <c r="H299" i="1"/>
  <c r="J362" i="1"/>
  <c r="J353" i="1"/>
  <c r="G320" i="1"/>
  <c r="H320" i="1"/>
  <c r="G319" i="1"/>
  <c r="H319" i="1"/>
  <c r="G359" i="1"/>
  <c r="H359" i="1"/>
  <c r="G330" i="1"/>
  <c r="H330" i="1"/>
  <c r="G305" i="1"/>
  <c r="H305" i="1"/>
  <c r="G281" i="1"/>
  <c r="H281" i="1"/>
  <c r="G277" i="1"/>
  <c r="H277" i="1"/>
  <c r="G223" i="1"/>
  <c r="H223" i="1"/>
  <c r="G120" i="1"/>
  <c r="H120" i="1"/>
  <c r="G82" i="1"/>
  <c r="H82" i="1"/>
  <c r="G50" i="1"/>
  <c r="H50" i="1"/>
  <c r="G254" i="1"/>
  <c r="H254" i="1"/>
  <c r="G287" i="1"/>
  <c r="H287" i="1"/>
  <c r="G309" i="1"/>
  <c r="H309" i="1"/>
  <c r="G193" i="1"/>
  <c r="H193" i="1"/>
  <c r="G69" i="1"/>
  <c r="H69" i="1"/>
  <c r="J151" i="1"/>
  <c r="G275" i="1"/>
  <c r="H275" i="1"/>
  <c r="G205" i="1"/>
  <c r="H205" i="1"/>
  <c r="H35" i="1"/>
  <c r="G44" i="1"/>
  <c r="H44" i="1"/>
  <c r="G47" i="1"/>
  <c r="H47" i="1"/>
  <c r="G63" i="1"/>
  <c r="H63" i="1"/>
  <c r="G85" i="1"/>
  <c r="H85" i="1"/>
  <c r="G150" i="1"/>
  <c r="H150" i="1"/>
  <c r="G317" i="1"/>
  <c r="H317" i="1"/>
  <c r="G249" i="1"/>
  <c r="H249" i="1"/>
  <c r="G146" i="1"/>
  <c r="H146" i="1"/>
  <c r="G293" i="1"/>
  <c r="H293" i="1"/>
  <c r="G124" i="1"/>
  <c r="H124" i="1"/>
  <c r="G199" i="1"/>
  <c r="H199" i="1"/>
  <c r="G321" i="1"/>
  <c r="H321" i="1"/>
  <c r="G250" i="1"/>
  <c r="H250" i="1"/>
  <c r="G355" i="1"/>
  <c r="H355" i="1"/>
  <c r="G191" i="1"/>
  <c r="H191" i="1"/>
  <c r="G251" i="1"/>
  <c r="H251" i="1"/>
  <c r="G296" i="1"/>
  <c r="H296" i="1"/>
  <c r="G218" i="1"/>
  <c r="H218" i="1"/>
  <c r="J115" i="1"/>
  <c r="G111" i="1"/>
  <c r="H111" i="1"/>
  <c r="G295" i="1"/>
  <c r="H295" i="1"/>
  <c r="G70" i="1"/>
  <c r="H70" i="1"/>
  <c r="G103" i="1"/>
  <c r="H103" i="1"/>
  <c r="G303" i="1"/>
  <c r="H303" i="1"/>
  <c r="G33" i="1"/>
  <c r="H33" i="1"/>
  <c r="G65" i="1"/>
  <c r="H65" i="1"/>
  <c r="G94" i="1"/>
  <c r="H94" i="1"/>
  <c r="G66" i="1"/>
  <c r="H66" i="1"/>
  <c r="G129" i="1"/>
  <c r="H129" i="1"/>
  <c r="G79" i="1"/>
  <c r="H79" i="1"/>
  <c r="J32" i="1"/>
  <c r="G128" i="1"/>
  <c r="H128" i="1"/>
  <c r="G147" i="1"/>
  <c r="H147" i="1"/>
  <c r="G222" i="1"/>
  <c r="H222" i="1"/>
  <c r="G256" i="1"/>
  <c r="H256" i="1"/>
  <c r="G247" i="1"/>
  <c r="H247" i="1"/>
  <c r="G261" i="1"/>
  <c r="H261" i="1"/>
  <c r="G61" i="1"/>
  <c r="H61" i="1"/>
  <c r="G55" i="1"/>
  <c r="H55" i="1"/>
  <c r="G292" i="1"/>
  <c r="H292" i="1"/>
  <c r="G53" i="1"/>
  <c r="H53" i="1"/>
  <c r="G231" i="1"/>
  <c r="H231" i="1"/>
  <c r="G224" i="1"/>
  <c r="H224" i="1"/>
  <c r="G138" i="1"/>
  <c r="H138" i="1"/>
  <c r="G267" i="1"/>
  <c r="H267" i="1"/>
  <c r="G133" i="1"/>
  <c r="H133" i="1"/>
  <c r="G313" i="1"/>
  <c r="H313" i="1"/>
  <c r="G215" i="1"/>
  <c r="H215" i="1"/>
  <c r="G353" i="1"/>
  <c r="H353" i="1"/>
  <c r="G246" i="1"/>
  <c r="H246" i="1"/>
  <c r="G300" i="1"/>
  <c r="H300" i="1"/>
  <c r="G134" i="1"/>
  <c r="H134" i="1"/>
  <c r="J260" i="1"/>
  <c r="J245" i="1"/>
  <c r="G197" i="1"/>
  <c r="H197" i="1"/>
  <c r="G253" i="1"/>
  <c r="H253" i="1"/>
  <c r="G177" i="1"/>
  <c r="H177" i="1"/>
  <c r="G10" i="1"/>
  <c r="H10" i="1"/>
  <c r="G71" i="1"/>
  <c r="H71" i="1"/>
  <c r="G24" i="1"/>
  <c r="H24" i="1"/>
  <c r="J114" i="1"/>
  <c r="J40" i="1"/>
  <c r="G89" i="1"/>
  <c r="H89" i="1"/>
  <c r="G105" i="1"/>
  <c r="H105" i="1"/>
  <c r="G136" i="1"/>
  <c r="H136" i="1"/>
  <c r="G174" i="1"/>
  <c r="H174" i="1"/>
  <c r="G235" i="1"/>
  <c r="H235" i="1"/>
  <c r="G206" i="1"/>
  <c r="H206" i="1"/>
  <c r="G241" i="1"/>
  <c r="H241" i="1"/>
  <c r="G160" i="1"/>
  <c r="H160" i="1"/>
  <c r="G255" i="1"/>
  <c r="H255" i="1"/>
  <c r="G290" i="1"/>
  <c r="H290" i="1"/>
  <c r="G201" i="1"/>
  <c r="H201" i="1"/>
  <c r="G283" i="1"/>
  <c r="H283" i="1"/>
  <c r="G339" i="1"/>
  <c r="H339" i="1"/>
  <c r="G198" i="1"/>
  <c r="H198" i="1"/>
  <c r="G131" i="1"/>
  <c r="H131" i="1"/>
  <c r="G196" i="1"/>
  <c r="H196" i="1"/>
  <c r="G115" i="1"/>
  <c r="H115" i="1"/>
  <c r="G232" i="1"/>
  <c r="H232" i="1"/>
  <c r="G107" i="1"/>
  <c r="H107" i="1"/>
  <c r="G116" i="1"/>
  <c r="H116" i="1"/>
  <c r="G301" i="1"/>
  <c r="H301" i="1"/>
  <c r="G331" i="1"/>
  <c r="H331" i="1"/>
  <c r="G125" i="1"/>
  <c r="H125" i="1"/>
  <c r="G268" i="1"/>
  <c r="H268" i="1"/>
  <c r="G119" i="1"/>
  <c r="H119" i="1"/>
  <c r="G304" i="1"/>
  <c r="H304" i="1"/>
  <c r="G302" i="1"/>
  <c r="H302" i="1"/>
  <c r="J73" i="1"/>
  <c r="G39" i="1"/>
  <c r="H39" i="1"/>
  <c r="G149" i="1"/>
  <c r="H149" i="1"/>
  <c r="G96" i="1"/>
  <c r="H96" i="1"/>
  <c r="G114" i="1"/>
  <c r="H114" i="1"/>
  <c r="J27" i="1"/>
  <c r="G32" i="1"/>
  <c r="H32" i="1"/>
  <c r="G121" i="1"/>
  <c r="H121" i="1"/>
  <c r="G130" i="1"/>
  <c r="H130" i="1"/>
  <c r="G141" i="1"/>
  <c r="H141" i="1"/>
  <c r="J186" i="1"/>
  <c r="G178" i="1"/>
  <c r="H178" i="1"/>
  <c r="G168" i="1"/>
  <c r="H168" i="1"/>
  <c r="G263" i="1"/>
  <c r="H263" i="1"/>
  <c r="G221" i="1"/>
  <c r="H221" i="1"/>
  <c r="J290" i="1"/>
  <c r="G220" i="1"/>
  <c r="H220" i="1"/>
  <c r="G297" i="1"/>
  <c r="H297" i="1"/>
  <c r="G21" i="1"/>
  <c r="H21" i="1"/>
  <c r="G210" i="1"/>
  <c r="H210" i="1"/>
  <c r="G30" i="1"/>
  <c r="H30" i="1"/>
  <c r="G274" i="1"/>
  <c r="H274" i="1"/>
  <c r="G123" i="1"/>
  <c r="H123" i="1"/>
  <c r="G288" i="1"/>
  <c r="H288" i="1"/>
  <c r="G194" i="1"/>
  <c r="H194" i="1"/>
  <c r="G98" i="1"/>
  <c r="H98" i="1"/>
  <c r="G84" i="1"/>
  <c r="H84" i="1"/>
  <c r="G190" i="1"/>
  <c r="H190" i="1"/>
  <c r="G117" i="1"/>
  <c r="H117" i="1"/>
  <c r="G308" i="1"/>
  <c r="H308" i="1"/>
  <c r="G240" i="1"/>
  <c r="H240" i="1"/>
  <c r="G62" i="1"/>
  <c r="H62" i="1"/>
  <c r="G110" i="1"/>
  <c r="H110" i="1"/>
  <c r="G118" i="1"/>
  <c r="H118" i="1"/>
  <c r="G185" i="1"/>
  <c r="H185" i="1"/>
  <c r="G58" i="1"/>
  <c r="H58" i="1"/>
  <c r="G158" i="1"/>
  <c r="H158" i="1"/>
  <c r="G74" i="1"/>
  <c r="H74" i="1"/>
  <c r="G90" i="1"/>
  <c r="H90" i="1"/>
  <c r="G230" i="1"/>
  <c r="H230" i="1"/>
  <c r="G157" i="1"/>
  <c r="H157" i="1"/>
  <c r="G40" i="1"/>
  <c r="H40" i="1"/>
  <c r="G88" i="1"/>
  <c r="H88" i="1"/>
  <c r="G127" i="1"/>
  <c r="H127" i="1"/>
  <c r="G171" i="1"/>
  <c r="H171" i="1"/>
  <c r="G152" i="1"/>
  <c r="H152" i="1"/>
  <c r="G307" i="1"/>
  <c r="H307" i="1"/>
  <c r="G161" i="1"/>
  <c r="H161" i="1"/>
  <c r="G155" i="1"/>
  <c r="H155" i="1"/>
  <c r="G225" i="1"/>
  <c r="H225" i="1"/>
  <c r="G176" i="1"/>
  <c r="H176" i="1"/>
  <c r="G280" i="1"/>
  <c r="H280" i="1"/>
  <c r="G38" i="1"/>
  <c r="H38" i="1"/>
  <c r="G20" i="1"/>
  <c r="H20" i="1"/>
  <c r="G76" i="1"/>
  <c r="H76" i="1"/>
  <c r="J23" i="1"/>
  <c r="G243" i="1"/>
  <c r="H243" i="1"/>
  <c r="G182" i="1"/>
  <c r="H182" i="1"/>
  <c r="G284" i="1"/>
  <c r="H284" i="1"/>
  <c r="G183" i="1"/>
  <c r="H183" i="1"/>
  <c r="G101" i="1"/>
  <c r="H101" i="1"/>
  <c r="G188" i="1"/>
  <c r="H188" i="1"/>
  <c r="G83" i="1"/>
  <c r="H83" i="1"/>
  <c r="G59" i="1"/>
  <c r="H59" i="1"/>
  <c r="G285" i="1"/>
  <c r="H285" i="1"/>
  <c r="G189" i="1"/>
  <c r="H189" i="1"/>
  <c r="G242" i="1"/>
  <c r="H242" i="1"/>
  <c r="G99" i="1"/>
  <c r="H99" i="1"/>
  <c r="J340" i="1"/>
  <c r="G145" i="1"/>
  <c r="H145" i="1"/>
  <c r="G234" i="1"/>
  <c r="H234" i="1"/>
  <c r="G126" i="1"/>
  <c r="H126" i="1"/>
  <c r="J324" i="1"/>
  <c r="G73" i="1"/>
  <c r="H73" i="1"/>
  <c r="G25" i="1"/>
  <c r="H25" i="1"/>
  <c r="G15" i="1"/>
  <c r="H15" i="1"/>
  <c r="G78" i="1"/>
  <c r="H78" i="1"/>
  <c r="G18" i="1"/>
  <c r="H18" i="1"/>
  <c r="J35" i="1"/>
  <c r="G106" i="1"/>
  <c r="H106" i="1"/>
  <c r="G48" i="1"/>
  <c r="H48" i="1"/>
  <c r="G186" i="1"/>
  <c r="H186" i="1"/>
  <c r="G195" i="1"/>
  <c r="H195" i="1"/>
  <c r="G227" i="1"/>
  <c r="H227" i="1"/>
  <c r="G217" i="1"/>
  <c r="H217" i="1"/>
  <c r="G271" i="1"/>
  <c r="H271" i="1"/>
  <c r="G236" i="1"/>
  <c r="H236" i="1"/>
  <c r="G278" i="1"/>
  <c r="H278" i="1"/>
  <c r="G298" i="1"/>
  <c r="H298" i="1"/>
  <c r="J306" i="1"/>
  <c r="G294" i="1"/>
  <c r="H294" i="1"/>
  <c r="G361" i="1"/>
  <c r="H361" i="1"/>
  <c r="G322" i="1"/>
  <c r="H322" i="1"/>
  <c r="J350" i="1"/>
  <c r="G349" i="1"/>
  <c r="H349" i="1"/>
  <c r="G350" i="1"/>
  <c r="H350" i="1"/>
  <c r="G326" i="1"/>
  <c r="H326" i="1"/>
  <c r="G31" i="1"/>
  <c r="H31" i="1"/>
  <c r="G28" i="1"/>
  <c r="H28" i="1"/>
  <c r="G216" i="1"/>
  <c r="H216" i="1"/>
  <c r="G180" i="1"/>
  <c r="H180" i="1"/>
  <c r="G93" i="1"/>
  <c r="H93" i="1"/>
  <c r="G165" i="1"/>
  <c r="H165" i="1"/>
  <c r="G75" i="1"/>
  <c r="H75" i="1"/>
  <c r="G154" i="1"/>
  <c r="H154" i="1"/>
  <c r="G51" i="1"/>
  <c r="H51" i="1"/>
  <c r="J357" i="1"/>
  <c r="G273" i="1"/>
  <c r="H273" i="1"/>
  <c r="G159" i="1"/>
  <c r="H159" i="1"/>
  <c r="G219" i="1"/>
  <c r="H219" i="1"/>
  <c r="G77" i="1"/>
  <c r="H77" i="1"/>
  <c r="G260" i="1"/>
  <c r="H260" i="1"/>
  <c r="G153" i="1"/>
  <c r="H153" i="1"/>
  <c r="G276" i="1"/>
  <c r="H276" i="1"/>
  <c r="G252" i="1"/>
  <c r="H252" i="1"/>
  <c r="G226" i="1"/>
  <c r="H226" i="1"/>
  <c r="G269" i="1"/>
  <c r="H269" i="1"/>
  <c r="G86" i="1"/>
  <c r="H86" i="1"/>
  <c r="G14" i="1"/>
  <c r="H14" i="1"/>
  <c r="G34" i="1"/>
  <c r="H34" i="1"/>
  <c r="G56" i="1"/>
  <c r="H56" i="1"/>
  <c r="G97" i="1"/>
  <c r="H97" i="1"/>
  <c r="G139" i="1"/>
  <c r="H139" i="1"/>
  <c r="G104" i="1"/>
  <c r="H104" i="1"/>
  <c r="G163" i="1"/>
  <c r="H163" i="1"/>
  <c r="G170" i="1"/>
  <c r="H170" i="1"/>
  <c r="G184" i="1"/>
  <c r="H184" i="1"/>
  <c r="G264" i="1"/>
  <c r="H264" i="1"/>
  <c r="G179" i="1"/>
  <c r="H179" i="1"/>
  <c r="G233" i="1"/>
  <c r="H233" i="1"/>
  <c r="G248" i="1"/>
  <c r="H248" i="1"/>
  <c r="G306" i="1"/>
  <c r="H306" i="1"/>
  <c r="J337" i="1"/>
  <c r="G324" i="1"/>
  <c r="H324" i="1"/>
  <c r="G362" i="1"/>
  <c r="H362" i="1"/>
  <c r="G348" i="1"/>
  <c r="H348" i="1"/>
  <c r="G286" i="1"/>
  <c r="H286" i="1"/>
  <c r="G244" i="1"/>
  <c r="H244" i="1"/>
  <c r="G238" i="1"/>
  <c r="H238" i="1"/>
  <c r="G112" i="1"/>
  <c r="H112" i="1"/>
  <c r="G72" i="1"/>
  <c r="H72" i="1"/>
  <c r="G181" i="1"/>
  <c r="H181" i="1"/>
  <c r="J50" i="1"/>
  <c r="G122" i="1"/>
  <c r="H122" i="1"/>
  <c r="G80" i="1"/>
  <c r="H80" i="1"/>
  <c r="J242" i="1"/>
  <c r="G200" i="1"/>
  <c r="H200" i="1"/>
  <c r="G315" i="1"/>
  <c r="H315" i="1"/>
  <c r="G258" i="1"/>
  <c r="H258" i="1"/>
  <c r="G143" i="1"/>
  <c r="H143" i="1"/>
  <c r="G68" i="1"/>
  <c r="H68" i="1"/>
  <c r="G342" i="1"/>
  <c r="H342" i="1"/>
  <c r="G328" i="1"/>
  <c r="H328" i="1"/>
  <c r="G357" i="1"/>
  <c r="H357" i="1"/>
  <c r="G338" i="1"/>
  <c r="H338" i="1"/>
  <c r="G336" i="1"/>
  <c r="H336" i="1"/>
  <c r="G327" i="1"/>
  <c r="H327" i="1"/>
  <c r="G332" i="1"/>
  <c r="H332" i="1"/>
  <c r="G346" i="1"/>
  <c r="H346" i="1"/>
  <c r="G282" i="1"/>
  <c r="H282" i="1"/>
  <c r="G291" i="1"/>
  <c r="H291" i="1"/>
  <c r="G204" i="1"/>
  <c r="H204" i="1"/>
  <c r="G95" i="1"/>
  <c r="H95" i="1"/>
  <c r="G135" i="1"/>
  <c r="H135" i="1"/>
  <c r="G64" i="1"/>
  <c r="H64" i="1"/>
  <c r="G209" i="1"/>
  <c r="H209" i="1"/>
  <c r="G57" i="1"/>
  <c r="H57" i="1"/>
  <c r="J160" i="1"/>
  <c r="G102" i="1"/>
  <c r="H102" i="1"/>
  <c r="G245" i="1"/>
  <c r="H245" i="1"/>
  <c r="G207" i="1"/>
  <c r="H207" i="1"/>
  <c r="G318" i="1"/>
  <c r="H318" i="1"/>
  <c r="G266" i="1"/>
  <c r="H266" i="1"/>
  <c r="G172" i="1"/>
  <c r="H172" i="1"/>
  <c r="G344" i="1"/>
  <c r="H344" i="1"/>
  <c r="G334" i="1"/>
  <c r="H334" i="1"/>
  <c r="G358" i="1"/>
  <c r="H358" i="1"/>
  <c r="G354" i="1"/>
  <c r="H354" i="1"/>
  <c r="G237" i="1"/>
  <c r="H237" i="1"/>
  <c r="G192" i="1"/>
  <c r="H192" i="1"/>
  <c r="J178" i="1"/>
  <c r="G41" i="1"/>
  <c r="H41" i="1"/>
  <c r="G16" i="1"/>
  <c r="H16" i="1"/>
  <c r="G132" i="1"/>
  <c r="H132" i="1"/>
  <c r="G325" i="1"/>
  <c r="H325" i="1"/>
  <c r="G36" i="1"/>
  <c r="H36" i="1"/>
  <c r="G37" i="1"/>
  <c r="H37" i="1"/>
  <c r="G140" i="1"/>
  <c r="H140" i="1"/>
  <c r="G19" i="1"/>
  <c r="H19" i="1"/>
  <c r="J150" i="1"/>
  <c r="G29" i="1"/>
  <c r="H29" i="1"/>
  <c r="G91" i="1"/>
  <c r="H91" i="1"/>
  <c r="J14" i="1"/>
  <c r="G108" i="1"/>
  <c r="H108" i="1"/>
  <c r="J77" i="1"/>
  <c r="G54" i="1"/>
  <c r="H54" i="1"/>
  <c r="J30" i="1"/>
  <c r="G11" i="1"/>
  <c r="H11" i="1"/>
  <c r="G26" i="1"/>
  <c r="H26" i="1"/>
  <c r="G23" i="1"/>
  <c r="H23" i="1"/>
  <c r="G208" i="1"/>
  <c r="H208" i="1"/>
  <c r="G164" i="1"/>
  <c r="H164" i="1"/>
  <c r="G100" i="1"/>
  <c r="H100" i="1"/>
  <c r="G347" i="1"/>
  <c r="H347" i="1"/>
  <c r="J224" i="1"/>
  <c r="G27" i="1"/>
  <c r="H27" i="1"/>
  <c r="G13" i="1"/>
  <c r="H13" i="1"/>
  <c r="G109" i="1"/>
  <c r="H109" i="1"/>
  <c r="J132" i="1"/>
  <c r="G167" i="1"/>
  <c r="H167" i="1"/>
  <c r="G211" i="1"/>
  <c r="H211" i="1"/>
  <c r="G213" i="1"/>
  <c r="H213" i="1"/>
  <c r="G203" i="1"/>
  <c r="H203" i="1"/>
  <c r="G92" i="1"/>
  <c r="H92" i="1"/>
  <c r="G45" i="1"/>
  <c r="H45" i="1"/>
  <c r="G43" i="1"/>
  <c r="H43" i="1"/>
  <c r="G46" i="1"/>
  <c r="H46" i="1"/>
  <c r="J69" i="1"/>
  <c r="G50" i="4"/>
  <c r="C50" i="4"/>
  <c r="G30" i="4"/>
  <c r="C30" i="4"/>
  <c r="D11" i="3"/>
  <c r="O11" i="3"/>
  <c r="D14" i="3"/>
  <c r="O14" i="3"/>
  <c r="N15" i="3"/>
  <c r="D7" i="3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/>
  <c r="G26" i="4"/>
  <c r="G25" i="4"/>
  <c r="G24" i="4"/>
  <c r="C25" i="4"/>
  <c r="D8" i="3"/>
  <c r="O8" i="3"/>
  <c r="F2" i="3"/>
  <c r="C45" i="4"/>
  <c r="D9" i="3"/>
  <c r="O9" i="3"/>
  <c r="C23" i="4"/>
  <c r="C43" i="4"/>
  <c r="K53" i="4"/>
  <c r="G51" i="4"/>
  <c r="K6" i="4"/>
  <c r="J6" i="4"/>
  <c r="J5" i="4"/>
  <c r="A39" i="4"/>
  <c r="A36" i="4"/>
  <c r="F2" i="4"/>
  <c r="J2" i="4"/>
  <c r="J23" i="4"/>
  <c r="J43" i="4"/>
  <c r="G2" i="4"/>
  <c r="G23" i="4"/>
  <c r="G43" i="4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I44" i="4"/>
  <c r="A44" i="4"/>
  <c r="M43" i="4"/>
  <c r="B23" i="4"/>
  <c r="B43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19" i="3"/>
  <c r="D16" i="3"/>
  <c r="O16" i="3"/>
  <c r="D12" i="3"/>
  <c r="O12" i="3"/>
  <c r="D10" i="3"/>
  <c r="O10" i="3"/>
  <c r="N2" i="3"/>
  <c r="Q2" i="3"/>
  <c r="H2" i="3"/>
  <c r="N8" i="3"/>
  <c r="D17" i="3"/>
  <c r="O17" i="3"/>
  <c r="N13" i="3"/>
  <c r="N11" i="3"/>
  <c r="N10" i="3"/>
  <c r="D13" i="3"/>
  <c r="O13" i="3"/>
  <c r="L36" i="4"/>
  <c r="L37" i="4"/>
  <c r="H364" i="1"/>
  <c r="K34" i="4"/>
  <c r="K35" i="4"/>
  <c r="J54" i="4"/>
  <c r="K46" i="4"/>
  <c r="J55" i="4"/>
  <c r="K5" i="4"/>
  <c r="K26" i="4"/>
  <c r="K2" i="4"/>
  <c r="K23" i="4"/>
  <c r="K43" i="4"/>
  <c r="K25" i="4"/>
  <c r="J47" i="4"/>
  <c r="K33" i="4"/>
  <c r="K29" i="4"/>
  <c r="K32" i="4"/>
  <c r="F23" i="4"/>
  <c r="F43" i="4"/>
  <c r="K50" i="4"/>
  <c r="K24" i="4"/>
  <c r="K28" i="4"/>
  <c r="J53" i="4"/>
  <c r="J49" i="4"/>
  <c r="J44" i="4"/>
  <c r="J48" i="4"/>
  <c r="J45" i="4"/>
  <c r="K47" i="4"/>
  <c r="K27" i="4"/>
  <c r="K48" i="4"/>
  <c r="F56" i="4"/>
  <c r="C26" i="4"/>
  <c r="J52" i="4"/>
  <c r="K45" i="4"/>
  <c r="J364" i="1"/>
  <c r="J366" i="1"/>
  <c r="K7" i="1"/>
  <c r="J50" i="4"/>
  <c r="K49" i="4"/>
  <c r="K54" i="4"/>
  <c r="K51" i="4"/>
  <c r="B56" i="4"/>
  <c r="K30" i="4"/>
  <c r="J46" i="4"/>
  <c r="K44" i="4"/>
  <c r="K31" i="4"/>
  <c r="G56" i="4"/>
  <c r="D15" i="3"/>
  <c r="O15" i="3"/>
  <c r="N14" i="3"/>
  <c r="O7" i="3"/>
  <c r="C19" i="3"/>
  <c r="N7" i="3"/>
  <c r="C56" i="4"/>
  <c r="K56" i="4"/>
  <c r="J367" i="1"/>
  <c r="J56" i="4"/>
  <c r="D19" i="3"/>
  <c r="K317" i="1"/>
  <c r="L317" i="1"/>
  <c r="M317" i="1"/>
  <c r="N317" i="1"/>
  <c r="O317" i="1"/>
  <c r="K308" i="1"/>
  <c r="L308" i="1"/>
  <c r="M308" i="1"/>
  <c r="N308" i="1"/>
  <c r="O308" i="1"/>
  <c r="K313" i="1"/>
  <c r="L313" i="1"/>
  <c r="M313" i="1"/>
  <c r="N313" i="1"/>
  <c r="O313" i="1"/>
  <c r="K300" i="1"/>
  <c r="L300" i="1"/>
  <c r="M300" i="1"/>
  <c r="N300" i="1"/>
  <c r="O300" i="1"/>
  <c r="K284" i="1"/>
  <c r="L284" i="1"/>
  <c r="M284" i="1"/>
  <c r="N284" i="1"/>
  <c r="O284" i="1"/>
  <c r="K266" i="1"/>
  <c r="L266" i="1"/>
  <c r="M266" i="1"/>
  <c r="N266" i="1"/>
  <c r="O266" i="1"/>
  <c r="K250" i="1"/>
  <c r="L250" i="1"/>
  <c r="M250" i="1"/>
  <c r="N250" i="1"/>
  <c r="O250" i="1"/>
  <c r="K318" i="1"/>
  <c r="L318" i="1"/>
  <c r="M318" i="1"/>
  <c r="N318" i="1"/>
  <c r="O318" i="1"/>
  <c r="K349" i="1"/>
  <c r="L349" i="1"/>
  <c r="M349" i="1"/>
  <c r="N349" i="1"/>
  <c r="O349" i="1"/>
  <c r="K246" i="1"/>
  <c r="L246" i="1"/>
  <c r="M246" i="1"/>
  <c r="N246" i="1"/>
  <c r="O246" i="1"/>
  <c r="K310" i="1"/>
  <c r="L310" i="1"/>
  <c r="M310" i="1"/>
  <c r="N310" i="1"/>
  <c r="O310" i="1"/>
  <c r="K277" i="1"/>
  <c r="L277" i="1"/>
  <c r="M277" i="1"/>
  <c r="N277" i="1"/>
  <c r="O277" i="1"/>
  <c r="K269" i="1"/>
  <c r="L269" i="1"/>
  <c r="M269" i="1"/>
  <c r="N269" i="1"/>
  <c r="O269" i="1"/>
  <c r="K253" i="1"/>
  <c r="L253" i="1"/>
  <c r="M253" i="1"/>
  <c r="N253" i="1"/>
  <c r="O253" i="1"/>
  <c r="K254" i="1"/>
  <c r="L254" i="1"/>
  <c r="M254" i="1"/>
  <c r="N254" i="1"/>
  <c r="O254" i="1"/>
  <c r="K261" i="1"/>
  <c r="L261" i="1"/>
  <c r="M261" i="1"/>
  <c r="N261" i="1"/>
  <c r="O261" i="1"/>
  <c r="K185" i="1"/>
  <c r="L185" i="1"/>
  <c r="M185" i="1"/>
  <c r="N185" i="1"/>
  <c r="O185" i="1"/>
  <c r="K142" i="1"/>
  <c r="L142" i="1"/>
  <c r="M142" i="1"/>
  <c r="N142" i="1"/>
  <c r="O142" i="1"/>
  <c r="K193" i="1"/>
  <c r="L193" i="1"/>
  <c r="M193" i="1"/>
  <c r="N193" i="1"/>
  <c r="O193" i="1"/>
  <c r="K103" i="1"/>
  <c r="L103" i="1"/>
  <c r="M103" i="1"/>
  <c r="N103" i="1"/>
  <c r="O103" i="1"/>
  <c r="K192" i="1"/>
  <c r="L192" i="1"/>
  <c r="M192" i="1"/>
  <c r="N192" i="1"/>
  <c r="O192" i="1"/>
  <c r="K153" i="1"/>
  <c r="L153" i="1"/>
  <c r="M153" i="1"/>
  <c r="N153" i="1"/>
  <c r="O153" i="1"/>
  <c r="K119" i="1"/>
  <c r="L119" i="1"/>
  <c r="M119" i="1"/>
  <c r="N119" i="1"/>
  <c r="O119" i="1"/>
  <c r="K111" i="1"/>
  <c r="L111" i="1"/>
  <c r="M111" i="1"/>
  <c r="N111" i="1"/>
  <c r="O111" i="1"/>
  <c r="K127" i="1"/>
  <c r="L127" i="1"/>
  <c r="M127" i="1"/>
  <c r="N127" i="1"/>
  <c r="O127" i="1"/>
  <c r="K14" i="1"/>
  <c r="L14" i="1"/>
  <c r="M14" i="1"/>
  <c r="N14" i="1"/>
  <c r="O14" i="1"/>
  <c r="K31" i="1"/>
  <c r="L31" i="1"/>
  <c r="M31" i="1"/>
  <c r="N31" i="1"/>
  <c r="O31" i="1"/>
  <c r="K55" i="1"/>
  <c r="L55" i="1"/>
  <c r="M55" i="1"/>
  <c r="N55" i="1"/>
  <c r="O55" i="1"/>
  <c r="K22" i="1"/>
  <c r="L22" i="1"/>
  <c r="M22" i="1"/>
  <c r="N22" i="1"/>
  <c r="O22" i="1"/>
  <c r="K15" i="1"/>
  <c r="L15" i="1"/>
  <c r="M15" i="1"/>
  <c r="N15" i="1"/>
  <c r="O15" i="1"/>
  <c r="C4" i="1"/>
  <c r="K23" i="1"/>
  <c r="L23" i="1"/>
  <c r="M23" i="1"/>
  <c r="N23" i="1"/>
  <c r="O23" i="1"/>
  <c r="K63" i="1"/>
  <c r="L63" i="1"/>
  <c r="M63" i="1"/>
  <c r="N63" i="1"/>
  <c r="O63" i="1"/>
  <c r="K135" i="1"/>
  <c r="L135" i="1"/>
  <c r="M135" i="1"/>
  <c r="N135" i="1"/>
  <c r="O135" i="1"/>
  <c r="L7" i="1"/>
  <c r="M7" i="1"/>
  <c r="N7" i="1"/>
  <c r="O7" i="1"/>
  <c r="K47" i="1"/>
  <c r="L47" i="1"/>
  <c r="M47" i="1"/>
  <c r="N47" i="1"/>
  <c r="O47" i="1"/>
  <c r="K126" i="1"/>
  <c r="L126" i="1"/>
  <c r="M126" i="1"/>
  <c r="N126" i="1"/>
  <c r="O126" i="1"/>
  <c r="K168" i="1"/>
  <c r="L168" i="1"/>
  <c r="M168" i="1"/>
  <c r="N168" i="1"/>
  <c r="O168" i="1"/>
  <c r="K52" i="1"/>
  <c r="L52" i="1"/>
  <c r="M52" i="1"/>
  <c r="N52" i="1"/>
  <c r="O52" i="1"/>
  <c r="K132" i="1"/>
  <c r="L132" i="1"/>
  <c r="M132" i="1"/>
  <c r="N132" i="1"/>
  <c r="O132" i="1"/>
  <c r="K21" i="1"/>
  <c r="L21" i="1"/>
  <c r="M21" i="1"/>
  <c r="N21" i="1"/>
  <c r="O21" i="1"/>
  <c r="K79" i="1"/>
  <c r="L79" i="1"/>
  <c r="M79" i="1"/>
  <c r="N79" i="1"/>
  <c r="O79" i="1"/>
  <c r="K45" i="1"/>
  <c r="L45" i="1"/>
  <c r="M45" i="1"/>
  <c r="N45" i="1"/>
  <c r="O45" i="1"/>
  <c r="K77" i="1"/>
  <c r="L77" i="1"/>
  <c r="M77" i="1"/>
  <c r="N77" i="1"/>
  <c r="O77" i="1"/>
  <c r="K107" i="1"/>
  <c r="L107" i="1"/>
  <c r="M107" i="1"/>
  <c r="N107" i="1"/>
  <c r="O107" i="1"/>
  <c r="K118" i="1"/>
  <c r="L118" i="1"/>
  <c r="M118" i="1"/>
  <c r="N118" i="1"/>
  <c r="O118" i="1"/>
  <c r="K141" i="1"/>
  <c r="L141" i="1"/>
  <c r="M141" i="1"/>
  <c r="N141" i="1"/>
  <c r="O141" i="1"/>
  <c r="K125" i="1"/>
  <c r="L125" i="1"/>
  <c r="M125" i="1"/>
  <c r="N125" i="1"/>
  <c r="O125" i="1"/>
  <c r="K82" i="1"/>
  <c r="L82" i="1"/>
  <c r="M82" i="1"/>
  <c r="N82" i="1"/>
  <c r="O82" i="1"/>
  <c r="K123" i="1"/>
  <c r="L123" i="1"/>
  <c r="M123" i="1"/>
  <c r="N123" i="1"/>
  <c r="O123" i="1"/>
  <c r="K148" i="1"/>
  <c r="L148" i="1"/>
  <c r="M148" i="1"/>
  <c r="N148" i="1"/>
  <c r="O148" i="1"/>
  <c r="K240" i="1"/>
  <c r="L240" i="1"/>
  <c r="M240" i="1"/>
  <c r="N240" i="1"/>
  <c r="O240" i="1"/>
  <c r="K221" i="1"/>
  <c r="L221" i="1"/>
  <c r="M221" i="1"/>
  <c r="N221" i="1"/>
  <c r="O221" i="1"/>
  <c r="K188" i="1"/>
  <c r="L188" i="1"/>
  <c r="M188" i="1"/>
  <c r="N188" i="1"/>
  <c r="O188" i="1"/>
  <c r="K217" i="1"/>
  <c r="L217" i="1"/>
  <c r="M217" i="1"/>
  <c r="N217" i="1"/>
  <c r="O217" i="1"/>
  <c r="K216" i="1"/>
  <c r="L216" i="1"/>
  <c r="M216" i="1"/>
  <c r="N216" i="1"/>
  <c r="O216" i="1"/>
  <c r="K282" i="1"/>
  <c r="L282" i="1"/>
  <c r="M282" i="1"/>
  <c r="N282" i="1"/>
  <c r="O282" i="1"/>
  <c r="K267" i="1"/>
  <c r="L267" i="1"/>
  <c r="M267" i="1"/>
  <c r="N267" i="1"/>
  <c r="O267" i="1"/>
  <c r="K323" i="1"/>
  <c r="L323" i="1"/>
  <c r="M323" i="1"/>
  <c r="N323" i="1"/>
  <c r="O323" i="1"/>
  <c r="K332" i="1"/>
  <c r="L332" i="1"/>
  <c r="M332" i="1"/>
  <c r="N332" i="1"/>
  <c r="O332" i="1"/>
  <c r="K340" i="1"/>
  <c r="L340" i="1"/>
  <c r="M340" i="1"/>
  <c r="N340" i="1"/>
  <c r="O340" i="1"/>
  <c r="K78" i="1"/>
  <c r="L78" i="1"/>
  <c r="M78" i="1"/>
  <c r="N78" i="1"/>
  <c r="O78" i="1"/>
  <c r="K37" i="1"/>
  <c r="L37" i="1"/>
  <c r="M37" i="1"/>
  <c r="N37" i="1"/>
  <c r="O37" i="1"/>
  <c r="K13" i="1"/>
  <c r="L13" i="1"/>
  <c r="M13" i="1"/>
  <c r="N13" i="1"/>
  <c r="O13" i="1"/>
  <c r="K76" i="1"/>
  <c r="L76" i="1"/>
  <c r="M76" i="1"/>
  <c r="N76" i="1"/>
  <c r="O76" i="1"/>
  <c r="K182" i="1"/>
  <c r="L182" i="1"/>
  <c r="M182" i="1"/>
  <c r="N182" i="1"/>
  <c r="O182" i="1"/>
  <c r="K99" i="1"/>
  <c r="L99" i="1"/>
  <c r="M99" i="1"/>
  <c r="N99" i="1"/>
  <c r="O99" i="1"/>
  <c r="K152" i="1"/>
  <c r="L152" i="1"/>
  <c r="M152" i="1"/>
  <c r="N152" i="1"/>
  <c r="O152" i="1"/>
  <c r="K156" i="1"/>
  <c r="L156" i="1"/>
  <c r="M156" i="1"/>
  <c r="N156" i="1"/>
  <c r="O156" i="1"/>
  <c r="K208" i="1"/>
  <c r="L208" i="1"/>
  <c r="M208" i="1"/>
  <c r="N208" i="1"/>
  <c r="O208" i="1"/>
  <c r="K237" i="1"/>
  <c r="L237" i="1"/>
  <c r="M237" i="1"/>
  <c r="N237" i="1"/>
  <c r="O237" i="1"/>
  <c r="K224" i="1"/>
  <c r="L224" i="1"/>
  <c r="M224" i="1"/>
  <c r="N224" i="1"/>
  <c r="O224" i="1"/>
  <c r="K295" i="1"/>
  <c r="L295" i="1"/>
  <c r="M295" i="1"/>
  <c r="N295" i="1"/>
  <c r="O295" i="1"/>
  <c r="K232" i="1"/>
  <c r="L232" i="1"/>
  <c r="M232" i="1"/>
  <c r="N232" i="1"/>
  <c r="O232" i="1"/>
  <c r="K252" i="1"/>
  <c r="L252" i="1"/>
  <c r="M252" i="1"/>
  <c r="N252" i="1"/>
  <c r="O252" i="1"/>
  <c r="K309" i="1"/>
  <c r="L309" i="1"/>
  <c r="M309" i="1"/>
  <c r="N309" i="1"/>
  <c r="O309" i="1"/>
  <c r="K328" i="1"/>
  <c r="L328" i="1"/>
  <c r="M328" i="1"/>
  <c r="N328" i="1"/>
  <c r="O328" i="1"/>
  <c r="K326" i="1"/>
  <c r="L326" i="1"/>
  <c r="M326" i="1"/>
  <c r="N326" i="1"/>
  <c r="O326" i="1"/>
  <c r="K150" i="1"/>
  <c r="L150" i="1"/>
  <c r="M150" i="1"/>
  <c r="N150" i="1"/>
  <c r="O150" i="1"/>
  <c r="K347" i="1"/>
  <c r="L347" i="1"/>
  <c r="M347" i="1"/>
  <c r="N347" i="1"/>
  <c r="O347" i="1"/>
  <c r="K134" i="1"/>
  <c r="L134" i="1"/>
  <c r="M134" i="1"/>
  <c r="N134" i="1"/>
  <c r="O134" i="1"/>
  <c r="K226" i="1"/>
  <c r="L226" i="1"/>
  <c r="M226" i="1"/>
  <c r="N226" i="1"/>
  <c r="O226" i="1"/>
  <c r="K292" i="1"/>
  <c r="L292" i="1"/>
  <c r="M292" i="1"/>
  <c r="N292" i="1"/>
  <c r="O292" i="1"/>
  <c r="K356" i="1"/>
  <c r="L356" i="1"/>
  <c r="M356" i="1"/>
  <c r="N356" i="1"/>
  <c r="O356" i="1"/>
  <c r="K84" i="1"/>
  <c r="L84" i="1"/>
  <c r="M84" i="1"/>
  <c r="N84" i="1"/>
  <c r="O84" i="1"/>
  <c r="K92" i="1"/>
  <c r="L92" i="1"/>
  <c r="M92" i="1"/>
  <c r="N92" i="1"/>
  <c r="O92" i="1"/>
  <c r="K133" i="1"/>
  <c r="L133" i="1"/>
  <c r="M133" i="1"/>
  <c r="N133" i="1"/>
  <c r="O133" i="1"/>
  <c r="K93" i="1"/>
  <c r="L93" i="1"/>
  <c r="M93" i="1"/>
  <c r="N93" i="1"/>
  <c r="O93" i="1"/>
  <c r="K91" i="1"/>
  <c r="L91" i="1"/>
  <c r="M91" i="1"/>
  <c r="N91" i="1"/>
  <c r="O91" i="1"/>
  <c r="K201" i="1"/>
  <c r="L201" i="1"/>
  <c r="M201" i="1"/>
  <c r="N201" i="1"/>
  <c r="O201" i="1"/>
  <c r="K288" i="1"/>
  <c r="L288" i="1"/>
  <c r="M288" i="1"/>
  <c r="N288" i="1"/>
  <c r="O288" i="1"/>
  <c r="K173" i="1"/>
  <c r="L173" i="1"/>
  <c r="M173" i="1"/>
  <c r="N173" i="1"/>
  <c r="O173" i="1"/>
  <c r="K172" i="1"/>
  <c r="L172" i="1"/>
  <c r="M172" i="1"/>
  <c r="N172" i="1"/>
  <c r="O172" i="1"/>
  <c r="K262" i="1"/>
  <c r="L262" i="1"/>
  <c r="M262" i="1"/>
  <c r="N262" i="1"/>
  <c r="O262" i="1"/>
  <c r="K274" i="1"/>
  <c r="L274" i="1"/>
  <c r="M274" i="1"/>
  <c r="N274" i="1"/>
  <c r="O274" i="1"/>
  <c r="K199" i="1"/>
  <c r="L199" i="1"/>
  <c r="M199" i="1"/>
  <c r="N199" i="1"/>
  <c r="O199" i="1"/>
  <c r="K234" i="1"/>
  <c r="L234" i="1"/>
  <c r="M234" i="1"/>
  <c r="N234" i="1"/>
  <c r="O234" i="1"/>
  <c r="K243" i="1"/>
  <c r="L243" i="1"/>
  <c r="M243" i="1"/>
  <c r="N243" i="1"/>
  <c r="O243" i="1"/>
  <c r="K258" i="1"/>
  <c r="L258" i="1"/>
  <c r="M258" i="1"/>
  <c r="N258" i="1"/>
  <c r="O258" i="1"/>
  <c r="K276" i="1"/>
  <c r="L276" i="1"/>
  <c r="M276" i="1"/>
  <c r="N276" i="1"/>
  <c r="O276" i="1"/>
  <c r="K293" i="1"/>
  <c r="L293" i="1"/>
  <c r="M293" i="1"/>
  <c r="N293" i="1"/>
  <c r="O293" i="1"/>
  <c r="K283" i="1"/>
  <c r="L283" i="1"/>
  <c r="M283" i="1"/>
  <c r="N283" i="1"/>
  <c r="O283" i="1"/>
  <c r="K325" i="1"/>
  <c r="L325" i="1"/>
  <c r="M325" i="1"/>
  <c r="N325" i="1"/>
  <c r="O325" i="1"/>
  <c r="K355" i="1"/>
  <c r="L355" i="1"/>
  <c r="M355" i="1"/>
  <c r="N355" i="1"/>
  <c r="O355" i="1"/>
  <c r="K177" i="1"/>
  <c r="L177" i="1"/>
  <c r="M177" i="1"/>
  <c r="N177" i="1"/>
  <c r="O177" i="1"/>
  <c r="K210" i="1"/>
  <c r="L210" i="1"/>
  <c r="M210" i="1"/>
  <c r="N210" i="1"/>
  <c r="O210" i="1"/>
  <c r="K335" i="1"/>
  <c r="L335" i="1"/>
  <c r="M335" i="1"/>
  <c r="N335" i="1"/>
  <c r="O335" i="1"/>
  <c r="K39" i="1"/>
  <c r="L39" i="1"/>
  <c r="M39" i="1"/>
  <c r="N39" i="1"/>
  <c r="O39" i="1"/>
  <c r="K28" i="1"/>
  <c r="L28" i="1"/>
  <c r="M28" i="1"/>
  <c r="N28" i="1"/>
  <c r="O28" i="1"/>
  <c r="K87" i="1"/>
  <c r="L87" i="1"/>
  <c r="M87" i="1"/>
  <c r="N87" i="1"/>
  <c r="O87" i="1"/>
  <c r="K85" i="1"/>
  <c r="L85" i="1"/>
  <c r="M85" i="1"/>
  <c r="N85" i="1"/>
  <c r="O85" i="1"/>
  <c r="K62" i="1"/>
  <c r="L62" i="1"/>
  <c r="M62" i="1"/>
  <c r="N62" i="1"/>
  <c r="O62" i="1"/>
  <c r="K100" i="1"/>
  <c r="L100" i="1"/>
  <c r="M100" i="1"/>
  <c r="N100" i="1"/>
  <c r="O100" i="1"/>
  <c r="K110" i="1"/>
  <c r="L110" i="1"/>
  <c r="M110" i="1"/>
  <c r="N110" i="1"/>
  <c r="O110" i="1"/>
  <c r="K108" i="1"/>
  <c r="L108" i="1"/>
  <c r="M108" i="1"/>
  <c r="N108" i="1"/>
  <c r="O108" i="1"/>
  <c r="K176" i="1"/>
  <c r="L176" i="1"/>
  <c r="M176" i="1"/>
  <c r="N176" i="1"/>
  <c r="O176" i="1"/>
  <c r="K164" i="1"/>
  <c r="L164" i="1"/>
  <c r="M164" i="1"/>
  <c r="N164" i="1"/>
  <c r="O164" i="1"/>
  <c r="K184" i="1"/>
  <c r="L184" i="1"/>
  <c r="M184" i="1"/>
  <c r="N184" i="1"/>
  <c r="O184" i="1"/>
  <c r="K202" i="1"/>
  <c r="L202" i="1"/>
  <c r="M202" i="1"/>
  <c r="N202" i="1"/>
  <c r="O202" i="1"/>
  <c r="K205" i="1"/>
  <c r="L205" i="1"/>
  <c r="M205" i="1"/>
  <c r="N205" i="1"/>
  <c r="O205" i="1"/>
  <c r="K316" i="1"/>
  <c r="L316" i="1"/>
  <c r="M316" i="1"/>
  <c r="N316" i="1"/>
  <c r="O316" i="1"/>
  <c r="K260" i="1"/>
  <c r="L260" i="1"/>
  <c r="M260" i="1"/>
  <c r="N260" i="1"/>
  <c r="O260" i="1"/>
  <c r="K200" i="1"/>
  <c r="L200" i="1"/>
  <c r="M200" i="1"/>
  <c r="N200" i="1"/>
  <c r="O200" i="1"/>
  <c r="K320" i="1"/>
  <c r="L320" i="1"/>
  <c r="M320" i="1"/>
  <c r="N320" i="1"/>
  <c r="O320" i="1"/>
  <c r="K333" i="1"/>
  <c r="L333" i="1"/>
  <c r="M333" i="1"/>
  <c r="N333" i="1"/>
  <c r="O333" i="1"/>
  <c r="K189" i="1"/>
  <c r="L189" i="1"/>
  <c r="M189" i="1"/>
  <c r="N189" i="1"/>
  <c r="O189" i="1"/>
  <c r="K69" i="1"/>
  <c r="L69" i="1"/>
  <c r="M69" i="1"/>
  <c r="N69" i="1"/>
  <c r="O69" i="1"/>
  <c r="K20" i="1"/>
  <c r="L20" i="1"/>
  <c r="M20" i="1"/>
  <c r="N20" i="1"/>
  <c r="O20" i="1"/>
  <c r="K124" i="1"/>
  <c r="L124" i="1"/>
  <c r="M124" i="1"/>
  <c r="N124" i="1"/>
  <c r="O124" i="1"/>
  <c r="K231" i="1"/>
  <c r="L231" i="1"/>
  <c r="M231" i="1"/>
  <c r="N231" i="1"/>
  <c r="O231" i="1"/>
  <c r="K259" i="1"/>
  <c r="L259" i="1"/>
  <c r="M259" i="1"/>
  <c r="N259" i="1"/>
  <c r="O259" i="1"/>
  <c r="K190" i="1"/>
  <c r="L190" i="1"/>
  <c r="M190" i="1"/>
  <c r="N190" i="1"/>
  <c r="O190" i="1"/>
  <c r="K303" i="1"/>
  <c r="L303" i="1"/>
  <c r="M303" i="1"/>
  <c r="N303" i="1"/>
  <c r="O303" i="1"/>
  <c r="K71" i="1"/>
  <c r="L71" i="1"/>
  <c r="M71" i="1"/>
  <c r="N71" i="1"/>
  <c r="O71" i="1"/>
  <c r="K44" i="1"/>
  <c r="L44" i="1"/>
  <c r="M44" i="1"/>
  <c r="N44" i="1"/>
  <c r="O44" i="1"/>
  <c r="K12" i="1"/>
  <c r="L12" i="1"/>
  <c r="M12" i="1"/>
  <c r="N12" i="1"/>
  <c r="O12" i="1"/>
  <c r="K36" i="1"/>
  <c r="L36" i="1"/>
  <c r="M36" i="1"/>
  <c r="N36" i="1"/>
  <c r="O36" i="1"/>
  <c r="K68" i="1"/>
  <c r="L68" i="1"/>
  <c r="M68" i="1"/>
  <c r="N68" i="1"/>
  <c r="O68" i="1"/>
  <c r="K116" i="1"/>
  <c r="L116" i="1"/>
  <c r="M116" i="1"/>
  <c r="N116" i="1"/>
  <c r="O116" i="1"/>
  <c r="K109" i="1"/>
  <c r="L109" i="1"/>
  <c r="M109" i="1"/>
  <c r="N109" i="1"/>
  <c r="O109" i="1"/>
  <c r="K140" i="1"/>
  <c r="L140" i="1"/>
  <c r="M140" i="1"/>
  <c r="N140" i="1"/>
  <c r="O140" i="1"/>
  <c r="K166" i="1"/>
  <c r="L166" i="1"/>
  <c r="M166" i="1"/>
  <c r="N166" i="1"/>
  <c r="O166" i="1"/>
  <c r="K215" i="1"/>
  <c r="L215" i="1"/>
  <c r="M215" i="1"/>
  <c r="N215" i="1"/>
  <c r="O215" i="1"/>
  <c r="K242" i="1"/>
  <c r="L242" i="1"/>
  <c r="M242" i="1"/>
  <c r="N242" i="1"/>
  <c r="O242" i="1"/>
  <c r="K245" i="1"/>
  <c r="L245" i="1"/>
  <c r="M245" i="1"/>
  <c r="N245" i="1"/>
  <c r="O245" i="1"/>
  <c r="K304" i="1"/>
  <c r="L304" i="1"/>
  <c r="M304" i="1"/>
  <c r="N304" i="1"/>
  <c r="O304" i="1"/>
  <c r="K312" i="1"/>
  <c r="L312" i="1"/>
  <c r="M312" i="1"/>
  <c r="N312" i="1"/>
  <c r="O312" i="1"/>
  <c r="K285" i="1"/>
  <c r="L285" i="1"/>
  <c r="M285" i="1"/>
  <c r="N285" i="1"/>
  <c r="O285" i="1"/>
  <c r="K327" i="1"/>
  <c r="L327" i="1"/>
  <c r="M327" i="1"/>
  <c r="N327" i="1"/>
  <c r="O327" i="1"/>
  <c r="K315" i="1"/>
  <c r="L315" i="1"/>
  <c r="M315" i="1"/>
  <c r="N315" i="1"/>
  <c r="O315" i="1"/>
  <c r="K61" i="1"/>
  <c r="L61" i="1"/>
  <c r="M61" i="1"/>
  <c r="N61" i="1"/>
  <c r="O61" i="1"/>
  <c r="K38" i="1"/>
  <c r="L38" i="1"/>
  <c r="M38" i="1"/>
  <c r="N38" i="1"/>
  <c r="O38" i="1"/>
  <c r="K131" i="1"/>
  <c r="L131" i="1"/>
  <c r="M131" i="1"/>
  <c r="N131" i="1"/>
  <c r="O131" i="1"/>
  <c r="K218" i="1"/>
  <c r="L218" i="1"/>
  <c r="M218" i="1"/>
  <c r="N218" i="1"/>
  <c r="O218" i="1"/>
  <c r="K287" i="1"/>
  <c r="L287" i="1"/>
  <c r="M287" i="1"/>
  <c r="N287" i="1"/>
  <c r="O287" i="1"/>
  <c r="K302" i="1"/>
  <c r="L302" i="1"/>
  <c r="M302" i="1"/>
  <c r="N302" i="1"/>
  <c r="O302" i="1"/>
  <c r="K294" i="1"/>
  <c r="L294" i="1"/>
  <c r="M294" i="1"/>
  <c r="N294" i="1"/>
  <c r="O294" i="1"/>
  <c r="K30" i="1"/>
  <c r="L30" i="1"/>
  <c r="M30" i="1"/>
  <c r="N30" i="1"/>
  <c r="O30" i="1"/>
  <c r="K60" i="1"/>
  <c r="L60" i="1"/>
  <c r="M60" i="1"/>
  <c r="N60" i="1"/>
  <c r="O60" i="1"/>
  <c r="K46" i="1"/>
  <c r="L46" i="1"/>
  <c r="M46" i="1"/>
  <c r="N46" i="1"/>
  <c r="O46" i="1"/>
  <c r="K102" i="1"/>
  <c r="L102" i="1"/>
  <c r="M102" i="1"/>
  <c r="N102" i="1"/>
  <c r="O102" i="1"/>
  <c r="K54" i="1"/>
  <c r="L54" i="1"/>
  <c r="M54" i="1"/>
  <c r="N54" i="1"/>
  <c r="O54" i="1"/>
  <c r="K70" i="1"/>
  <c r="L70" i="1"/>
  <c r="M70" i="1"/>
  <c r="N70" i="1"/>
  <c r="O70" i="1"/>
  <c r="K101" i="1"/>
  <c r="L101" i="1"/>
  <c r="M101" i="1"/>
  <c r="N101" i="1"/>
  <c r="O101" i="1"/>
  <c r="K115" i="1"/>
  <c r="L115" i="1"/>
  <c r="M115" i="1"/>
  <c r="N115" i="1"/>
  <c r="O115" i="1"/>
  <c r="K151" i="1"/>
  <c r="L151" i="1"/>
  <c r="M151" i="1"/>
  <c r="N151" i="1"/>
  <c r="O151" i="1"/>
  <c r="K167" i="1"/>
  <c r="L167" i="1"/>
  <c r="M167" i="1"/>
  <c r="N167" i="1"/>
  <c r="O167" i="1"/>
  <c r="K159" i="1"/>
  <c r="L159" i="1"/>
  <c r="M159" i="1"/>
  <c r="N159" i="1"/>
  <c r="O159" i="1"/>
  <c r="K279" i="1"/>
  <c r="L279" i="1"/>
  <c r="M279" i="1"/>
  <c r="N279" i="1"/>
  <c r="O279" i="1"/>
  <c r="K275" i="1"/>
  <c r="L275" i="1"/>
  <c r="M275" i="1"/>
  <c r="N275" i="1"/>
  <c r="O275" i="1"/>
  <c r="K207" i="1"/>
  <c r="L207" i="1"/>
  <c r="M207" i="1"/>
  <c r="N207" i="1"/>
  <c r="O207" i="1"/>
  <c r="K191" i="1"/>
  <c r="L191" i="1"/>
  <c r="M191" i="1"/>
  <c r="N191" i="1"/>
  <c r="O191" i="1"/>
  <c r="K268" i="1"/>
  <c r="L268" i="1"/>
  <c r="M268" i="1"/>
  <c r="N268" i="1"/>
  <c r="O268" i="1"/>
  <c r="K251" i="1"/>
  <c r="L251" i="1"/>
  <c r="M251" i="1"/>
  <c r="N251" i="1"/>
  <c r="O251" i="1"/>
  <c r="K301" i="1"/>
  <c r="L301" i="1"/>
  <c r="M301" i="1"/>
  <c r="N301" i="1"/>
  <c r="O301" i="1"/>
  <c r="K341" i="1"/>
  <c r="L341" i="1"/>
  <c r="M341" i="1"/>
  <c r="N341" i="1"/>
  <c r="O341" i="1"/>
  <c r="K286" i="1"/>
  <c r="L286" i="1"/>
  <c r="M286" i="1"/>
  <c r="N286" i="1"/>
  <c r="O286" i="1"/>
  <c r="K339" i="1"/>
  <c r="L339" i="1"/>
  <c r="M339" i="1"/>
  <c r="N339" i="1"/>
  <c r="O339" i="1"/>
  <c r="K331" i="1"/>
  <c r="L331" i="1"/>
  <c r="M331" i="1"/>
  <c r="N331" i="1"/>
  <c r="O331" i="1"/>
  <c r="K53" i="1"/>
  <c r="L53" i="1"/>
  <c r="M53" i="1"/>
  <c r="N53" i="1"/>
  <c r="O53" i="1"/>
  <c r="K117" i="1"/>
  <c r="L117" i="1"/>
  <c r="M117" i="1"/>
  <c r="N117" i="1"/>
  <c r="O117" i="1"/>
  <c r="K83" i="1"/>
  <c r="L83" i="1"/>
  <c r="M83" i="1"/>
  <c r="N83" i="1"/>
  <c r="O83" i="1"/>
  <c r="K183" i="1"/>
  <c r="L183" i="1"/>
  <c r="M183" i="1"/>
  <c r="N183" i="1"/>
  <c r="O183" i="1"/>
  <c r="K324" i="1"/>
  <c r="L324" i="1"/>
  <c r="M324" i="1"/>
  <c r="N324" i="1"/>
  <c r="O324" i="1"/>
  <c r="K357" i="1"/>
  <c r="L357" i="1"/>
  <c r="M357" i="1"/>
  <c r="N357" i="1"/>
  <c r="O357" i="1"/>
  <c r="K160" i="1"/>
  <c r="L160" i="1"/>
  <c r="M160" i="1"/>
  <c r="N160" i="1"/>
  <c r="O160" i="1"/>
  <c r="K29" i="1"/>
  <c r="L29" i="1"/>
  <c r="M29" i="1"/>
  <c r="N29" i="1"/>
  <c r="O29" i="1"/>
  <c r="K144" i="1"/>
  <c r="L144" i="1"/>
  <c r="M144" i="1"/>
  <c r="N144" i="1"/>
  <c r="O144" i="1"/>
  <c r="K197" i="1"/>
  <c r="L197" i="1"/>
  <c r="M197" i="1"/>
  <c r="N197" i="1"/>
  <c r="O197" i="1"/>
  <c r="K348" i="1"/>
  <c r="L348" i="1"/>
  <c r="M348" i="1"/>
  <c r="N348" i="1"/>
  <c r="O348" i="1"/>
  <c r="K272" i="1"/>
  <c r="L272" i="1"/>
  <c r="M272" i="1"/>
  <c r="N272" i="1"/>
  <c r="O272" i="1"/>
  <c r="K175" i="1"/>
  <c r="L175" i="1"/>
  <c r="M175" i="1"/>
  <c r="N175" i="1"/>
  <c r="O175" i="1"/>
  <c r="K137" i="1"/>
  <c r="L137" i="1"/>
  <c r="M137" i="1"/>
  <c r="N137" i="1"/>
  <c r="O137" i="1"/>
  <c r="K163" i="1"/>
  <c r="L163" i="1"/>
  <c r="M163" i="1"/>
  <c r="N163" i="1"/>
  <c r="O163" i="1"/>
  <c r="K280" i="1"/>
  <c r="L280" i="1"/>
  <c r="M280" i="1"/>
  <c r="N280" i="1"/>
  <c r="O280" i="1"/>
  <c r="K350" i="1"/>
  <c r="L350" i="1"/>
  <c r="M350" i="1"/>
  <c r="N350" i="1"/>
  <c r="O350" i="1"/>
  <c r="K337" i="1"/>
  <c r="L337" i="1"/>
  <c r="M337" i="1"/>
  <c r="N337" i="1"/>
  <c r="O337" i="1"/>
  <c r="K307" i="1"/>
  <c r="L307" i="1"/>
  <c r="M307" i="1"/>
  <c r="N307" i="1"/>
  <c r="O307" i="1"/>
  <c r="K96" i="1"/>
  <c r="L96" i="1"/>
  <c r="M96" i="1"/>
  <c r="N96" i="1"/>
  <c r="O96" i="1"/>
  <c r="K353" i="1"/>
  <c r="L353" i="1"/>
  <c r="M353" i="1"/>
  <c r="N353" i="1"/>
  <c r="O353" i="1"/>
  <c r="K187" i="1"/>
  <c r="L187" i="1"/>
  <c r="M187" i="1"/>
  <c r="N187" i="1"/>
  <c r="O187" i="1"/>
  <c r="K94" i="1"/>
  <c r="L94" i="1"/>
  <c r="M94" i="1"/>
  <c r="N94" i="1"/>
  <c r="O94" i="1"/>
  <c r="K57" i="1"/>
  <c r="L57" i="1"/>
  <c r="M57" i="1"/>
  <c r="N57" i="1"/>
  <c r="O57" i="1"/>
  <c r="K322" i="1"/>
  <c r="L322" i="1"/>
  <c r="M322" i="1"/>
  <c r="N322" i="1"/>
  <c r="O322" i="1"/>
  <c r="K170" i="1"/>
  <c r="L170" i="1"/>
  <c r="M170" i="1"/>
  <c r="N170" i="1"/>
  <c r="O170" i="1"/>
  <c r="K247" i="1"/>
  <c r="L247" i="1"/>
  <c r="M247" i="1"/>
  <c r="N247" i="1"/>
  <c r="O247" i="1"/>
  <c r="K227" i="1"/>
  <c r="L227" i="1"/>
  <c r="M227" i="1"/>
  <c r="N227" i="1"/>
  <c r="O227" i="1"/>
  <c r="K65" i="1"/>
  <c r="L65" i="1"/>
  <c r="M65" i="1"/>
  <c r="N65" i="1"/>
  <c r="O65" i="1"/>
  <c r="K338" i="1"/>
  <c r="L338" i="1"/>
  <c r="M338" i="1"/>
  <c r="N338" i="1"/>
  <c r="O338" i="1"/>
  <c r="K128" i="1"/>
  <c r="L128" i="1"/>
  <c r="M128" i="1"/>
  <c r="N128" i="1"/>
  <c r="O128" i="1"/>
  <c r="K42" i="1"/>
  <c r="L42" i="1"/>
  <c r="M42" i="1"/>
  <c r="N42" i="1"/>
  <c r="O42" i="1"/>
  <c r="K120" i="1"/>
  <c r="L120" i="1"/>
  <c r="M120" i="1"/>
  <c r="N120" i="1"/>
  <c r="O120" i="1"/>
  <c r="K106" i="1"/>
  <c r="L106" i="1"/>
  <c r="M106" i="1"/>
  <c r="N106" i="1"/>
  <c r="O106" i="1"/>
  <c r="K49" i="1"/>
  <c r="L49" i="1"/>
  <c r="M49" i="1"/>
  <c r="N49" i="1"/>
  <c r="O49" i="1"/>
  <c r="K342" i="1"/>
  <c r="L342" i="1"/>
  <c r="M342" i="1"/>
  <c r="N342" i="1"/>
  <c r="O342" i="1"/>
  <c r="K95" i="1"/>
  <c r="L95" i="1"/>
  <c r="M95" i="1"/>
  <c r="N95" i="1"/>
  <c r="O95" i="1"/>
  <c r="K72" i="1"/>
  <c r="L72" i="1"/>
  <c r="M72" i="1"/>
  <c r="N72" i="1"/>
  <c r="O72" i="1"/>
  <c r="K51" i="1"/>
  <c r="L51" i="1"/>
  <c r="M51" i="1"/>
  <c r="N51" i="1"/>
  <c r="O51" i="1"/>
  <c r="K180" i="1"/>
  <c r="L180" i="1"/>
  <c r="M180" i="1"/>
  <c r="N180" i="1"/>
  <c r="O180" i="1"/>
  <c r="K297" i="1"/>
  <c r="L297" i="1"/>
  <c r="M297" i="1"/>
  <c r="N297" i="1"/>
  <c r="O297" i="1"/>
  <c r="K8" i="1"/>
  <c r="L8" i="1"/>
  <c r="M8" i="1"/>
  <c r="N8" i="1"/>
  <c r="O8" i="1"/>
  <c r="K273" i="1"/>
  <c r="L273" i="1"/>
  <c r="M273" i="1"/>
  <c r="N273" i="1"/>
  <c r="O273" i="1"/>
  <c r="K138" i="1"/>
  <c r="L138" i="1"/>
  <c r="M138" i="1"/>
  <c r="N138" i="1"/>
  <c r="O138" i="1"/>
  <c r="K26" i="1"/>
  <c r="L26" i="1"/>
  <c r="M26" i="1"/>
  <c r="N26" i="1"/>
  <c r="O26" i="1"/>
  <c r="K230" i="1"/>
  <c r="L230" i="1"/>
  <c r="M230" i="1"/>
  <c r="N230" i="1"/>
  <c r="O230" i="1"/>
  <c r="K314" i="1"/>
  <c r="L314" i="1"/>
  <c r="M314" i="1"/>
  <c r="N314" i="1"/>
  <c r="O314" i="1"/>
  <c r="K169" i="1"/>
  <c r="L169" i="1"/>
  <c r="M169" i="1"/>
  <c r="N169" i="1"/>
  <c r="O169" i="1"/>
  <c r="K64" i="1"/>
  <c r="L64" i="1"/>
  <c r="M64" i="1"/>
  <c r="N64" i="1"/>
  <c r="O64" i="1"/>
  <c r="K249" i="1"/>
  <c r="L249" i="1"/>
  <c r="M249" i="1"/>
  <c r="N249" i="1"/>
  <c r="O249" i="1"/>
  <c r="K73" i="1"/>
  <c r="L73" i="1"/>
  <c r="M73" i="1"/>
  <c r="N73" i="1"/>
  <c r="O73" i="1"/>
  <c r="K311" i="1"/>
  <c r="L311" i="1"/>
  <c r="M311" i="1"/>
  <c r="N311" i="1"/>
  <c r="O311" i="1"/>
  <c r="K56" i="1"/>
  <c r="L56" i="1"/>
  <c r="M56" i="1"/>
  <c r="N56" i="1"/>
  <c r="O56" i="1"/>
  <c r="K257" i="1"/>
  <c r="L257" i="1"/>
  <c r="M257" i="1"/>
  <c r="N257" i="1"/>
  <c r="O257" i="1"/>
  <c r="K165" i="1"/>
  <c r="L165" i="1"/>
  <c r="M165" i="1"/>
  <c r="N165" i="1"/>
  <c r="O165" i="1"/>
  <c r="K121" i="1"/>
  <c r="L121" i="1"/>
  <c r="M121" i="1"/>
  <c r="N121" i="1"/>
  <c r="O121" i="1"/>
  <c r="K80" i="1"/>
  <c r="L80" i="1"/>
  <c r="M80" i="1"/>
  <c r="N80" i="1"/>
  <c r="O80" i="1"/>
  <c r="K334" i="1"/>
  <c r="L334" i="1"/>
  <c r="M334" i="1"/>
  <c r="N334" i="1"/>
  <c r="O334" i="1"/>
  <c r="K291" i="1"/>
  <c r="L291" i="1"/>
  <c r="M291" i="1"/>
  <c r="N291" i="1"/>
  <c r="O291" i="1"/>
  <c r="K290" i="1"/>
  <c r="L290" i="1"/>
  <c r="M290" i="1"/>
  <c r="N290" i="1"/>
  <c r="O290" i="1"/>
  <c r="K40" i="1"/>
  <c r="L40" i="1"/>
  <c r="M40" i="1"/>
  <c r="N40" i="1"/>
  <c r="O40" i="1"/>
  <c r="K171" i="1"/>
  <c r="L171" i="1"/>
  <c r="M171" i="1"/>
  <c r="N171" i="1"/>
  <c r="O171" i="1"/>
  <c r="K19" i="1"/>
  <c r="L19" i="1"/>
  <c r="M19" i="1"/>
  <c r="N19" i="1"/>
  <c r="O19" i="1"/>
  <c r="K248" i="1"/>
  <c r="L248" i="1"/>
  <c r="M248" i="1"/>
  <c r="N248" i="1"/>
  <c r="O248" i="1"/>
  <c r="K351" i="1"/>
  <c r="L351" i="1"/>
  <c r="M351" i="1"/>
  <c r="N351" i="1"/>
  <c r="O351" i="1"/>
  <c r="K352" i="1"/>
  <c r="L352" i="1"/>
  <c r="M352" i="1"/>
  <c r="N352" i="1"/>
  <c r="O352" i="1"/>
  <c r="K158" i="1"/>
  <c r="L158" i="1"/>
  <c r="M158" i="1"/>
  <c r="N158" i="1"/>
  <c r="O158" i="1"/>
  <c r="K81" i="1"/>
  <c r="L81" i="1"/>
  <c r="M81" i="1"/>
  <c r="N81" i="1"/>
  <c r="O81" i="1"/>
  <c r="K241" i="1"/>
  <c r="L241" i="1"/>
  <c r="M241" i="1"/>
  <c r="N241" i="1"/>
  <c r="O241" i="1"/>
  <c r="K139" i="1"/>
  <c r="L139" i="1"/>
  <c r="M139" i="1"/>
  <c r="N139" i="1"/>
  <c r="O139" i="1"/>
  <c r="K319" i="1"/>
  <c r="L319" i="1"/>
  <c r="M319" i="1"/>
  <c r="N319" i="1"/>
  <c r="O319" i="1"/>
  <c r="K17" i="1"/>
  <c r="L17" i="1"/>
  <c r="M17" i="1"/>
  <c r="N17" i="1"/>
  <c r="O17" i="1"/>
  <c r="K299" i="1"/>
  <c r="L299" i="1"/>
  <c r="M299" i="1"/>
  <c r="N299" i="1"/>
  <c r="O299" i="1"/>
  <c r="K112" i="1"/>
  <c r="L112" i="1"/>
  <c r="M112" i="1"/>
  <c r="N112" i="1"/>
  <c r="O112" i="1"/>
  <c r="K214" i="1"/>
  <c r="L214" i="1"/>
  <c r="M214" i="1"/>
  <c r="N214" i="1"/>
  <c r="O214" i="1"/>
  <c r="K265" i="1"/>
  <c r="L265" i="1"/>
  <c r="M265" i="1"/>
  <c r="N265" i="1"/>
  <c r="O265" i="1"/>
  <c r="K198" i="1"/>
  <c r="L198" i="1"/>
  <c r="M198" i="1"/>
  <c r="N198" i="1"/>
  <c r="O198" i="1"/>
  <c r="K178" i="1"/>
  <c r="L178" i="1"/>
  <c r="M178" i="1"/>
  <c r="N178" i="1"/>
  <c r="O178" i="1"/>
  <c r="K113" i="1"/>
  <c r="L113" i="1"/>
  <c r="M113" i="1"/>
  <c r="N113" i="1"/>
  <c r="O113" i="1"/>
  <c r="K114" i="1"/>
  <c r="L114" i="1"/>
  <c r="M114" i="1"/>
  <c r="N114" i="1"/>
  <c r="O114" i="1"/>
  <c r="K33" i="1"/>
  <c r="L33" i="1"/>
  <c r="M33" i="1"/>
  <c r="N33" i="1"/>
  <c r="O33" i="1"/>
  <c r="K270" i="1"/>
  <c r="L270" i="1"/>
  <c r="M270" i="1"/>
  <c r="N270" i="1"/>
  <c r="O270" i="1"/>
  <c r="K196" i="1"/>
  <c r="L196" i="1"/>
  <c r="M196" i="1"/>
  <c r="N196" i="1"/>
  <c r="O196" i="1"/>
  <c r="K154" i="1"/>
  <c r="L154" i="1"/>
  <c r="M154" i="1"/>
  <c r="N154" i="1"/>
  <c r="O154" i="1"/>
  <c r="K58" i="1"/>
  <c r="L58" i="1"/>
  <c r="M58" i="1"/>
  <c r="N58" i="1"/>
  <c r="O58" i="1"/>
  <c r="K90" i="1"/>
  <c r="L90" i="1"/>
  <c r="M90" i="1"/>
  <c r="N90" i="1"/>
  <c r="O90" i="1"/>
  <c r="K321" i="1"/>
  <c r="L321" i="1"/>
  <c r="M321" i="1"/>
  <c r="N321" i="1"/>
  <c r="O321" i="1"/>
  <c r="K145" i="1"/>
  <c r="L145" i="1"/>
  <c r="M145" i="1"/>
  <c r="N145" i="1"/>
  <c r="O145" i="1"/>
  <c r="K186" i="1"/>
  <c r="L186" i="1"/>
  <c r="M186" i="1"/>
  <c r="N186" i="1"/>
  <c r="O186" i="1"/>
  <c r="K35" i="1"/>
  <c r="L35" i="1"/>
  <c r="M35" i="1"/>
  <c r="N35" i="1"/>
  <c r="O35" i="1"/>
  <c r="K344" i="1"/>
  <c r="L344" i="1"/>
  <c r="M344" i="1"/>
  <c r="N344" i="1"/>
  <c r="O344" i="1"/>
  <c r="K298" i="1"/>
  <c r="L298" i="1"/>
  <c r="M298" i="1"/>
  <c r="N298" i="1"/>
  <c r="O298" i="1"/>
  <c r="K223" i="1"/>
  <c r="L223" i="1"/>
  <c r="M223" i="1"/>
  <c r="N223" i="1"/>
  <c r="O223" i="1"/>
  <c r="K211" i="1"/>
  <c r="L211" i="1"/>
  <c r="M211" i="1"/>
  <c r="N211" i="1"/>
  <c r="O211" i="1"/>
  <c r="K256" i="1"/>
  <c r="L256" i="1"/>
  <c r="M256" i="1"/>
  <c r="N256" i="1"/>
  <c r="O256" i="1"/>
  <c r="K204" i="1"/>
  <c r="L204" i="1"/>
  <c r="M204" i="1"/>
  <c r="N204" i="1"/>
  <c r="O204" i="1"/>
  <c r="K209" i="1"/>
  <c r="L209" i="1"/>
  <c r="M209" i="1"/>
  <c r="N209" i="1"/>
  <c r="O209" i="1"/>
  <c r="K41" i="1"/>
  <c r="L41" i="1"/>
  <c r="M41" i="1"/>
  <c r="N41" i="1"/>
  <c r="O41" i="1"/>
  <c r="K354" i="1"/>
  <c r="L354" i="1"/>
  <c r="M354" i="1"/>
  <c r="N354" i="1"/>
  <c r="O354" i="1"/>
  <c r="K143" i="1"/>
  <c r="L143" i="1"/>
  <c r="M143" i="1"/>
  <c r="N143" i="1"/>
  <c r="O143" i="1"/>
  <c r="K24" i="1"/>
  <c r="L24" i="1"/>
  <c r="M24" i="1"/>
  <c r="N24" i="1"/>
  <c r="O24" i="1"/>
  <c r="K104" i="1"/>
  <c r="L104" i="1"/>
  <c r="M104" i="1"/>
  <c r="N104" i="1"/>
  <c r="O104" i="1"/>
  <c r="K343" i="1"/>
  <c r="L343" i="1"/>
  <c r="M343" i="1"/>
  <c r="N343" i="1"/>
  <c r="O343" i="1"/>
  <c r="K67" i="1"/>
  <c r="L67" i="1"/>
  <c r="M67" i="1"/>
  <c r="N67" i="1"/>
  <c r="O67" i="1"/>
  <c r="K74" i="1"/>
  <c r="L74" i="1"/>
  <c r="M74" i="1"/>
  <c r="N74" i="1"/>
  <c r="O74" i="1"/>
  <c r="K9" i="1"/>
  <c r="L9" i="1"/>
  <c r="M9" i="1"/>
  <c r="N9" i="1"/>
  <c r="O9" i="1"/>
  <c r="K346" i="1"/>
  <c r="L346" i="1"/>
  <c r="M346" i="1"/>
  <c r="N346" i="1"/>
  <c r="O346" i="1"/>
  <c r="K130" i="1"/>
  <c r="L130" i="1"/>
  <c r="M130" i="1"/>
  <c r="N130" i="1"/>
  <c r="O130" i="1"/>
  <c r="K281" i="1"/>
  <c r="L281" i="1"/>
  <c r="M281" i="1"/>
  <c r="N281" i="1"/>
  <c r="O281" i="1"/>
  <c r="K238" i="1"/>
  <c r="L238" i="1"/>
  <c r="M238" i="1"/>
  <c r="N238" i="1"/>
  <c r="O238" i="1"/>
  <c r="K235" i="1"/>
  <c r="L235" i="1"/>
  <c r="M235" i="1"/>
  <c r="N235" i="1"/>
  <c r="O235" i="1"/>
  <c r="K233" i="1"/>
  <c r="L233" i="1"/>
  <c r="M233" i="1"/>
  <c r="N233" i="1"/>
  <c r="O233" i="1"/>
  <c r="K174" i="1"/>
  <c r="L174" i="1"/>
  <c r="M174" i="1"/>
  <c r="N174" i="1"/>
  <c r="O174" i="1"/>
  <c r="K50" i="1"/>
  <c r="L50" i="1"/>
  <c r="M50" i="1"/>
  <c r="N50" i="1"/>
  <c r="O50" i="1"/>
  <c r="K149" i="1"/>
  <c r="L149" i="1"/>
  <c r="M149" i="1"/>
  <c r="N149" i="1"/>
  <c r="O149" i="1"/>
  <c r="K18" i="1"/>
  <c r="L18" i="1"/>
  <c r="M18" i="1"/>
  <c r="N18" i="1"/>
  <c r="O18" i="1"/>
  <c r="K264" i="1"/>
  <c r="L264" i="1"/>
  <c r="M264" i="1"/>
  <c r="N264" i="1"/>
  <c r="O264" i="1"/>
  <c r="K98" i="1"/>
  <c r="L98" i="1"/>
  <c r="M98" i="1"/>
  <c r="N98" i="1"/>
  <c r="O98" i="1"/>
  <c r="K122" i="1"/>
  <c r="L122" i="1"/>
  <c r="M122" i="1"/>
  <c r="N122" i="1"/>
  <c r="O122" i="1"/>
  <c r="K195" i="1"/>
  <c r="L195" i="1"/>
  <c r="M195" i="1"/>
  <c r="N195" i="1"/>
  <c r="O195" i="1"/>
  <c r="K206" i="1"/>
  <c r="L206" i="1"/>
  <c r="M206" i="1"/>
  <c r="N206" i="1"/>
  <c r="O206" i="1"/>
  <c r="K34" i="1"/>
  <c r="L34" i="1"/>
  <c r="M34" i="1"/>
  <c r="N34" i="1"/>
  <c r="O34" i="1"/>
  <c r="K244" i="1"/>
  <c r="L244" i="1"/>
  <c r="M244" i="1"/>
  <c r="N244" i="1"/>
  <c r="O244" i="1"/>
  <c r="K147" i="1"/>
  <c r="L147" i="1"/>
  <c r="M147" i="1"/>
  <c r="N147" i="1"/>
  <c r="O147" i="1"/>
  <c r="K289" i="1"/>
  <c r="L289" i="1"/>
  <c r="M289" i="1"/>
  <c r="N289" i="1"/>
  <c r="O289" i="1"/>
  <c r="K225" i="1"/>
  <c r="L225" i="1"/>
  <c r="M225" i="1"/>
  <c r="N225" i="1"/>
  <c r="O225" i="1"/>
  <c r="K88" i="1"/>
  <c r="L88" i="1"/>
  <c r="M88" i="1"/>
  <c r="N88" i="1"/>
  <c r="O88" i="1"/>
  <c r="K361" i="1"/>
  <c r="L361" i="1"/>
  <c r="M361" i="1"/>
  <c r="N361" i="1"/>
  <c r="O361" i="1"/>
  <c r="K305" i="1"/>
  <c r="L305" i="1"/>
  <c r="M305" i="1"/>
  <c r="N305" i="1"/>
  <c r="O305" i="1"/>
  <c r="K27" i="1"/>
  <c r="L27" i="1"/>
  <c r="M27" i="1"/>
  <c r="N27" i="1"/>
  <c r="O27" i="1"/>
  <c r="K329" i="1"/>
  <c r="L329" i="1"/>
  <c r="M329" i="1"/>
  <c r="N329" i="1"/>
  <c r="O329" i="1"/>
  <c r="K296" i="1"/>
  <c r="L296" i="1"/>
  <c r="M296" i="1"/>
  <c r="N296" i="1"/>
  <c r="O296" i="1"/>
  <c r="K97" i="1"/>
  <c r="L97" i="1"/>
  <c r="M97" i="1"/>
  <c r="N97" i="1"/>
  <c r="O97" i="1"/>
  <c r="K162" i="1"/>
  <c r="L162" i="1"/>
  <c r="M162" i="1"/>
  <c r="N162" i="1"/>
  <c r="O162" i="1"/>
  <c r="K66" i="1"/>
  <c r="L66" i="1"/>
  <c r="M66" i="1"/>
  <c r="N66" i="1"/>
  <c r="O66" i="1"/>
  <c r="K16" i="1"/>
  <c r="L16" i="1"/>
  <c r="M16" i="1"/>
  <c r="N16" i="1"/>
  <c r="O16" i="1"/>
  <c r="K362" i="1"/>
  <c r="L362" i="1"/>
  <c r="M362" i="1"/>
  <c r="N362" i="1"/>
  <c r="O362" i="1"/>
  <c r="K212" i="1"/>
  <c r="L212" i="1"/>
  <c r="M212" i="1"/>
  <c r="N212" i="1"/>
  <c r="O212" i="1"/>
  <c r="K263" i="1"/>
  <c r="L263" i="1"/>
  <c r="M263" i="1"/>
  <c r="N263" i="1"/>
  <c r="O263" i="1"/>
  <c r="K358" i="1"/>
  <c r="L358" i="1"/>
  <c r="M358" i="1"/>
  <c r="N358" i="1"/>
  <c r="O358" i="1"/>
  <c r="K136" i="1"/>
  <c r="L136" i="1"/>
  <c r="M136" i="1"/>
  <c r="N136" i="1"/>
  <c r="O136" i="1"/>
  <c r="K157" i="1"/>
  <c r="L157" i="1"/>
  <c r="M157" i="1"/>
  <c r="N157" i="1"/>
  <c r="O157" i="1"/>
  <c r="K25" i="1"/>
  <c r="L25" i="1"/>
  <c r="M25" i="1"/>
  <c r="N25" i="1"/>
  <c r="O25" i="1"/>
  <c r="K336" i="1"/>
  <c r="L336" i="1"/>
  <c r="M336" i="1"/>
  <c r="N336" i="1"/>
  <c r="O336" i="1"/>
  <c r="K345" i="1"/>
  <c r="L345" i="1"/>
  <c r="M345" i="1"/>
  <c r="N345" i="1"/>
  <c r="O345" i="1"/>
  <c r="K220" i="1"/>
  <c r="L220" i="1"/>
  <c r="M220" i="1"/>
  <c r="N220" i="1"/>
  <c r="O220" i="1"/>
  <c r="K105" i="1"/>
  <c r="L105" i="1"/>
  <c r="M105" i="1"/>
  <c r="N105" i="1"/>
  <c r="O105" i="1"/>
  <c r="K203" i="1"/>
  <c r="L203" i="1"/>
  <c r="M203" i="1"/>
  <c r="N203" i="1"/>
  <c r="O203" i="1"/>
  <c r="K32" i="1"/>
  <c r="L32" i="1"/>
  <c r="M32" i="1"/>
  <c r="N32" i="1"/>
  <c r="O32" i="1"/>
  <c r="K219" i="1"/>
  <c r="L219" i="1"/>
  <c r="M219" i="1"/>
  <c r="N219" i="1"/>
  <c r="O219" i="1"/>
  <c r="K181" i="1"/>
  <c r="L181" i="1"/>
  <c r="M181" i="1"/>
  <c r="N181" i="1"/>
  <c r="O181" i="1"/>
  <c r="K359" i="1"/>
  <c r="L359" i="1"/>
  <c r="M359" i="1"/>
  <c r="N359" i="1"/>
  <c r="O359" i="1"/>
  <c r="K43" i="1"/>
  <c r="L43" i="1"/>
  <c r="M43" i="1"/>
  <c r="N43" i="1"/>
  <c r="O43" i="1"/>
  <c r="K75" i="1"/>
  <c r="L75" i="1"/>
  <c r="M75" i="1"/>
  <c r="N75" i="1"/>
  <c r="O75" i="1"/>
  <c r="K306" i="1"/>
  <c r="L306" i="1"/>
  <c r="M306" i="1"/>
  <c r="N306" i="1"/>
  <c r="O306" i="1"/>
  <c r="K48" i="1"/>
  <c r="L48" i="1"/>
  <c r="M48" i="1"/>
  <c r="N48" i="1"/>
  <c r="O48" i="1"/>
  <c r="K360" i="1"/>
  <c r="L360" i="1"/>
  <c r="M360" i="1"/>
  <c r="N360" i="1"/>
  <c r="O360" i="1"/>
  <c r="K89" i="1"/>
  <c r="L89" i="1"/>
  <c r="M89" i="1"/>
  <c r="N89" i="1"/>
  <c r="O89" i="1"/>
  <c r="K255" i="1"/>
  <c r="L255" i="1"/>
  <c r="M255" i="1"/>
  <c r="N255" i="1"/>
  <c r="O255" i="1"/>
  <c r="K229" i="1"/>
  <c r="L229" i="1"/>
  <c r="M229" i="1"/>
  <c r="N229" i="1"/>
  <c r="O229" i="1"/>
  <c r="K194" i="1"/>
  <c r="L194" i="1"/>
  <c r="M194" i="1"/>
  <c r="N194" i="1"/>
  <c r="O194" i="1"/>
  <c r="K11" i="1"/>
  <c r="L11" i="1"/>
  <c r="M11" i="1"/>
  <c r="N11" i="1"/>
  <c r="O11" i="1"/>
  <c r="K10" i="1"/>
  <c r="L10" i="1"/>
  <c r="M10" i="1"/>
  <c r="N10" i="1"/>
  <c r="O10" i="1"/>
  <c r="K278" i="1"/>
  <c r="L278" i="1"/>
  <c r="M278" i="1"/>
  <c r="N278" i="1"/>
  <c r="O278" i="1"/>
  <c r="K179" i="1"/>
  <c r="L179" i="1"/>
  <c r="M179" i="1"/>
  <c r="N179" i="1"/>
  <c r="O179" i="1"/>
  <c r="K155" i="1"/>
  <c r="L155" i="1"/>
  <c r="M155" i="1"/>
  <c r="N155" i="1"/>
  <c r="O155" i="1"/>
  <c r="K129" i="1"/>
  <c r="L129" i="1"/>
  <c r="M129" i="1"/>
  <c r="N129" i="1"/>
  <c r="O129" i="1"/>
  <c r="K222" i="1"/>
  <c r="L222" i="1"/>
  <c r="M222" i="1"/>
  <c r="N222" i="1"/>
  <c r="O222" i="1"/>
  <c r="K271" i="1"/>
  <c r="L271" i="1"/>
  <c r="M271" i="1"/>
  <c r="N271" i="1"/>
  <c r="O271" i="1"/>
  <c r="K236" i="1"/>
  <c r="L236" i="1"/>
  <c r="M236" i="1"/>
  <c r="N236" i="1"/>
  <c r="O236" i="1"/>
  <c r="K213" i="1"/>
  <c r="L213" i="1"/>
  <c r="M213" i="1"/>
  <c r="N213" i="1"/>
  <c r="O213" i="1"/>
  <c r="K228" i="1"/>
  <c r="L228" i="1"/>
  <c r="M228" i="1"/>
  <c r="N228" i="1"/>
  <c r="O228" i="1"/>
  <c r="K59" i="1"/>
  <c r="L59" i="1"/>
  <c r="M59" i="1"/>
  <c r="N59" i="1"/>
  <c r="O59" i="1"/>
  <c r="K330" i="1"/>
  <c r="L330" i="1"/>
  <c r="M330" i="1"/>
  <c r="N330" i="1"/>
  <c r="O330" i="1"/>
  <c r="K86" i="1"/>
  <c r="L86" i="1"/>
  <c r="M86" i="1"/>
  <c r="N86" i="1"/>
  <c r="O86" i="1"/>
  <c r="K146" i="1"/>
  <c r="L146" i="1"/>
  <c r="M146" i="1"/>
  <c r="N146" i="1"/>
  <c r="O146" i="1"/>
  <c r="K161" i="1"/>
  <c r="L161" i="1"/>
  <c r="M161" i="1"/>
  <c r="N161" i="1"/>
  <c r="O161" i="1"/>
  <c r="K239" i="1"/>
  <c r="L239" i="1"/>
  <c r="M239" i="1"/>
  <c r="N239" i="1"/>
  <c r="O239" i="1"/>
  <c r="F8" i="3"/>
  <c r="G8" i="3"/>
  <c r="F11" i="3"/>
  <c r="G11" i="3"/>
  <c r="E15" i="3"/>
  <c r="F16" i="3"/>
  <c r="G16" i="3"/>
  <c r="E17" i="3"/>
  <c r="F13" i="3"/>
  <c r="G13" i="3"/>
  <c r="E11" i="3"/>
  <c r="E8" i="3"/>
  <c r="F9" i="3"/>
  <c r="G9" i="3"/>
  <c r="F12" i="3"/>
  <c r="G12" i="3"/>
  <c r="F15" i="3"/>
  <c r="G15" i="3"/>
  <c r="E9" i="3"/>
  <c r="E10" i="3"/>
  <c r="F17" i="3"/>
  <c r="G17" i="3"/>
  <c r="E16" i="3"/>
  <c r="F10" i="3"/>
  <c r="G10" i="3"/>
  <c r="F7" i="3"/>
  <c r="G7" i="3"/>
  <c r="H7" i="3"/>
  <c r="E13" i="3"/>
  <c r="E19" i="3"/>
  <c r="E14" i="3"/>
  <c r="F14" i="3"/>
  <c r="G14" i="3"/>
  <c r="E12" i="3"/>
  <c r="E7" i="3"/>
  <c r="H16" i="3"/>
  <c r="I16" i="3"/>
  <c r="H15" i="3"/>
  <c r="I15" i="3"/>
  <c r="H10" i="3"/>
  <c r="I10" i="3"/>
  <c r="K19" i="3"/>
  <c r="H12" i="3"/>
  <c r="I12" i="3"/>
  <c r="H11" i="3"/>
  <c r="I11" i="3"/>
  <c r="H8" i="3"/>
  <c r="I8" i="3"/>
  <c r="H17" i="3"/>
  <c r="I17" i="3"/>
  <c r="H13" i="3"/>
  <c r="I13" i="3"/>
  <c r="H9" i="3"/>
  <c r="I9" i="3"/>
  <c r="H14" i="3"/>
  <c r="I14" i="3"/>
  <c r="L364" i="1"/>
  <c r="G19" i="3"/>
  <c r="M364" i="1"/>
  <c r="H19" i="3"/>
  <c r="I19" i="3"/>
  <c r="I7" i="3"/>
  <c r="N364" i="1"/>
  <c r="O364" i="1"/>
  <c r="J19" i="3"/>
  <c r="J17" i="3"/>
  <c r="J13" i="3"/>
  <c r="J16" i="3"/>
  <c r="J9" i="3"/>
  <c r="J15" i="3"/>
  <c r="J8" i="3"/>
  <c r="J10" i="3"/>
  <c r="J12" i="3"/>
  <c r="J14" i="3"/>
  <c r="J11" i="3"/>
  <c r="J7" i="3"/>
  <c r="P7" i="1"/>
  <c r="P364" i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  <c r="Q364" i="1"/>
</calcChain>
</file>

<file path=xl/sharedStrings.xml><?xml version="1.0" encoding="utf-8"?>
<sst xmlns="http://schemas.openxmlformats.org/spreadsheetml/2006/main" count="497" uniqueCount="446">
  <si>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</si>
  <si>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</si>
  <si>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</si>
  <si>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</si>
  <si>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</si>
  <si>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</si>
  <si>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</si>
  <si>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</si>
  <si>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</si>
  <si>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</si>
  <si>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</si>
  <si>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</si>
  <si>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</si>
  <si>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</si>
  <si>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</si>
  <si>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</si>
  <si>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</si>
  <si>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</si>
  <si>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</si>
  <si>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</si>
  <si>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</si>
  <si>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</si>
  <si>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</si>
  <si>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</si>
  <si>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</si>
  <si>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</si>
  <si>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</si>
  <si>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</si>
  <si>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</si>
  <si>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</si>
  <si>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</si>
  <si>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</si>
  <si>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</si>
  <si>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</si>
  <si>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</si>
  <si>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</si>
  <si>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</si>
  <si>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</si>
  <si>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</si>
  <si>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</si>
  <si>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</si>
  <si>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</si>
  <si>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</si>
  <si>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</si>
  <si>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</si>
  <si>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</si>
  <si>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</si>
  <si>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</si>
  <si>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</si>
  <si>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</si>
  <si>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</si>
  <si>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</si>
  <si>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</si>
  <si>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</si>
  <si>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</si>
  <si>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</si>
  <si>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</si>
  <si>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</si>
  <si>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</si>
  <si>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</si>
  <si>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</si>
  <si>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</si>
  <si>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</si>
  <si>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</si>
  <si>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</si>
  <si>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</si>
  <si>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</si>
  <si>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</si>
  <si>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</si>
  <si>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</si>
  <si>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</si>
  <si>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</si>
  <si>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</si>
  <si>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</si>
  <si>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</si>
  <si>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</si>
  <si>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</si>
  <si>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</si>
  <si>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</si>
  <si>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</si>
  <si>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</si>
  <si>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</si>
  <si>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</si>
  <si>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</si>
  <si>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</si>
  <si>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</si>
  <si>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</si>
  <si>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</si>
  <si>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</si>
  <si>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</si>
  <si>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</si>
  <si>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</si>
  <si>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</si>
  <si>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</si>
  <si>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</si>
  <si>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</si>
  <si>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</si>
  <si>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</si>
  <si>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</si>
  <si>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</si>
  <si>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</si>
  <si>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</si>
  <si>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</si>
  <si>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</si>
  <si>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</si>
  <si>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</si>
  <si>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</si>
  <si>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</si>
  <si>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</si>
  <si>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</si>
  <si>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</si>
  <si>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</si>
  <si>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</si>
  <si>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</si>
  <si>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</si>
  <si>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</si>
  <si>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</si>
  <si>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</si>
  <si>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</si>
  <si>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</si>
  <si>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</si>
  <si>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</si>
  <si>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</si>
  <si>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</si>
  <si>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</si>
  <si>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</si>
  <si>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</si>
  <si>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</si>
  <si>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</si>
  <si>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</si>
  <si>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</si>
  <si>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</si>
  <si>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</si>
  <si>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</si>
  <si>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</si>
  <si>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</si>
  <si>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</si>
  <si>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</si>
  <si>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</si>
  <si>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</si>
  <si>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</si>
  <si>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</si>
  <si>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</si>
  <si>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</si>
  <si>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</si>
  <si>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</si>
  <si>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</si>
  <si>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</si>
  <si>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</si>
  <si>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</si>
  <si>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</si>
  <si>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</si>
  <si>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</si>
  <si>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</si>
  <si>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</si>
  <si>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</si>
  <si>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</si>
  <si>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</si>
  <si>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</si>
  <si>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</si>
  <si>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</si>
  <si>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</si>
  <si>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</si>
  <si>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</si>
  <si>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</si>
  <si>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</si>
  <si>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</si>
  <si>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</si>
  <si>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</si>
  <si>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</si>
  <si>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</si>
  <si>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</si>
  <si>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</si>
  <si>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</si>
  <si>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</si>
  <si>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</si>
  <si>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</si>
  <si>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</si>
  <si>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</si>
  <si>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</si>
  <si>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</si>
  <si>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</si>
  <si>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</si>
  <si>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</si>
  <si>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</si>
  <si>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</si>
  <si>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</si>
  <si>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</si>
  <si>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</si>
  <si>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</si>
  <si>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</si>
  <si>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</si>
  <si>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</si>
  <si>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</si>
  <si>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</si>
  <si>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</si>
  <si>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</si>
  <si>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</si>
  <si>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</si>
  <si>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</si>
  <si>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</si>
  <si>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</si>
  <si>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</si>
  <si>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</si>
  <si>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</si>
  <si>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</si>
  <si>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</si>
  <si>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</si>
  <si>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</si>
  <si>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</si>
  <si>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</si>
  <si>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</si>
  <si>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</si>
  <si>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</si>
  <si>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</si>
  <si>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</si>
  <si>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</si>
  <si>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</si>
  <si>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</si>
  <si>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</si>
  <si>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</si>
  <si>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</si>
  <si>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</si>
  <si>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</si>
  <si>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</si>
  <si>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</si>
  <si>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</si>
  <si>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</si>
  <si>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</si>
  <si>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</si>
  <si>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</si>
  <si>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</si>
  <si>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</si>
  <si>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</si>
  <si>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</si>
  <si>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</si>
  <si>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</si>
  <si>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</si>
  <si>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</si>
  <si>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</si>
  <si>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</si>
  <si>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</si>
  <si>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</si>
  <si>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</si>
  <si>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</si>
  <si>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</si>
  <si>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</si>
  <si>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</si>
  <si>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</si>
  <si>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</si>
  <si>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</si>
  <si>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</si>
  <si>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</si>
  <si>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</si>
  <si>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</si>
  <si>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</si>
  <si>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</si>
  <si>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</si>
  <si>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</si>
  <si>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</si>
  <si>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</si>
  <si>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</si>
  <si>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</si>
  <si>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</si>
  <si>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</si>
  <si>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</si>
  <si>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</si>
  <si>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</si>
  <si>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</si>
  <si>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</si>
  <si>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</si>
  <si>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</si>
  <si>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</si>
  <si>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</si>
  <si>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</si>
  <si>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</si>
  <si>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</si>
  <si>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</si>
  <si>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</si>
  <si>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</si>
  <si>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</si>
  <si>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</si>
  <si>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</si>
  <si>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</si>
  <si>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</si>
  <si>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</si>
  <si>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</si>
  <si>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</si>
  <si>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</si>
  <si>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</si>
  <si>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</si>
  <si>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</si>
  <si>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</si>
  <si>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</si>
  <si>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</si>
  <si>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</si>
  <si>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</si>
  <si>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</si>
  <si>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</si>
  <si>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</si>
  <si>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</si>
  <si>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</si>
  <si>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</si>
  <si>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</si>
  <si>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</si>
  <si>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</si>
  <si>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</si>
  <si>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</si>
  <si>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</si>
  <si>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</si>
  <si>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</si>
  <si>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</si>
  <si>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</si>
  <si>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</si>
  <si>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</si>
  <si>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</si>
  <si>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</si>
  <si>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</si>
  <si>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</si>
  <si>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</si>
  <si>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</si>
  <si>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</si>
  <si>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</si>
  <si>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</si>
  <si>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</si>
  <si>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</si>
  <si>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</si>
  <si>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</si>
  <si>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</si>
  <si>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</si>
  <si>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</si>
  <si>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</si>
  <si>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</si>
  <si>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</si>
  <si>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</si>
  <si>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</si>
  <si>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</si>
  <si>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</si>
  <si>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</si>
  <si>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</si>
  <si>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</si>
  <si>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</si>
  <si>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</si>
  <si>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</si>
  <si>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</si>
  <si>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</si>
  <si>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</si>
  <si>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</si>
  <si>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</si>
  <si>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</si>
  <si>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</si>
  <si>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</si>
  <si>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</si>
  <si>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</si>
  <si>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</si>
  <si>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</si>
  <si>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</si>
  <si>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</si>
  <si>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</si>
  <si>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</si>
  <si>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</si>
  <si>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</si>
  <si>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</si>
  <si>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</si>
  <si>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</si>
  <si>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</si>
  <si>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</si>
  <si>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</si>
  <si>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</si>
  <si>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</si>
  <si>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</si>
  <si>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</si>
  <si>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</si>
  <si>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</si>
  <si>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</si>
  <si>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</si>
  <si>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</si>
  <si>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</si>
  <si>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</si>
  <si>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</si>
  <si>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</si>
  <si>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</si>
  <si>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</si>
  <si>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</si>
  <si>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</si>
  <si>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</si>
  <si>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</si>
  <si>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</si>
  <si>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</si>
  <si>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</si>
  <si>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</si>
  <si>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</si>
  <si>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</si>
  <si>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</si>
  <si>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</si>
  <si>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</si>
  <si>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</si>
  <si>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</si>
  <si>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</si>
  <si>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</si>
  <si>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</si>
  <si>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</si>
  <si>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</si>
  <si>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</si>
  <si>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</si>
  <si>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</si>
  <si>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</si>
  <si>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</si>
  <si>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</si>
  <si>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</si>
  <si>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</si>
  <si>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</si>
  <si>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</si>
  <si>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</si>
  <si>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</si>
  <si>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</si>
  <si>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</si>
  <si>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</si>
  <si>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</si>
  <si>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</si>
  <si>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</si>
  <si>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</si>
  <si>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</si>
  <si>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</si>
  <si>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</si>
  <si>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</si>
  <si>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</si>
  <si>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</si>
  <si>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</si>
  <si>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</si>
  <si>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</si>
  <si>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Netto utjevn. 23</t>
  </si>
  <si>
    <t>Endring fra 2022</t>
  </si>
  <si>
    <t>Skatt 2023</t>
  </si>
  <si>
    <t>Skatt og netto skatteutjevning 2023</t>
  </si>
  <si>
    <t>2023   2)</t>
  </si>
  <si>
    <t>Folketall 1.1.2023</t>
  </si>
  <si>
    <t>1.1.2023</t>
  </si>
  <si>
    <t>Anslag NB2024</t>
  </si>
  <si>
    <t>X</t>
  </si>
  <si>
    <t>Kommuner</t>
  </si>
  <si>
    <t>Fylkeskommuner</t>
  </si>
  <si>
    <t>Kommunesektoren samlet</t>
  </si>
  <si>
    <t>Anslag RNB2023</t>
  </si>
  <si>
    <t>Jan-mai</t>
  </si>
  <si>
    <t>Utbetales/trekkes ved 7. termin rammetilskudd i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</si>
</sst>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8" fillId="12" borderId="3" xfId="2" applyFont="1" applyFill="1" applyBorder="1" applyAlignment="1">
      <alignment horizontal="center"/>
    </xf>
    <xf numFmtId="3" fontId="43" fillId="0" borderId="0" xfId="1" applyNumberFormat="1" applyFont="1"/>
    <xf numFmtId="0" fontId="34" fillId="0" borderId="1" xfId="0" applyFont="1" applyBorder="1" applyAlignment="1">
      <alignment horizontal="center"/>
    </xf>
    <xf numFmtId="0" fontId="17" fillId="12" borderId="8" xfId="2" applyFont="1" applyFill="1" applyBorder="1" applyAlignment="1">
      <alignment horizontal="center"/>
    </xf>
    <xf numFmtId="0" fontId="17" fillId="12" borderId="3" xfId="2" applyFont="1" applyFill="1" applyBorder="1" applyAlignment="1">
      <alignment horizontal="center"/>
    </xf>
    <xf numFmtId="164" fontId="0" fillId="0" borderId="15" xfId="0" applyNumberFormat="1" applyBorder="1"/>
    <xf numFmtId="164" fontId="16" fillId="0" borderId="16" xfId="0" applyNumberFormat="1" applyFont="1" applyBorder="1"/>
    <xf numFmtId="164" fontId="7" fillId="0" borderId="0" xfId="7" applyNumberFormat="1" applyFont="1" applyFill="1"/>
    <xf numFmtId="0" fontId="26" fillId="12" borderId="3" xfId="2" applyFont="1" applyFill="1" applyBorder="1" applyAlignment="1">
      <alignment horizontal="center"/>
    </xf>
    <xf numFmtId="167" fontId="28" fillId="0" borderId="0" xfId="0" applyNumberFormat="1" applyFont="1"/>
    <xf numFmtId="3" fontId="34" fillId="0" borderId="1" xfId="0" applyNumberFormat="1" applyFont="1" applyBorder="1"/>
    <xf numFmtId="167" fontId="0" fillId="0" borderId="11" xfId="5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0" fontId="34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0.84618125409380285</c:v>
                </c:pt>
                <c:pt idx="1">
                  <c:v>0.92369347559092008</c:v>
                </c:pt>
                <c:pt idx="2">
                  <c:v>0.95777897868950312</c:v>
                </c:pt>
                <c:pt idx="3">
                  <c:v>0.84134418669759159</c:v>
                </c:pt>
                <c:pt idx="4">
                  <c:v>0.99514427086106638</c:v>
                </c:pt>
                <c:pt idx="5">
                  <c:v>1.0324758509055199</c:v>
                </c:pt>
                <c:pt idx="6">
                  <c:v>0.90735393978792245</c:v>
                </c:pt>
                <c:pt idx="7">
                  <c:v>0.74194582146323895</c:v>
                </c:pt>
                <c:pt idx="8">
                  <c:v>0.79784432650150638</c:v>
                </c:pt>
                <c:pt idx="9">
                  <c:v>0.84429219231175445</c:v>
                </c:pt>
                <c:pt idx="10">
                  <c:v>0.73961982639877133</c:v>
                </c:pt>
                <c:pt idx="11">
                  <c:v>0.79200681961066521</c:v>
                </c:pt>
                <c:pt idx="12">
                  <c:v>0.9372476669171087</c:v>
                </c:pt>
                <c:pt idx="13">
                  <c:v>0.84385469764772825</c:v>
                </c:pt>
                <c:pt idx="14">
                  <c:v>0.86437890260729311</c:v>
                </c:pt>
                <c:pt idx="15">
                  <c:v>0.83002236689550013</c:v>
                </c:pt>
                <c:pt idx="16">
                  <c:v>0.87209169968367317</c:v>
                </c:pt>
                <c:pt idx="17">
                  <c:v>0.68823817096089879</c:v>
                </c:pt>
                <c:pt idx="18">
                  <c:v>0.71720684179184824</c:v>
                </c:pt>
                <c:pt idx="19">
                  <c:v>0.9841653753351014</c:v>
                </c:pt>
                <c:pt idx="20">
                  <c:v>0.79293765488157175</c:v>
                </c:pt>
                <c:pt idx="21">
                  <c:v>0.77890516005629762</c:v>
                </c:pt>
                <c:pt idx="22">
                  <c:v>0.86924582948343965</c:v>
                </c:pt>
                <c:pt idx="23">
                  <c:v>0.74903570558927568</c:v>
                </c:pt>
                <c:pt idx="24">
                  <c:v>0.91646906495264835</c:v>
                </c:pt>
                <c:pt idx="25">
                  <c:v>0.76409418546075603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0.94269657477970148</c:v>
                </c:pt>
                <c:pt idx="1">
                  <c:v>0.95484165683664179</c:v>
                </c:pt>
                <c:pt idx="2">
                  <c:v>0.96847585807607495</c:v>
                </c:pt>
                <c:pt idx="3">
                  <c:v>0.94245472140989084</c:v>
                </c:pt>
                <c:pt idx="4">
                  <c:v>0.97870188114815282</c:v>
                </c:pt>
                <c:pt idx="5">
                  <c:v>0.99835460696248157</c:v>
                </c:pt>
                <c:pt idx="6">
                  <c:v>0.9483058425154427</c:v>
                </c:pt>
                <c:pt idx="7">
                  <c:v>0.93748480314817362</c:v>
                </c:pt>
                <c:pt idx="8">
                  <c:v>0.94027972840008667</c:v>
                </c:pt>
                <c:pt idx="9">
                  <c:v>0.94260212169059898</c:v>
                </c:pt>
                <c:pt idx="10">
                  <c:v>0.93736850339495004</c:v>
                </c:pt>
                <c:pt idx="11">
                  <c:v>0.93998785305554466</c:v>
                </c:pt>
                <c:pt idx="12">
                  <c:v>0.96026333336711689</c:v>
                </c:pt>
                <c:pt idx="13">
                  <c:v>0.94258024695739773</c:v>
                </c:pt>
                <c:pt idx="14">
                  <c:v>0.94360645720537606</c:v>
                </c:pt>
                <c:pt idx="15">
                  <c:v>0.94188863041978643</c:v>
                </c:pt>
                <c:pt idx="16">
                  <c:v>0.94399209705919496</c:v>
                </c:pt>
                <c:pt idx="17">
                  <c:v>0.93479942062305632</c:v>
                </c:pt>
                <c:pt idx="18">
                  <c:v>0.93624785416460377</c:v>
                </c:pt>
                <c:pt idx="19">
                  <c:v>0.97903041673431423</c:v>
                </c:pt>
                <c:pt idx="20">
                  <c:v>0.94003439481909001</c:v>
                </c:pt>
                <c:pt idx="21">
                  <c:v>0.93933277007782645</c:v>
                </c:pt>
                <c:pt idx="22">
                  <c:v>0.94384980354918346</c:v>
                </c:pt>
                <c:pt idx="23">
                  <c:v>0.93783929735447513</c:v>
                </c:pt>
                <c:pt idx="24">
                  <c:v>0.95195189258133306</c:v>
                </c:pt>
                <c:pt idx="25">
                  <c:v>0.93859222134804932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0.95539244338568208</c:v>
                </c:pt>
                <c:pt idx="1">
                  <c:v>0.85898476229341691</c:v>
                </c:pt>
                <c:pt idx="2">
                  <c:v>0.85291852467157936</c:v>
                </c:pt>
                <c:pt idx="3">
                  <c:v>0.69844666994013416</c:v>
                </c:pt>
                <c:pt idx="4">
                  <c:v>0.80634803407913014</c:v>
                </c:pt>
                <c:pt idx="5">
                  <c:v>0.94226583360046601</c:v>
                </c:pt>
                <c:pt idx="6">
                  <c:v>0.6720129874315669</c:v>
                </c:pt>
                <c:pt idx="7">
                  <c:v>0.76291191067390707</c:v>
                </c:pt>
                <c:pt idx="8">
                  <c:v>0.90789545962309415</c:v>
                </c:pt>
                <c:pt idx="9">
                  <c:v>1.048218061122602</c:v>
                </c:pt>
                <c:pt idx="10">
                  <c:v>0.57352936089450102</c:v>
                </c:pt>
                <c:pt idx="11">
                  <c:v>1.0397871890037476</c:v>
                </c:pt>
                <c:pt idx="12">
                  <c:v>0.70772435558677604</c:v>
                </c:pt>
                <c:pt idx="13">
                  <c:v>0.87224329918907861</c:v>
                </c:pt>
                <c:pt idx="14">
                  <c:v>0.77572277571687209</c:v>
                </c:pt>
                <c:pt idx="15">
                  <c:v>0.69336878292540183</c:v>
                </c:pt>
                <c:pt idx="16">
                  <c:v>0.85760139097704902</c:v>
                </c:pt>
                <c:pt idx="17">
                  <c:v>0.69296243254520906</c:v>
                </c:pt>
                <c:pt idx="18">
                  <c:v>0.78976138245929772</c:v>
                </c:pt>
                <c:pt idx="19">
                  <c:v>0.66201782466395365</c:v>
                </c:pt>
                <c:pt idx="20">
                  <c:v>0.80026955610395667</c:v>
                </c:pt>
                <c:pt idx="21">
                  <c:v>0.72036027043541095</c:v>
                </c:pt>
                <c:pt idx="22">
                  <c:v>0.7376989485553771</c:v>
                </c:pt>
                <c:pt idx="23">
                  <c:v>0.75213608460752024</c:v>
                </c:pt>
                <c:pt idx="24">
                  <c:v>0.79866510448801553</c:v>
                </c:pt>
                <c:pt idx="25">
                  <c:v>0.58945541379169175</c:v>
                </c:pt>
                <c:pt idx="26">
                  <c:v>0.70647426048836681</c:v>
                </c:pt>
                <c:pt idx="27">
                  <c:v>0.71687070503985673</c:v>
                </c:pt>
                <c:pt idx="28">
                  <c:v>0.85527122478407536</c:v>
                </c:pt>
                <c:pt idx="29">
                  <c:v>0.83459914017047876</c:v>
                </c:pt>
                <c:pt idx="30">
                  <c:v>0.77848833024285335</c:v>
                </c:pt>
                <c:pt idx="31">
                  <c:v>0.70742182298393208</c:v>
                </c:pt>
                <c:pt idx="32">
                  <c:v>0.90097889915890761</c:v>
                </c:pt>
                <c:pt idx="33">
                  <c:v>0.67102163643336921</c:v>
                </c:pt>
                <c:pt idx="34">
                  <c:v>0.79607689037309171</c:v>
                </c:pt>
                <c:pt idx="35">
                  <c:v>0.73307323491842213</c:v>
                </c:pt>
                <c:pt idx="36">
                  <c:v>0.69967734918857749</c:v>
                </c:pt>
                <c:pt idx="37">
                  <c:v>0.78657827613930109</c:v>
                </c:pt>
                <c:pt idx="38">
                  <c:v>0.81153955359525665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0.96752124395454631</c:v>
                </c:pt>
                <c:pt idx="1">
                  <c:v>0.94333675018968233</c:v>
                </c:pt>
                <c:pt idx="2">
                  <c:v>0.94303343830859032</c:v>
                </c:pt>
                <c:pt idx="3">
                  <c:v>0.93530984557201813</c:v>
                </c:pt>
                <c:pt idx="4">
                  <c:v>0.94070491377896792</c:v>
                </c:pt>
                <c:pt idx="5">
                  <c:v>0.96227060004046017</c:v>
                </c:pt>
                <c:pt idx="6">
                  <c:v>0.9339881614465898</c:v>
                </c:pt>
                <c:pt idx="7">
                  <c:v>0.9385331076087069</c:v>
                </c:pt>
                <c:pt idx="8">
                  <c:v>0.94852245044951111</c:v>
                </c:pt>
                <c:pt idx="9">
                  <c:v>1.0046514910493143</c:v>
                </c:pt>
                <c:pt idx="10">
                  <c:v>0.92906398011973645</c:v>
                </c:pt>
                <c:pt idx="11">
                  <c:v>1.0012791422017726</c:v>
                </c:pt>
                <c:pt idx="12">
                  <c:v>0.93577372985435026</c:v>
                </c:pt>
                <c:pt idx="13">
                  <c:v>0.94399967703446519</c:v>
                </c:pt>
                <c:pt idx="14">
                  <c:v>0.93917365086085491</c:v>
                </c:pt>
                <c:pt idx="15">
                  <c:v>0.93505595122128149</c:v>
                </c:pt>
                <c:pt idx="16">
                  <c:v>0.94326758162386393</c:v>
                </c:pt>
                <c:pt idx="17">
                  <c:v>0.93503563370227194</c:v>
                </c:pt>
                <c:pt idx="18">
                  <c:v>0.93987558119797632</c:v>
                </c:pt>
                <c:pt idx="19">
                  <c:v>0.93348840330820915</c:v>
                </c:pt>
                <c:pt idx="20">
                  <c:v>0.94040098988020926</c:v>
                </c:pt>
                <c:pt idx="21">
                  <c:v>0.93640552559678203</c:v>
                </c:pt>
                <c:pt idx="22">
                  <c:v>0.93727245950278026</c:v>
                </c:pt>
                <c:pt idx="23">
                  <c:v>0.93799431630538732</c:v>
                </c:pt>
                <c:pt idx="24">
                  <c:v>0.94032076729941216</c:v>
                </c:pt>
                <c:pt idx="25">
                  <c:v>0.9298602827645962</c:v>
                </c:pt>
                <c:pt idx="26">
                  <c:v>0.93571122509942972</c:v>
                </c:pt>
                <c:pt idx="27">
                  <c:v>0.93623104732700435</c:v>
                </c:pt>
                <c:pt idx="28">
                  <c:v>0.9431510733142151</c:v>
                </c:pt>
                <c:pt idx="29">
                  <c:v>0.94211746908353533</c:v>
                </c:pt>
                <c:pt idx="30">
                  <c:v>0.93931192858715418</c:v>
                </c:pt>
                <c:pt idx="31">
                  <c:v>0.93575860322420812</c:v>
                </c:pt>
                <c:pt idx="32">
                  <c:v>0.94575582626383659</c:v>
                </c:pt>
                <c:pt idx="33">
                  <c:v>0.93393859389667988</c:v>
                </c:pt>
                <c:pt idx="34">
                  <c:v>0.94019135659366615</c:v>
                </c:pt>
                <c:pt idx="35">
                  <c:v>0.93704117382093244</c:v>
                </c:pt>
                <c:pt idx="36">
                  <c:v>0.93537137953444016</c:v>
                </c:pt>
                <c:pt idx="37">
                  <c:v>0.93971642588197646</c:v>
                </c:pt>
                <c:pt idx="38">
                  <c:v>0.94096448975477431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tabellalle!$C$24:$C$38</c:f>
              <c:numCache>
                <c:formatCode>0.0\ %</c:formatCode>
                <c:ptCount val="15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tabellalle!$G$24:$G$38</c:f>
              <c:numCache>
                <c:formatCode>0.0\ %</c:formatCode>
                <c:ptCount val="15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0.91378295362509299</c:v>
                </c:pt>
                <c:pt idx="1">
                  <c:v>1.2859327713038784</c:v>
                </c:pt>
                <c:pt idx="2">
                  <c:v>0.95789719794234696</c:v>
                </c:pt>
                <c:pt idx="3">
                  <c:v>1.0011609371585626</c:v>
                </c:pt>
                <c:pt idx="4">
                  <c:v>0.81446965240338343</c:v>
                </c:pt>
                <c:pt idx="5">
                  <c:v>0.86613648876410243</c:v>
                </c:pt>
                <c:pt idx="6">
                  <c:v>0.84189395534617462</c:v>
                </c:pt>
                <c:pt idx="7">
                  <c:v>0.78557827172005934</c:v>
                </c:pt>
                <c:pt idx="8">
                  <c:v>0.91456147393232456</c:v>
                </c:pt>
                <c:pt idx="9">
                  <c:v>0.98456113915148835</c:v>
                </c:pt>
                <c:pt idx="10">
                  <c:v>0.83201132347783535</c:v>
                </c:pt>
                <c:pt idx="11">
                  <c:v>1.2547008224186738</c:v>
                </c:pt>
                <c:pt idx="12">
                  <c:v>1.0775210634619967</c:v>
                </c:pt>
                <c:pt idx="13">
                  <c:v>0.86166773080876369</c:v>
                </c:pt>
                <c:pt idx="14">
                  <c:v>1.3114144802938734</c:v>
                </c:pt>
                <c:pt idx="15">
                  <c:v>1.5001077556067643</c:v>
                </c:pt>
                <c:pt idx="16">
                  <c:v>1.0340529480904646</c:v>
                </c:pt>
                <c:pt idx="17">
                  <c:v>0.89798822844472903</c:v>
                </c:pt>
                <c:pt idx="18">
                  <c:v>0.85388439750184753</c:v>
                </c:pt>
                <c:pt idx="19">
                  <c:v>0.88121420680510065</c:v>
                </c:pt>
                <c:pt idx="20">
                  <c:v>0.84006742110217669</c:v>
                </c:pt>
                <c:pt idx="21">
                  <c:v>0.9518435363236285</c:v>
                </c:pt>
                <c:pt idx="22">
                  <c:v>1.0120412570254942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0.95087744805031071</c:v>
                </c:pt>
                <c:pt idx="1">
                  <c:v>1.0997373751218249</c:v>
                </c:pt>
                <c:pt idx="2">
                  <c:v>0.96852314577721232</c:v>
                </c:pt>
                <c:pt idx="3">
                  <c:v>0.98582864146369842</c:v>
                </c:pt>
                <c:pt idx="4">
                  <c:v>0.94111099469518056</c:v>
                </c:pt>
                <c:pt idx="5">
                  <c:v>0.94369433651321655</c:v>
                </c:pt>
                <c:pt idx="6">
                  <c:v>0.94248220984232012</c:v>
                </c:pt>
                <c:pt idx="7">
                  <c:v>0.93966642566101466</c:v>
                </c:pt>
                <c:pt idx="8">
                  <c:v>0.95118885617320337</c:v>
                </c:pt>
                <c:pt idx="9">
                  <c:v>0.97918872226086906</c:v>
                </c:pt>
                <c:pt idx="10">
                  <c:v>0.94198807824890318</c:v>
                </c:pt>
                <c:pt idx="11">
                  <c:v>1.0872445955677428</c:v>
                </c:pt>
                <c:pt idx="12">
                  <c:v>1.0163726919850726</c:v>
                </c:pt>
                <c:pt idx="13">
                  <c:v>0.94347089861544964</c:v>
                </c:pt>
                <c:pt idx="14">
                  <c:v>1.1099300587178229</c:v>
                </c:pt>
                <c:pt idx="15">
                  <c:v>1.1854073688429794</c:v>
                </c:pt>
                <c:pt idx="16">
                  <c:v>0.99898544583645932</c:v>
                </c:pt>
                <c:pt idx="17">
                  <c:v>0.94528692349724786</c:v>
                </c:pt>
                <c:pt idx="18">
                  <c:v>0.94308173195010381</c:v>
                </c:pt>
                <c:pt idx="19">
                  <c:v>0.94444822241526627</c:v>
                </c:pt>
                <c:pt idx="20">
                  <c:v>0.9423908831301202</c:v>
                </c:pt>
                <c:pt idx="21">
                  <c:v>0.96610168112972505</c:v>
                </c:pt>
                <c:pt idx="22">
                  <c:v>0.99018076941047106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0.93895660953057658</c:v>
                </c:pt>
                <c:pt idx="1">
                  <c:v>0.87024195915081293</c:v>
                </c:pt>
                <c:pt idx="2">
                  <c:v>0.86922898344799326</c:v>
                </c:pt>
                <c:pt idx="3">
                  <c:v>0.72861931612996544</c:v>
                </c:pt>
                <c:pt idx="4">
                  <c:v>0.85895898088126088</c:v>
                </c:pt>
                <c:pt idx="5">
                  <c:v>0.7627526614244966</c:v>
                </c:pt>
                <c:pt idx="6">
                  <c:v>0.75672477659046267</c:v>
                </c:pt>
                <c:pt idx="7">
                  <c:v>0.82980053325316727</c:v>
                </c:pt>
                <c:pt idx="8">
                  <c:v>0.77996316454006842</c:v>
                </c:pt>
                <c:pt idx="9">
                  <c:v>0.64365263208838774</c:v>
                </c:pt>
                <c:pt idx="10">
                  <c:v>0.78683616574140303</c:v>
                </c:pt>
                <c:pt idx="11">
                  <c:v>0.72031725511701683</c:v>
                </c:pt>
                <c:pt idx="12">
                  <c:v>0.68889651294540399</c:v>
                </c:pt>
                <c:pt idx="13">
                  <c:v>0.93485357497646515</c:v>
                </c:pt>
                <c:pt idx="14">
                  <c:v>0.78437868866823801</c:v>
                </c:pt>
                <c:pt idx="15">
                  <c:v>1.0685470604135223</c:v>
                </c:pt>
                <c:pt idx="16">
                  <c:v>0.85448530041532234</c:v>
                </c:pt>
                <c:pt idx="17">
                  <c:v>1.3225470060844005</c:v>
                </c:pt>
                <c:pt idx="18">
                  <c:v>0.82088862235328008</c:v>
                </c:pt>
                <c:pt idx="19">
                  <c:v>0.7590460482833592</c:v>
                </c:pt>
                <c:pt idx="20">
                  <c:v>0.97713904655873673</c:v>
                </c:pt>
                <c:pt idx="21">
                  <c:v>0.83995549482482079</c:v>
                </c:pt>
                <c:pt idx="22">
                  <c:v>0.91290990439757635</c:v>
                </c:pt>
                <c:pt idx="23">
                  <c:v>0.72859389291876564</c:v>
                </c:pt>
                <c:pt idx="24">
                  <c:v>0.86268343494234911</c:v>
                </c:pt>
                <c:pt idx="25">
                  <c:v>1.1378657924311724</c:v>
                </c:pt>
                <c:pt idx="26">
                  <c:v>0.76161944296062056</c:v>
                </c:pt>
                <c:pt idx="27">
                  <c:v>0.72685777876377866</c:v>
                </c:pt>
                <c:pt idx="28">
                  <c:v>0.75885616620391672</c:v>
                </c:pt>
                <c:pt idx="29">
                  <c:v>0.96237490165717776</c:v>
                </c:pt>
                <c:pt idx="30">
                  <c:v>0.89658997563577825</c:v>
                </c:pt>
                <c:pt idx="31">
                  <c:v>0.8571677444012582</c:v>
                </c:pt>
                <c:pt idx="32">
                  <c:v>0.80907574578561581</c:v>
                </c:pt>
                <c:pt idx="33">
                  <c:v>0.89006626926911392</c:v>
                </c:pt>
                <c:pt idx="34">
                  <c:v>0.85774300946005311</c:v>
                </c:pt>
                <c:pt idx="35">
                  <c:v>1.0277512038408432</c:v>
                </c:pt>
                <c:pt idx="36">
                  <c:v>0.86865021469430292</c:v>
                </c:pt>
                <c:pt idx="37">
                  <c:v>0.84217640887360434</c:v>
                </c:pt>
                <c:pt idx="38">
                  <c:v>0.86271745585469373</c:v>
                </c:pt>
                <c:pt idx="39">
                  <c:v>0.95620735524064759</c:v>
                </c:pt>
                <c:pt idx="40">
                  <c:v>0.8842924024204013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0.96094691041250424</c:v>
                </c:pt>
                <c:pt idx="1">
                  <c:v>0.94389961003255207</c:v>
                </c:pt>
                <c:pt idx="2">
                  <c:v>0.94384896124741102</c:v>
                </c:pt>
                <c:pt idx="3">
                  <c:v>0.93681847788150963</c:v>
                </c:pt>
                <c:pt idx="4">
                  <c:v>0.94333546111907463</c:v>
                </c:pt>
                <c:pt idx="5">
                  <c:v>0.93852514514623631</c:v>
                </c:pt>
                <c:pt idx="6">
                  <c:v>0.93822375090453458</c:v>
                </c:pt>
                <c:pt idx="7">
                  <c:v>0.94187753873766966</c:v>
                </c:pt>
                <c:pt idx="8">
                  <c:v>0.93938567030201492</c:v>
                </c:pt>
                <c:pt idx="9">
                  <c:v>0.9325701436794307</c:v>
                </c:pt>
                <c:pt idx="10">
                  <c:v>0.93972932036208168</c:v>
                </c:pt>
                <c:pt idx="11">
                  <c:v>0.93640337483086244</c:v>
                </c:pt>
                <c:pt idx="12">
                  <c:v>0.93483233772228147</c:v>
                </c:pt>
                <c:pt idx="13">
                  <c:v>0.95930569659085985</c:v>
                </c:pt>
                <c:pt idx="14">
                  <c:v>0.9396064465084234</c:v>
                </c:pt>
                <c:pt idx="15">
                  <c:v>1.0127830907656827</c:v>
                </c:pt>
                <c:pt idx="16">
                  <c:v>0.94311177709577765</c:v>
                </c:pt>
                <c:pt idx="17">
                  <c:v>1.1143830690340337</c:v>
                </c:pt>
                <c:pt idx="18">
                  <c:v>0.94143194319267542</c:v>
                </c:pt>
                <c:pt idx="19">
                  <c:v>0.93833981448917936</c:v>
                </c:pt>
                <c:pt idx="20">
                  <c:v>0.97621988522376824</c:v>
                </c:pt>
                <c:pt idx="21">
                  <c:v>0.94238528681625244</c:v>
                </c:pt>
                <c:pt idx="22">
                  <c:v>0.95052822835930428</c:v>
                </c:pt>
                <c:pt idx="23">
                  <c:v>0.93681720672094981</c:v>
                </c:pt>
                <c:pt idx="24">
                  <c:v>0.94352168382212898</c:v>
                </c:pt>
                <c:pt idx="25">
                  <c:v>1.0405105835727426</c:v>
                </c:pt>
                <c:pt idx="26">
                  <c:v>0.9384684842230423</c:v>
                </c:pt>
                <c:pt idx="27">
                  <c:v>0.93673040101320038</c:v>
                </c:pt>
                <c:pt idx="28">
                  <c:v>0.93833032038520714</c:v>
                </c:pt>
                <c:pt idx="29">
                  <c:v>0.97031422726314454</c:v>
                </c:pt>
                <c:pt idx="30">
                  <c:v>0.94521701085680054</c:v>
                </c:pt>
                <c:pt idx="31">
                  <c:v>0.94324589929507441</c:v>
                </c:pt>
                <c:pt idx="32">
                  <c:v>0.94084129936429206</c:v>
                </c:pt>
                <c:pt idx="33">
                  <c:v>0.94489082553846704</c:v>
                </c:pt>
                <c:pt idx="34">
                  <c:v>0.94327466254801384</c:v>
                </c:pt>
                <c:pt idx="35">
                  <c:v>0.90687117401287332</c:v>
                </c:pt>
                <c:pt idx="36">
                  <c:v>0.94382002280972654</c:v>
                </c:pt>
                <c:pt idx="37">
                  <c:v>0.94249633251869169</c:v>
                </c:pt>
                <c:pt idx="38">
                  <c:v>0.94352338486774612</c:v>
                </c:pt>
                <c:pt idx="39">
                  <c:v>0.96784720869653251</c:v>
                </c:pt>
                <c:pt idx="40">
                  <c:v>0.94460213219603151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komm!$F$98:$F$148</c:f>
              <c:numCache>
                <c:formatCode>0%</c:formatCode>
                <c:ptCount val="51"/>
                <c:pt idx="0">
                  <c:v>0.7476433469886391</c:v>
                </c:pt>
                <c:pt idx="1">
                  <c:v>0.90283977635059542</c:v>
                </c:pt>
                <c:pt idx="2">
                  <c:v>0.77245578624779365</c:v>
                </c:pt>
                <c:pt idx="3">
                  <c:v>0.81552768498642858</c:v>
                </c:pt>
                <c:pt idx="4">
                  <c:v>0.90365311647345059</c:v>
                </c:pt>
                <c:pt idx="5">
                  <c:v>0.97770027410695759</c:v>
                </c:pt>
                <c:pt idx="6">
                  <c:v>0.83667123870767468</c:v>
                </c:pt>
                <c:pt idx="7">
                  <c:v>1.0124652704808079</c:v>
                </c:pt>
                <c:pt idx="8">
                  <c:v>0.77671616740919303</c:v>
                </c:pt>
                <c:pt idx="9">
                  <c:v>0.76206232267980945</c:v>
                </c:pt>
                <c:pt idx="10">
                  <c:v>0.84721037043392333</c:v>
                </c:pt>
                <c:pt idx="11">
                  <c:v>0.7862209725745396</c:v>
                </c:pt>
                <c:pt idx="12">
                  <c:v>0.74771976588826883</c:v>
                </c:pt>
                <c:pt idx="13">
                  <c:v>0.76314626858130297</c:v>
                </c:pt>
                <c:pt idx="14">
                  <c:v>0.78612164651287186</c:v>
                </c:pt>
                <c:pt idx="15">
                  <c:v>0.91124708331531801</c:v>
                </c:pt>
                <c:pt idx="16">
                  <c:v>1.0916495751040589</c:v>
                </c:pt>
                <c:pt idx="17">
                  <c:v>0.89560419871104247</c:v>
                </c:pt>
                <c:pt idx="18">
                  <c:v>1.1803493199067034</c:v>
                </c:pt>
                <c:pt idx="19">
                  <c:v>1.0374678254875123</c:v>
                </c:pt>
                <c:pt idx="20">
                  <c:v>1.7120661065643512</c:v>
                </c:pt>
                <c:pt idx="21">
                  <c:v>1.3615912293171906</c:v>
                </c:pt>
                <c:pt idx="22">
                  <c:v>0.77080130037567496</c:v>
                </c:pt>
                <c:pt idx="23">
                  <c:v>0.9383585237700115</c:v>
                </c:pt>
                <c:pt idx="24">
                  <c:v>0.80069817994220915</c:v>
                </c:pt>
                <c:pt idx="25">
                  <c:v>0.96632018620459825</c:v>
                </c:pt>
                <c:pt idx="26">
                  <c:v>0.9685590072666056</c:v>
                </c:pt>
                <c:pt idx="27">
                  <c:v>1.0328064388367326</c:v>
                </c:pt>
                <c:pt idx="28">
                  <c:v>1.0395981876941733</c:v>
                </c:pt>
                <c:pt idx="29">
                  <c:v>0.87141234064625928</c:v>
                </c:pt>
                <c:pt idx="30">
                  <c:v>0.79468478742455773</c:v>
                </c:pt>
                <c:pt idx="31">
                  <c:v>0.78057169759684253</c:v>
                </c:pt>
                <c:pt idx="32">
                  <c:v>0.78823081532089967</c:v>
                </c:pt>
                <c:pt idx="33">
                  <c:v>0.74189861331949547</c:v>
                </c:pt>
                <c:pt idx="34">
                  <c:v>1.0623969291146467</c:v>
                </c:pt>
                <c:pt idx="35">
                  <c:v>1.0542556825001905</c:v>
                </c:pt>
                <c:pt idx="36">
                  <c:v>1.0247633021330953</c:v>
                </c:pt>
                <c:pt idx="37">
                  <c:v>1.0189220580031104</c:v>
                </c:pt>
                <c:pt idx="38">
                  <c:v>1.3000637847575116</c:v>
                </c:pt>
                <c:pt idx="39">
                  <c:v>1.0005530944362799</c:v>
                </c:pt>
                <c:pt idx="40">
                  <c:v>1.4269868448081862</c:v>
                </c:pt>
                <c:pt idx="41">
                  <c:v>0.89280595607720969</c:v>
                </c:pt>
                <c:pt idx="42">
                  <c:v>0.99154133478087836</c:v>
                </c:pt>
                <c:pt idx="43">
                  <c:v>0.80177492313789644</c:v>
                </c:pt>
                <c:pt idx="44">
                  <c:v>0.8768300720084119</c:v>
                </c:pt>
                <c:pt idx="45">
                  <c:v>1.0678126312378098</c:v>
                </c:pt>
                <c:pt idx="46">
                  <c:v>0.89263268612377444</c:v>
                </c:pt>
                <c:pt idx="47">
                  <c:v>0.90823201708655088</c:v>
                </c:pt>
                <c:pt idx="48">
                  <c:v>1.3340036177426047</c:v>
                </c:pt>
                <c:pt idx="49">
                  <c:v>0.81283673348695218</c:v>
                </c:pt>
                <c:pt idx="50">
                  <c:v>0.80930863008571452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komm!$P$98:$P$148</c:f>
              <c:numCache>
                <c:formatCode>0.0\ %</c:formatCode>
                <c:ptCount val="51"/>
                <c:pt idx="0">
                  <c:v>0.93776967942444334</c:v>
                </c:pt>
                <c:pt idx="1">
                  <c:v>0.94650017714051193</c:v>
                </c:pt>
                <c:pt idx="2">
                  <c:v>0.93901030138740116</c:v>
                </c:pt>
                <c:pt idx="3">
                  <c:v>0.94116389632433284</c:v>
                </c:pt>
                <c:pt idx="4">
                  <c:v>0.94682551318965369</c:v>
                </c:pt>
                <c:pt idx="5">
                  <c:v>0.97644437624305647</c:v>
                </c:pt>
                <c:pt idx="6">
                  <c:v>0.94222107401039512</c:v>
                </c:pt>
                <c:pt idx="7">
                  <c:v>0.99035037479259658</c:v>
                </c:pt>
                <c:pt idx="8">
                  <c:v>0.93922332044547108</c:v>
                </c:pt>
                <c:pt idx="9">
                  <c:v>0.93849062820900198</c:v>
                </c:pt>
                <c:pt idx="10">
                  <c:v>0.94274803059670742</c:v>
                </c:pt>
                <c:pt idx="11">
                  <c:v>0.93969856070373847</c:v>
                </c:pt>
                <c:pt idx="12">
                  <c:v>0.93777350036942486</c:v>
                </c:pt>
                <c:pt idx="13">
                  <c:v>0.93854482550407647</c:v>
                </c:pt>
                <c:pt idx="14">
                  <c:v>0.93969359440065503</c:v>
                </c:pt>
                <c:pt idx="15">
                  <c:v>0.94986309992640083</c:v>
                </c:pt>
                <c:pt idx="16">
                  <c:v>1.022024096641897</c:v>
                </c:pt>
                <c:pt idx="17">
                  <c:v>0.94516772201056365</c:v>
                </c:pt>
                <c:pt idx="18">
                  <c:v>1.0575039945629547</c:v>
                </c:pt>
                <c:pt idx="19">
                  <c:v>1.0003513967952784</c:v>
                </c:pt>
                <c:pt idx="20">
                  <c:v>1.2701907092260136</c:v>
                </c:pt>
                <c:pt idx="21">
                  <c:v>1.1300007583271496</c:v>
                </c:pt>
                <c:pt idx="22">
                  <c:v>0.93892757709379504</c:v>
                </c:pt>
                <c:pt idx="23">
                  <c:v>0.96070767610827834</c:v>
                </c:pt>
                <c:pt idx="24">
                  <c:v>0.94042242107212182</c:v>
                </c:pt>
                <c:pt idx="25">
                  <c:v>0.97189234108211275</c:v>
                </c:pt>
                <c:pt idx="26">
                  <c:v>0.97278786950691587</c:v>
                </c:pt>
                <c:pt idx="27">
                  <c:v>0.99848684213496652</c:v>
                </c:pt>
                <c:pt idx="28">
                  <c:v>1.0012035416779432</c:v>
                </c:pt>
                <c:pt idx="29">
                  <c:v>0.94395812910732435</c:v>
                </c:pt>
                <c:pt idx="30">
                  <c:v>0.94012175144623933</c:v>
                </c:pt>
                <c:pt idx="31">
                  <c:v>0.9394160969548534</c:v>
                </c:pt>
                <c:pt idx="32">
                  <c:v>0.93979905284105636</c:v>
                </c:pt>
                <c:pt idx="33">
                  <c:v>0.93748244274098624</c:v>
                </c:pt>
                <c:pt idx="34">
                  <c:v>1.0103230382461321</c:v>
                </c:pt>
                <c:pt idx="35">
                  <c:v>1.0070665396003498</c:v>
                </c:pt>
                <c:pt idx="36">
                  <c:v>0.99526958745351179</c:v>
                </c:pt>
                <c:pt idx="37">
                  <c:v>0.99293308980151773</c:v>
                </c:pt>
                <c:pt idx="38">
                  <c:v>1.1053897805032782</c:v>
                </c:pt>
                <c:pt idx="39">
                  <c:v>0.98558550437478543</c:v>
                </c:pt>
                <c:pt idx="40">
                  <c:v>1.1561590045235479</c:v>
                </c:pt>
                <c:pt idx="41">
                  <c:v>0.94502780987887192</c:v>
                </c:pt>
                <c:pt idx="42">
                  <c:v>0.98198080051262482</c:v>
                </c:pt>
                <c:pt idx="43">
                  <c:v>0.94047625823190639</c:v>
                </c:pt>
                <c:pt idx="44">
                  <c:v>0.94422901567543205</c:v>
                </c:pt>
                <c:pt idx="45">
                  <c:v>1.0124893190953974</c:v>
                </c:pt>
                <c:pt idx="46">
                  <c:v>0.94501914638119999</c:v>
                </c:pt>
                <c:pt idx="47">
                  <c:v>0.94865707343489403</c:v>
                </c:pt>
                <c:pt idx="48">
                  <c:v>1.1189657136973152</c:v>
                </c:pt>
                <c:pt idx="49">
                  <c:v>0.94102934874935917</c:v>
                </c:pt>
                <c:pt idx="50">
                  <c:v>0.94085294357929716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0.79470258615904965</c:v>
                </c:pt>
                <c:pt idx="1">
                  <c:v>0.87016327439159125</c:v>
                </c:pt>
                <c:pt idx="2">
                  <c:v>0.94746184070616923</c:v>
                </c:pt>
                <c:pt idx="3">
                  <c:v>0.86809700402352197</c:v>
                </c:pt>
                <c:pt idx="4">
                  <c:v>0.89476468448240309</c:v>
                </c:pt>
                <c:pt idx="5">
                  <c:v>0.8664398261972539</c:v>
                </c:pt>
                <c:pt idx="6">
                  <c:v>0.80365730167138361</c:v>
                </c:pt>
                <c:pt idx="7">
                  <c:v>0.80256217235327354</c:v>
                </c:pt>
                <c:pt idx="8">
                  <c:v>0.98798369946350972</c:v>
                </c:pt>
                <c:pt idx="9">
                  <c:v>0.84828857668001079</c:v>
                </c:pt>
                <c:pt idx="10">
                  <c:v>0.87900165951114462</c:v>
                </c:pt>
                <c:pt idx="11">
                  <c:v>0.84388362965908326</c:v>
                </c:pt>
                <c:pt idx="12">
                  <c:v>0.69845547715129308</c:v>
                </c:pt>
                <c:pt idx="13">
                  <c:v>0.76329620891347283</c:v>
                </c:pt>
                <c:pt idx="14">
                  <c:v>0.71136073804598043</c:v>
                </c:pt>
                <c:pt idx="15">
                  <c:v>1.3359708043402412</c:v>
                </c:pt>
                <c:pt idx="16">
                  <c:v>1.0396262952191611</c:v>
                </c:pt>
                <c:pt idx="17">
                  <c:v>0.85791974013570227</c:v>
                </c:pt>
                <c:pt idx="18">
                  <c:v>0.85463598300530408</c:v>
                </c:pt>
                <c:pt idx="19">
                  <c:v>0.94027625084288746</c:v>
                </c:pt>
                <c:pt idx="20">
                  <c:v>0.94230413295734539</c:v>
                </c:pt>
                <c:pt idx="21">
                  <c:v>1.3597822608828098</c:v>
                </c:pt>
                <c:pt idx="22">
                  <c:v>1.4623182365528777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0.94012264138296397</c:v>
                </c:pt>
                <c:pt idx="1">
                  <c:v>0.94389567579459099</c:v>
                </c:pt>
                <c:pt idx="2">
                  <c:v>0.96434900288274128</c:v>
                </c:pt>
                <c:pt idx="3">
                  <c:v>0.94379236227618757</c:v>
                </c:pt>
                <c:pt idx="4">
                  <c:v>0.9451257462991316</c:v>
                </c:pt>
                <c:pt idx="5">
                  <c:v>0.94370950338487425</c:v>
                </c:pt>
                <c:pt idx="6">
                  <c:v>0.94057037715858072</c:v>
                </c:pt>
                <c:pt idx="7">
                  <c:v>0.94051562069267503</c:v>
                </c:pt>
                <c:pt idx="8">
                  <c:v>0.98055774638567739</c:v>
                </c:pt>
                <c:pt idx="9">
                  <c:v>0.94280194090901182</c:v>
                </c:pt>
                <c:pt idx="10">
                  <c:v>0.94433759505056847</c:v>
                </c:pt>
                <c:pt idx="11">
                  <c:v>0.94258169355796584</c:v>
                </c:pt>
                <c:pt idx="12">
                  <c:v>0.93531028593257615</c:v>
                </c:pt>
                <c:pt idx="13">
                  <c:v>0.93855232252068521</c:v>
                </c:pt>
                <c:pt idx="14">
                  <c:v>0.93595554897731037</c:v>
                </c:pt>
                <c:pt idx="15">
                  <c:v>1.1197525883363699</c:v>
                </c:pt>
                <c:pt idx="16">
                  <c:v>1.0012147846879378</c:v>
                </c:pt>
                <c:pt idx="17">
                  <c:v>0.94328349908179643</c:v>
                </c:pt>
                <c:pt idx="18">
                  <c:v>0.9431193112252767</c:v>
                </c:pt>
                <c:pt idx="19">
                  <c:v>0.96147476693742873</c:v>
                </c:pt>
                <c:pt idx="20">
                  <c:v>0.96228591978321198</c:v>
                </c:pt>
                <c:pt idx="21">
                  <c:v>1.1292771709533973</c:v>
                </c:pt>
                <c:pt idx="22">
                  <c:v>1.1702915612214246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0.80098036025424102</c:v>
                </c:pt>
                <c:pt idx="1">
                  <c:v>0.88406936528704716</c:v>
                </c:pt>
                <c:pt idx="2">
                  <c:v>0.894748435128077</c:v>
                </c:pt>
                <c:pt idx="3">
                  <c:v>0.80812457427009776</c:v>
                </c:pt>
                <c:pt idx="4">
                  <c:v>0.75635245120888706</c:v>
                </c:pt>
                <c:pt idx="5">
                  <c:v>0.68798941937786573</c:v>
                </c:pt>
                <c:pt idx="6">
                  <c:v>0.74016500540017871</c:v>
                </c:pt>
                <c:pt idx="7">
                  <c:v>0.68716324169646414</c:v>
                </c:pt>
                <c:pt idx="8">
                  <c:v>0.7683766755682151</c:v>
                </c:pt>
                <c:pt idx="9">
                  <c:v>0.64106023846984517</c:v>
                </c:pt>
                <c:pt idx="10">
                  <c:v>0.72984888394856162</c:v>
                </c:pt>
                <c:pt idx="11">
                  <c:v>0.64261716955209758</c:v>
                </c:pt>
                <c:pt idx="12">
                  <c:v>0.64388098767304758</c:v>
                </c:pt>
                <c:pt idx="13">
                  <c:v>0.74892824261707391</c:v>
                </c:pt>
                <c:pt idx="14">
                  <c:v>0.80733755203172808</c:v>
                </c:pt>
                <c:pt idx="15">
                  <c:v>0.87089496578584191</c:v>
                </c:pt>
                <c:pt idx="16">
                  <c:v>0.69280533399966038</c:v>
                </c:pt>
                <c:pt idx="17">
                  <c:v>0.79410321947032658</c:v>
                </c:pt>
                <c:pt idx="18">
                  <c:v>0.59733070790691434</c:v>
                </c:pt>
                <c:pt idx="19">
                  <c:v>0.6349740676366048</c:v>
                </c:pt>
                <c:pt idx="20">
                  <c:v>0.75211707697109864</c:v>
                </c:pt>
                <c:pt idx="21">
                  <c:v>0.75756349992592842</c:v>
                </c:pt>
                <c:pt idx="22">
                  <c:v>0.66897910837666241</c:v>
                </c:pt>
                <c:pt idx="23">
                  <c:v>0.71036123147375851</c:v>
                </c:pt>
                <c:pt idx="24">
                  <c:v>0.69280644003576242</c:v>
                </c:pt>
                <c:pt idx="25">
                  <c:v>0.78342206401482728</c:v>
                </c:pt>
                <c:pt idx="26">
                  <c:v>1.0230984184013381</c:v>
                </c:pt>
                <c:pt idx="27">
                  <c:v>0.70953791930698529</c:v>
                </c:pt>
                <c:pt idx="28">
                  <c:v>0.72395035839143984</c:v>
                </c:pt>
                <c:pt idx="29">
                  <c:v>0.92276164945369787</c:v>
                </c:pt>
                <c:pt idx="30">
                  <c:v>0.64276849169109374</c:v>
                </c:pt>
                <c:pt idx="31">
                  <c:v>0.82841458288505987</c:v>
                </c:pt>
                <c:pt idx="32">
                  <c:v>0.78191312601052787</c:v>
                </c:pt>
                <c:pt idx="33">
                  <c:v>0.90994303731078596</c:v>
                </c:pt>
                <c:pt idx="34">
                  <c:v>0.7861619453094435</c:v>
                </c:pt>
                <c:pt idx="35">
                  <c:v>0.75489162624169381</c:v>
                </c:pt>
                <c:pt idx="36">
                  <c:v>0.72216383268418638</c:v>
                </c:pt>
                <c:pt idx="37">
                  <c:v>0.84265618825702737</c:v>
                </c:pt>
                <c:pt idx="38">
                  <c:v>0.6417891106672442</c:v>
                </c:pt>
                <c:pt idx="39">
                  <c:v>0.69186388976288238</c:v>
                </c:pt>
                <c:pt idx="40">
                  <c:v>0.82250609084300408</c:v>
                </c:pt>
                <c:pt idx="41">
                  <c:v>0.71555777265009568</c:v>
                </c:pt>
                <c:pt idx="42">
                  <c:v>0.82658838164370607</c:v>
                </c:pt>
                <c:pt idx="43">
                  <c:v>0.90402322297586812</c:v>
                </c:pt>
                <c:pt idx="44">
                  <c:v>0.88940380691929477</c:v>
                </c:pt>
                <c:pt idx="45">
                  <c:v>0.99613369045566025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0.94043653008772354</c:v>
                </c:pt>
                <c:pt idx="1">
                  <c:v>0.94459098033936351</c:v>
                </c:pt>
                <c:pt idx="2">
                  <c:v>0.94512493383141527</c:v>
                </c:pt>
                <c:pt idx="3">
                  <c:v>0.94079374078851641</c:v>
                </c:pt>
                <c:pt idx="4">
                  <c:v>0.93820513463545574</c:v>
                </c:pt>
                <c:pt idx="5">
                  <c:v>0.93478698304390484</c:v>
                </c:pt>
                <c:pt idx="6">
                  <c:v>0.93739576234502042</c:v>
                </c:pt>
                <c:pt idx="7">
                  <c:v>0.93474567415983478</c:v>
                </c:pt>
                <c:pt idx="8">
                  <c:v>0.93880634585342226</c:v>
                </c:pt>
                <c:pt idx="9">
                  <c:v>0.93244052399850352</c:v>
                </c:pt>
                <c:pt idx="10">
                  <c:v>0.93687995627243958</c:v>
                </c:pt>
                <c:pt idx="11">
                  <c:v>0.9325183705526161</c:v>
                </c:pt>
                <c:pt idx="12">
                  <c:v>0.93258156145866389</c:v>
                </c:pt>
                <c:pt idx="13">
                  <c:v>0.93783392420586509</c:v>
                </c:pt>
                <c:pt idx="14">
                  <c:v>0.94075438967659775</c:v>
                </c:pt>
                <c:pt idx="15">
                  <c:v>0.94393226036430355</c:v>
                </c:pt>
                <c:pt idx="16">
                  <c:v>0.93502777877499443</c:v>
                </c:pt>
                <c:pt idx="17">
                  <c:v>0.94009267304852784</c:v>
                </c:pt>
                <c:pt idx="18">
                  <c:v>0.930254047470357</c:v>
                </c:pt>
                <c:pt idx="19">
                  <c:v>0.93213621545684178</c:v>
                </c:pt>
                <c:pt idx="20">
                  <c:v>0.9379933659235663</c:v>
                </c:pt>
                <c:pt idx="21">
                  <c:v>0.93826568707130786</c:v>
                </c:pt>
                <c:pt idx="22">
                  <c:v>0.93383646749384441</c:v>
                </c:pt>
                <c:pt idx="23">
                  <c:v>0.93590557364869931</c:v>
                </c:pt>
                <c:pt idx="24">
                  <c:v>0.93502783407679968</c:v>
                </c:pt>
                <c:pt idx="25">
                  <c:v>0.93955861527575268</c:v>
                </c:pt>
                <c:pt idx="26">
                  <c:v>0.99460363396080875</c:v>
                </c:pt>
                <c:pt idx="27">
                  <c:v>0.93586440804036075</c:v>
                </c:pt>
                <c:pt idx="28">
                  <c:v>0.93658502999458371</c:v>
                </c:pt>
                <c:pt idx="29">
                  <c:v>0.95446892638175285</c:v>
                </c:pt>
                <c:pt idx="30">
                  <c:v>0.93252593665956629</c:v>
                </c:pt>
                <c:pt idx="31">
                  <c:v>0.94180824121926443</c:v>
                </c:pt>
                <c:pt idx="32">
                  <c:v>0.93948316837553802</c:v>
                </c:pt>
                <c:pt idx="33">
                  <c:v>0.94934148152458808</c:v>
                </c:pt>
                <c:pt idx="34">
                  <c:v>0.93969560934048357</c:v>
                </c:pt>
                <c:pt idx="35">
                  <c:v>0.93813209338709613</c:v>
                </c:pt>
                <c:pt idx="36">
                  <c:v>0.93649570370922075</c:v>
                </c:pt>
                <c:pt idx="37">
                  <c:v>0.94252032148786269</c:v>
                </c:pt>
                <c:pt idx="38">
                  <c:v>0.93247696760837351</c:v>
                </c:pt>
                <c:pt idx="39">
                  <c:v>0.93498070656315557</c:v>
                </c:pt>
                <c:pt idx="40">
                  <c:v>0.9415128166171618</c:v>
                </c:pt>
                <c:pt idx="41">
                  <c:v>0.93616540070751619</c:v>
                </c:pt>
                <c:pt idx="42">
                  <c:v>0.94171693115719657</c:v>
                </c:pt>
                <c:pt idx="43">
                  <c:v>0.94697355579062092</c:v>
                </c:pt>
                <c:pt idx="44">
                  <c:v>0.94485770242097644</c:v>
                </c:pt>
                <c:pt idx="45">
                  <c:v>0.98381774278253786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0.80055306464690312</c:v>
                </c:pt>
                <c:pt idx="1">
                  <c:v>0.81527267008816684</c:v>
                </c:pt>
                <c:pt idx="2">
                  <c:v>0.80343061378542224</c:v>
                </c:pt>
                <c:pt idx="3">
                  <c:v>0.83991949877846339</c:v>
                </c:pt>
                <c:pt idx="4">
                  <c:v>0.76263643452930929</c:v>
                </c:pt>
                <c:pt idx="5">
                  <c:v>0.76976467116475678</c:v>
                </c:pt>
                <c:pt idx="6">
                  <c:v>0.80895414283063227</c:v>
                </c:pt>
                <c:pt idx="7">
                  <c:v>0.64564697002256166</c:v>
                </c:pt>
                <c:pt idx="8">
                  <c:v>0.66705039612611927</c:v>
                </c:pt>
                <c:pt idx="9">
                  <c:v>0.74196395894230704</c:v>
                </c:pt>
                <c:pt idx="10">
                  <c:v>0.73075256966473467</c:v>
                </c:pt>
                <c:pt idx="11">
                  <c:v>0.87856683077902709</c:v>
                </c:pt>
                <c:pt idx="12">
                  <c:v>0.66835008804050466</c:v>
                </c:pt>
                <c:pt idx="13">
                  <c:v>0.82153292923285692</c:v>
                </c:pt>
                <c:pt idx="14">
                  <c:v>0.79795170285973649</c:v>
                </c:pt>
                <c:pt idx="15">
                  <c:v>0.68338413706624745</c:v>
                </c:pt>
                <c:pt idx="16">
                  <c:v>0.88216535049160605</c:v>
                </c:pt>
                <c:pt idx="17">
                  <c:v>1.5772776519690932</c:v>
                </c:pt>
                <c:pt idx="18">
                  <c:v>3.5616349499804203</c:v>
                </c:pt>
                <c:pt idx="19">
                  <c:v>0.68198303465520649</c:v>
                </c:pt>
                <c:pt idx="20">
                  <c:v>1.7719636395854608</c:v>
                </c:pt>
                <c:pt idx="21">
                  <c:v>0.71745107489777138</c:v>
                </c:pt>
                <c:pt idx="22">
                  <c:v>0.73885928074313778</c:v>
                </c:pt>
                <c:pt idx="23">
                  <c:v>0.96476051600806023</c:v>
                </c:pt>
                <c:pt idx="24">
                  <c:v>2.3050034423792942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0.94041516530735658</c:v>
                </c:pt>
                <c:pt idx="1">
                  <c:v>0.94115114557941992</c:v>
                </c:pt>
                <c:pt idx="2">
                  <c:v>0.9405590427642827</c:v>
                </c:pt>
                <c:pt idx="3">
                  <c:v>0.94238348701393471</c:v>
                </c:pt>
                <c:pt idx="4">
                  <c:v>0.93851933380147701</c:v>
                </c:pt>
                <c:pt idx="5">
                  <c:v>0.93887574563324916</c:v>
                </c:pt>
                <c:pt idx="6">
                  <c:v>0.94083521921654301</c:v>
                </c:pt>
                <c:pt idx="7">
                  <c:v>0.93266986057613965</c:v>
                </c:pt>
                <c:pt idx="8">
                  <c:v>0.9337400318813176</c:v>
                </c:pt>
                <c:pt idx="9">
                  <c:v>0.93748571002212677</c:v>
                </c:pt>
                <c:pt idx="10">
                  <c:v>0.93692514055824827</c:v>
                </c:pt>
                <c:pt idx="11">
                  <c:v>0.94431585361396286</c:v>
                </c:pt>
                <c:pt idx="12">
                  <c:v>0.93380501647703673</c:v>
                </c:pt>
                <c:pt idx="13">
                  <c:v>0.94146415853665411</c:v>
                </c:pt>
                <c:pt idx="14">
                  <c:v>0.94028509721799813</c:v>
                </c:pt>
                <c:pt idx="15">
                  <c:v>0.9345567189283237</c:v>
                </c:pt>
                <c:pt idx="16">
                  <c:v>0.94449577959959186</c:v>
                </c:pt>
                <c:pt idx="17">
                  <c:v>1.2162753273879108</c:v>
                </c:pt>
                <c:pt idx="18">
                  <c:v>2.0100182465924399</c:v>
                </c:pt>
                <c:pt idx="19">
                  <c:v>0.93448666380777168</c:v>
                </c:pt>
                <c:pt idx="20">
                  <c:v>1.2941497224344574</c:v>
                </c:pt>
                <c:pt idx="21">
                  <c:v>0.93626006581990007</c:v>
                </c:pt>
                <c:pt idx="22">
                  <c:v>0.93733047611216835</c:v>
                </c:pt>
                <c:pt idx="23">
                  <c:v>0.97126847300349761</c:v>
                </c:pt>
                <c:pt idx="24">
                  <c:v>1.5073656435519907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1.0525094504967041</c:v>
                </c:pt>
                <c:pt idx="1">
                  <c:v>0.9353400849493313</c:v>
                </c:pt>
                <c:pt idx="2">
                  <c:v>0.82223951501058712</c:v>
                </c:pt>
                <c:pt idx="3">
                  <c:v>0.76257010888695553</c:v>
                </c:pt>
                <c:pt idx="4">
                  <c:v>0.91654317801800544</c:v>
                </c:pt>
                <c:pt idx="5">
                  <c:v>0.95313782295545191</c:v>
                </c:pt>
                <c:pt idx="6">
                  <c:v>0.8443162535287001</c:v>
                </c:pt>
                <c:pt idx="7">
                  <c:v>0.96846602400581117</c:v>
                </c:pt>
                <c:pt idx="8">
                  <c:v>0.982484597543403</c:v>
                </c:pt>
                <c:pt idx="9">
                  <c:v>1.0441834672331733</c:v>
                </c:pt>
                <c:pt idx="10">
                  <c:v>2.6648070672098605</c:v>
                </c:pt>
                <c:pt idx="11">
                  <c:v>1.1790241113673987</c:v>
                </c:pt>
                <c:pt idx="12">
                  <c:v>0.86645562922043073</c:v>
                </c:pt>
                <c:pt idx="13">
                  <c:v>0.87281875730804681</c:v>
                </c:pt>
                <c:pt idx="14">
                  <c:v>0.85786755024714778</c:v>
                </c:pt>
                <c:pt idx="15">
                  <c:v>0.87721201376875935</c:v>
                </c:pt>
                <c:pt idx="16">
                  <c:v>1.54438015598092</c:v>
                </c:pt>
                <c:pt idx="17">
                  <c:v>0.88877886928545069</c:v>
                </c:pt>
                <c:pt idx="18">
                  <c:v>0.82119835890886528</c:v>
                </c:pt>
                <c:pt idx="19">
                  <c:v>0.91955141867594603</c:v>
                </c:pt>
                <c:pt idx="20">
                  <c:v>3.0760689837355004</c:v>
                </c:pt>
                <c:pt idx="21">
                  <c:v>0.76474073524336939</c:v>
                </c:pt>
                <c:pt idx="22">
                  <c:v>0.83989067809456897</c:v>
                </c:pt>
                <c:pt idx="23">
                  <c:v>1.2308113986401186</c:v>
                </c:pt>
                <c:pt idx="24">
                  <c:v>0.81618962562809039</c:v>
                </c:pt>
                <c:pt idx="25">
                  <c:v>1.2355441796982156</c:v>
                </c:pt>
                <c:pt idx="26">
                  <c:v>1.0970789273182242</c:v>
                </c:pt>
                <c:pt idx="27">
                  <c:v>1.0136673456524394</c:v>
                </c:pt>
                <c:pt idx="28">
                  <c:v>0.91516364413389761</c:v>
                </c:pt>
                <c:pt idx="29">
                  <c:v>1.0504666873515198</c:v>
                </c:pt>
                <c:pt idx="30">
                  <c:v>1.0704538083298969</c:v>
                </c:pt>
                <c:pt idx="31">
                  <c:v>0.83975499661412289</c:v>
                </c:pt>
                <c:pt idx="32">
                  <c:v>1.8424257432405551</c:v>
                </c:pt>
                <c:pt idx="33">
                  <c:v>1.147447362896939</c:v>
                </c:pt>
                <c:pt idx="34">
                  <c:v>1.1676316519028946</c:v>
                </c:pt>
                <c:pt idx="35">
                  <c:v>1.0899790263113067</c:v>
                </c:pt>
                <c:pt idx="36">
                  <c:v>0.86908741142577839</c:v>
                </c:pt>
                <c:pt idx="37">
                  <c:v>0.82437445093436024</c:v>
                </c:pt>
                <c:pt idx="38">
                  <c:v>0.92395421808833134</c:v>
                </c:pt>
                <c:pt idx="39">
                  <c:v>1.0792164546439413</c:v>
                </c:pt>
                <c:pt idx="40">
                  <c:v>0.80701762849581204</c:v>
                </c:pt>
                <c:pt idx="41">
                  <c:v>0.78913494462721856</c:v>
                </c:pt>
                <c:pt idx="42">
                  <c:v>0.76463585258537747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1.0063680467989553</c:v>
                </c:pt>
                <c:pt idx="1">
                  <c:v>0.95950030058000635</c:v>
                </c:pt>
                <c:pt idx="2">
                  <c:v>0.94149948782554083</c:v>
                </c:pt>
                <c:pt idx="3">
                  <c:v>0.93851601751935931</c:v>
                </c:pt>
                <c:pt idx="4">
                  <c:v>0.95198153780747596</c:v>
                </c:pt>
                <c:pt idx="5">
                  <c:v>0.96661939578245437</c:v>
                </c:pt>
                <c:pt idx="6">
                  <c:v>0.94260332475144648</c:v>
                </c:pt>
                <c:pt idx="7">
                  <c:v>0.97275067620259803</c:v>
                </c:pt>
                <c:pt idx="8">
                  <c:v>0.97835810561763481</c:v>
                </c:pt>
                <c:pt idx="9">
                  <c:v>1.003037653493543</c:v>
                </c:pt>
                <c:pt idx="10">
                  <c:v>1.6512870934842168</c:v>
                </c:pt>
                <c:pt idx="11">
                  <c:v>1.0569739111472329</c:v>
                </c:pt>
                <c:pt idx="12">
                  <c:v>0.94371029353603297</c:v>
                </c:pt>
                <c:pt idx="13">
                  <c:v>0.94402844994041357</c:v>
                </c:pt>
                <c:pt idx="14">
                  <c:v>0.94328088958736878</c:v>
                </c:pt>
                <c:pt idx="15">
                  <c:v>0.94424811276344933</c:v>
                </c:pt>
                <c:pt idx="16">
                  <c:v>1.2031163289926414</c:v>
                </c:pt>
                <c:pt idx="17">
                  <c:v>0.94482645553928402</c:v>
                </c:pt>
                <c:pt idx="18">
                  <c:v>0.94144743002045461</c:v>
                </c:pt>
                <c:pt idx="19">
                  <c:v>0.95318483407065191</c:v>
                </c:pt>
                <c:pt idx="20">
                  <c:v>1.8157918600944727</c:v>
                </c:pt>
                <c:pt idx="21">
                  <c:v>0.93862454883718005</c:v>
                </c:pt>
                <c:pt idx="22">
                  <c:v>0.94238204597973996</c:v>
                </c:pt>
                <c:pt idx="23">
                  <c:v>1.0776888260563211</c:v>
                </c:pt>
                <c:pt idx="24">
                  <c:v>0.94119699335641571</c:v>
                </c:pt>
                <c:pt idx="25">
                  <c:v>1.0795819384795597</c:v>
                </c:pt>
                <c:pt idx="26">
                  <c:v>1.0241958375275633</c:v>
                </c:pt>
                <c:pt idx="27">
                  <c:v>0.9908312048612492</c:v>
                </c:pt>
                <c:pt idx="28">
                  <c:v>0.95142972425383254</c:v>
                </c:pt>
                <c:pt idx="29">
                  <c:v>1.0055509415408814</c:v>
                </c:pt>
                <c:pt idx="30">
                  <c:v>1.0135457899322322</c:v>
                </c:pt>
                <c:pt idx="31">
                  <c:v>0.94237526190571752</c:v>
                </c:pt>
                <c:pt idx="32">
                  <c:v>1.3223345638964952</c:v>
                </c:pt>
                <c:pt idx="33">
                  <c:v>1.0443432117590492</c:v>
                </c:pt>
                <c:pt idx="34">
                  <c:v>1.0524169273614314</c:v>
                </c:pt>
                <c:pt idx="35">
                  <c:v>1.0213558771247961</c:v>
                </c:pt>
                <c:pt idx="36">
                  <c:v>0.94384188264630042</c:v>
                </c:pt>
                <c:pt idx="37">
                  <c:v>0.94160623462172943</c:v>
                </c:pt>
                <c:pt idx="38">
                  <c:v>0.95494595383560621</c:v>
                </c:pt>
                <c:pt idx="39">
                  <c:v>1.01705084845785</c:v>
                </c:pt>
                <c:pt idx="40">
                  <c:v>0.94073839349980215</c:v>
                </c:pt>
                <c:pt idx="41">
                  <c:v>0.93984425930637239</c:v>
                </c:pt>
                <c:pt idx="42">
                  <c:v>0.93861930470428045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1.0023134737548725</c:v>
                </c:pt>
                <c:pt idx="1">
                  <c:v>0.71519770782627501</c:v>
                </c:pt>
                <c:pt idx="2">
                  <c:v>0.76084553480112149</c:v>
                </c:pt>
                <c:pt idx="3">
                  <c:v>2.8405252305210085</c:v>
                </c:pt>
                <c:pt idx="4">
                  <c:v>0.79874670836572115</c:v>
                </c:pt>
                <c:pt idx="5">
                  <c:v>0.82063590305050571</c:v>
                </c:pt>
                <c:pt idx="6">
                  <c:v>0.77345505036552997</c:v>
                </c:pt>
                <c:pt idx="7">
                  <c:v>0.77143137403833151</c:v>
                </c:pt>
                <c:pt idx="8">
                  <c:v>0.6764763453523942</c:v>
                </c:pt>
                <c:pt idx="9">
                  <c:v>0.66789653110751235</c:v>
                </c:pt>
                <c:pt idx="10">
                  <c:v>0.77217644841234456</c:v>
                </c:pt>
                <c:pt idx="11">
                  <c:v>0.75271167499206459</c:v>
                </c:pt>
                <c:pt idx="12">
                  <c:v>0.91941707016889773</c:v>
                </c:pt>
                <c:pt idx="13">
                  <c:v>0.77560157524395423</c:v>
                </c:pt>
                <c:pt idx="14">
                  <c:v>1.7608599935218874</c:v>
                </c:pt>
                <c:pt idx="15">
                  <c:v>0.82130979742844712</c:v>
                </c:pt>
                <c:pt idx="16">
                  <c:v>0.77738336085664295</c:v>
                </c:pt>
                <c:pt idx="17">
                  <c:v>0.68692708520714474</c:v>
                </c:pt>
                <c:pt idx="18">
                  <c:v>0.7521755899567143</c:v>
                </c:pt>
                <c:pt idx="19">
                  <c:v>0.71041776142919821</c:v>
                </c:pt>
                <c:pt idx="20">
                  <c:v>0.71565379112176952</c:v>
                </c:pt>
                <c:pt idx="21">
                  <c:v>0.80038234981905143</c:v>
                </c:pt>
                <c:pt idx="22">
                  <c:v>1.0093706021081117</c:v>
                </c:pt>
                <c:pt idx="23">
                  <c:v>1.3221695240122429</c:v>
                </c:pt>
                <c:pt idx="24">
                  <c:v>0.79110260217331441</c:v>
                </c:pt>
                <c:pt idx="25">
                  <c:v>0.60032497667545393</c:v>
                </c:pt>
                <c:pt idx="26">
                  <c:v>0.71205370691634851</c:v>
                </c:pt>
                <c:pt idx="27">
                  <c:v>0.96671997361404571</c:v>
                </c:pt>
                <c:pt idx="28">
                  <c:v>0.71147856592831382</c:v>
                </c:pt>
                <c:pt idx="29">
                  <c:v>0.76916639394567354</c:v>
                </c:pt>
                <c:pt idx="30">
                  <c:v>0.67707947586498152</c:v>
                </c:pt>
                <c:pt idx="31">
                  <c:v>0.83797423038650709</c:v>
                </c:pt>
                <c:pt idx="32">
                  <c:v>0.82528570243390786</c:v>
                </c:pt>
                <c:pt idx="33">
                  <c:v>0.76087644425805701</c:v>
                </c:pt>
                <c:pt idx="34">
                  <c:v>0.7738738143195939</c:v>
                </c:pt>
                <c:pt idx="35">
                  <c:v>0.76113878384503209</c:v>
                </c:pt>
                <c:pt idx="36">
                  <c:v>1.031868275019149</c:v>
                </c:pt>
                <c:pt idx="37">
                  <c:v>0.76598132717789458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0.98628965610222263</c:v>
                </c:pt>
                <c:pt idx="1">
                  <c:v>0.93614739746632525</c:v>
                </c:pt>
                <c:pt idx="2">
                  <c:v>0.93842978881506733</c:v>
                </c:pt>
                <c:pt idx="3">
                  <c:v>1.7215743588086765</c:v>
                </c:pt>
                <c:pt idx="4">
                  <c:v>0.94032484749329759</c:v>
                </c:pt>
                <c:pt idx="5">
                  <c:v>0.94141930722753664</c:v>
                </c:pt>
                <c:pt idx="6">
                  <c:v>0.93906026459328784</c:v>
                </c:pt>
                <c:pt idx="7">
                  <c:v>0.9389590807769278</c:v>
                </c:pt>
                <c:pt idx="8">
                  <c:v>0.93421132934263129</c:v>
                </c:pt>
                <c:pt idx="9">
                  <c:v>0.93378233863038707</c:v>
                </c:pt>
                <c:pt idx="10">
                  <c:v>0.9389963344956288</c:v>
                </c:pt>
                <c:pt idx="11">
                  <c:v>0.93802309582461452</c:v>
                </c:pt>
                <c:pt idx="12">
                  <c:v>0.95313109466783275</c:v>
                </c:pt>
                <c:pt idx="13">
                  <c:v>0.93916759083720924</c:v>
                </c:pt>
                <c:pt idx="14">
                  <c:v>1.2897082640090283</c:v>
                </c:pt>
                <c:pt idx="15">
                  <c:v>0.94145300194643378</c:v>
                </c:pt>
                <c:pt idx="16">
                  <c:v>0.93925668011784369</c:v>
                </c:pt>
                <c:pt idx="17">
                  <c:v>0.9347338663353687</c:v>
                </c:pt>
                <c:pt idx="18">
                  <c:v>0.93799629157284725</c:v>
                </c:pt>
                <c:pt idx="19">
                  <c:v>0.93590840014647136</c:v>
                </c:pt>
                <c:pt idx="20">
                  <c:v>0.93617020163109999</c:v>
                </c:pt>
                <c:pt idx="21">
                  <c:v>0.94040662956596388</c:v>
                </c:pt>
                <c:pt idx="22">
                  <c:v>0.98911250744351842</c:v>
                </c:pt>
                <c:pt idx="23">
                  <c:v>1.1142320762051707</c:v>
                </c:pt>
                <c:pt idx="24">
                  <c:v>0.93994264218367729</c:v>
                </c:pt>
                <c:pt idx="25">
                  <c:v>0.93040376090878418</c:v>
                </c:pt>
                <c:pt idx="26">
                  <c:v>0.93599019742082878</c:v>
                </c:pt>
                <c:pt idx="27">
                  <c:v>0.97205225604589185</c:v>
                </c:pt>
                <c:pt idx="28">
                  <c:v>0.93596144037142703</c:v>
                </c:pt>
                <c:pt idx="29">
                  <c:v>0.93884583177229508</c:v>
                </c:pt>
                <c:pt idx="30">
                  <c:v>0.93424148586826061</c:v>
                </c:pt>
                <c:pt idx="31">
                  <c:v>0.94228622359433678</c:v>
                </c:pt>
                <c:pt idx="32">
                  <c:v>0.94165179719670677</c:v>
                </c:pt>
                <c:pt idx="33">
                  <c:v>0.93843133428791414</c:v>
                </c:pt>
                <c:pt idx="34">
                  <c:v>0.93908120279099117</c:v>
                </c:pt>
                <c:pt idx="35">
                  <c:v>0.93844445126726306</c:v>
                </c:pt>
                <c:pt idx="36">
                  <c:v>0.99811157660793337</c:v>
                </c:pt>
                <c:pt idx="37">
                  <c:v>0.93868657843390602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72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72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65740</xdr:colOff>
      <xdr:row>34</xdr:row>
      <xdr:rowOff>124573</xdr:rowOff>
    </xdr:from>
    <xdr:to>
      <xdr:col>36</xdr:col>
      <xdr:colOff>65740</xdr:colOff>
      <xdr:row>51</xdr:row>
      <xdr:rowOff>19798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79188</xdr:colOff>
      <xdr:row>55</xdr:row>
      <xdr:rowOff>82364</xdr:rowOff>
    </xdr:from>
    <xdr:to>
      <xdr:col>37</xdr:col>
      <xdr:colOff>757227</xdr:colOff>
      <xdr:row>73</xdr:row>
      <xdr:rowOff>177613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33" sqref="R33"/>
    </sheetView>
  </sheetViews>
  <sheetFormatPr baseColWidth="10" defaultRowHeight="14.5" x14ac:dyDescent="0.35"/>
  <cols>
    <col min="1" max="1" width="4.7265625" customWidth="1"/>
    <col min="2" max="2" width="11.54296875" style="84" customWidth="1"/>
    <col min="3" max="3" width="18.453125" style="84" customWidth="1"/>
    <col min="4" max="4" width="17.26953125" style="84" bestFit="1" customWidth="1"/>
    <col min="5" max="5" width="14.453125" style="84" bestFit="1" customWidth="1"/>
    <col min="6" max="7" width="11.453125" style="84"/>
    <col min="8" max="8" width="14.453125" style="84" bestFit="1" customWidth="1"/>
    <col min="9" max="9" width="9.81640625" style="84" bestFit="1" customWidth="1"/>
    <col min="10" max="10" width="14" style="84" bestFit="1" customWidth="1"/>
    <col min="11" max="11" width="11.453125" style="84"/>
    <col min="12" max="12" width="13.7265625" style="84" bestFit="1" customWidth="1"/>
    <col min="13" max="13" width="17.81640625" style="84" bestFit="1" customWidth="1"/>
    <col min="14" max="14" width="17.26953125" style="84" bestFit="1" customWidth="1"/>
    <col min="15" max="15" width="13.81640625" style="84" bestFit="1" customWidth="1"/>
    <col min="16" max="16" width="11.453125" style="84"/>
    <col min="17" max="17" width="12.54296875" style="84" customWidth="1"/>
    <col min="18" max="18" width="14.81640625" style="84" customWidth="1"/>
    <col min="19" max="19" width="13.26953125" style="84" bestFit="1" customWidth="1"/>
    <col min="20" max="20" width="13" style="84" customWidth="1"/>
    <col min="21" max="21" width="16.54296875" style="84" customWidth="1"/>
    <col min="22" max="22" width="13.1796875" style="84" customWidth="1"/>
    <col min="24" max="24" width="17.26953125" style="84" bestFit="1" customWidth="1"/>
    <col min="25" max="25" width="13.81640625" style="84" bestFit="1" customWidth="1"/>
  </cols>
  <sheetData>
    <row r="1" spans="2:27" ht="29" x14ac:dyDescent="0.35">
      <c r="B1" s="67" t="s">
        <v>0</v>
      </c>
      <c r="C1" s="67" t="s">
        <v>1</v>
      </c>
      <c r="D1" s="229" t="s">
        <v>430</v>
      </c>
      <c r="E1" s="229"/>
      <c r="F1" s="229"/>
      <c r="G1" s="230" t="s">
        <v>379</v>
      </c>
      <c r="H1" s="230"/>
      <c r="I1" s="230" t="s">
        <v>2</v>
      </c>
      <c r="J1" s="230"/>
      <c r="K1" s="230"/>
      <c r="L1" s="230"/>
      <c r="M1" s="68" t="s">
        <v>431</v>
      </c>
      <c r="N1" s="231" t="s">
        <v>3</v>
      </c>
      <c r="O1" s="231"/>
      <c r="P1" s="231"/>
      <c r="Q1" s="69" t="s">
        <v>4</v>
      </c>
      <c r="R1" s="223" t="s">
        <v>432</v>
      </c>
      <c r="S1" s="223"/>
      <c r="T1" s="70" t="s">
        <v>5</v>
      </c>
      <c r="U1" s="71" t="s">
        <v>423</v>
      </c>
      <c r="V1" s="72" t="s">
        <v>423</v>
      </c>
      <c r="X1" t="s">
        <v>426</v>
      </c>
      <c r="Y1"/>
    </row>
    <row r="2" spans="2:27" x14ac:dyDescent="0.35">
      <c r="B2" s="180" t="s">
        <v>8</v>
      </c>
      <c r="C2" s="181"/>
      <c r="D2" s="224" t="s">
        <v>444</v>
      </c>
      <c r="E2" s="225"/>
      <c r="F2" s="225"/>
      <c r="G2" s="226" t="s">
        <v>9</v>
      </c>
      <c r="H2" s="226"/>
      <c r="I2" s="182" t="s">
        <v>10</v>
      </c>
      <c r="J2" s="182"/>
      <c r="K2" s="182"/>
      <c r="L2" s="182"/>
      <c r="M2" s="183" t="str">
        <f>D2</f>
        <v>Jan-mai</v>
      </c>
      <c r="N2" s="227" t="str">
        <f>D2</f>
        <v>Jan-mai</v>
      </c>
      <c r="O2" s="228"/>
      <c r="P2" s="228"/>
      <c r="Q2" s="184" t="str">
        <f>RIGHT(N2,5)</f>
        <v>n-mai</v>
      </c>
      <c r="R2" s="232" t="s">
        <v>381</v>
      </c>
      <c r="S2" s="232"/>
      <c r="T2" s="73" t="s">
        <v>11</v>
      </c>
      <c r="U2" s="76" t="str">
        <f>D2</f>
        <v>Jan-mai</v>
      </c>
      <c r="V2" s="74" t="str">
        <f>U2</f>
        <v>Jan-mai</v>
      </c>
      <c r="X2" t="s">
        <v>427</v>
      </c>
      <c r="Y2"/>
    </row>
    <row r="3" spans="2:27" x14ac:dyDescent="0.35">
      <c r="B3" s="185" t="s">
        <v>12</v>
      </c>
      <c r="C3" s="186"/>
      <c r="D3" s="178"/>
      <c r="E3" s="178"/>
      <c r="F3" s="75" t="s">
        <v>13</v>
      </c>
      <c r="G3" s="228" t="s">
        <v>14</v>
      </c>
      <c r="H3" s="228"/>
      <c r="I3" s="182" t="s">
        <v>15</v>
      </c>
      <c r="J3" s="182"/>
      <c r="K3" s="182" t="s">
        <v>16</v>
      </c>
      <c r="L3" s="182"/>
      <c r="M3" s="183" t="s">
        <v>17</v>
      </c>
      <c r="N3" s="187" t="s">
        <v>18</v>
      </c>
      <c r="O3" s="182"/>
      <c r="P3" s="187" t="s">
        <v>19</v>
      </c>
      <c r="Q3" s="188" t="s">
        <v>435</v>
      </c>
      <c r="R3" s="179" t="s">
        <v>6</v>
      </c>
      <c r="S3" s="189" t="s">
        <v>7</v>
      </c>
      <c r="T3" s="168">
        <v>44927</v>
      </c>
      <c r="V3" s="74"/>
      <c r="X3" s="187"/>
      <c r="Y3" s="182"/>
    </row>
    <row r="4" spans="2:27" x14ac:dyDescent="0.35">
      <c r="B4" s="186"/>
      <c r="C4" s="77">
        <f>J366</f>
        <v>-266.63499528294238</v>
      </c>
      <c r="D4" s="190" t="s">
        <v>20</v>
      </c>
      <c r="E4" s="178" t="s">
        <v>21</v>
      </c>
      <c r="F4" s="178" t="s">
        <v>22</v>
      </c>
      <c r="G4" s="187" t="s">
        <v>23</v>
      </c>
      <c r="H4" s="187" t="s">
        <v>20</v>
      </c>
      <c r="I4" s="187" t="s">
        <v>21</v>
      </c>
      <c r="J4" s="187" t="s">
        <v>20</v>
      </c>
      <c r="K4" s="187" t="s">
        <v>21</v>
      </c>
      <c r="L4" s="187" t="s">
        <v>20</v>
      </c>
      <c r="M4" s="184" t="s">
        <v>20</v>
      </c>
      <c r="N4" s="187" t="s">
        <v>20</v>
      </c>
      <c r="O4" s="187" t="s">
        <v>21</v>
      </c>
      <c r="P4" s="187" t="s">
        <v>24</v>
      </c>
      <c r="Q4" s="184" t="s">
        <v>20</v>
      </c>
      <c r="R4" s="189" t="s">
        <v>25</v>
      </c>
      <c r="S4" s="189" t="s">
        <v>21</v>
      </c>
      <c r="T4" s="191"/>
      <c r="U4" s="78" t="s">
        <v>20</v>
      </c>
      <c r="V4" s="190" t="s">
        <v>21</v>
      </c>
      <c r="X4" s="187" t="s">
        <v>20</v>
      </c>
      <c r="Y4" s="187" t="s">
        <v>21</v>
      </c>
    </row>
    <row r="5" spans="2:27" x14ac:dyDescent="0.35">
      <c r="B5" s="79"/>
      <c r="C5" s="79"/>
      <c r="D5" s="219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80">
        <v>9</v>
      </c>
      <c r="M5" s="80">
        <v>10</v>
      </c>
      <c r="N5" s="80">
        <v>11</v>
      </c>
      <c r="O5" s="80">
        <v>12</v>
      </c>
      <c r="P5" s="80">
        <v>13</v>
      </c>
      <c r="Q5" s="219">
        <v>14</v>
      </c>
      <c r="R5" s="81">
        <v>15</v>
      </c>
      <c r="S5" s="81">
        <v>16</v>
      </c>
      <c r="T5" s="82">
        <v>17</v>
      </c>
      <c r="U5" s="219">
        <v>18</v>
      </c>
      <c r="V5" s="219">
        <v>19</v>
      </c>
      <c r="X5" s="80">
        <v>21</v>
      </c>
      <c r="Y5" s="80">
        <v>22</v>
      </c>
    </row>
    <row r="6" spans="2:27" ht="18.75" customHeight="1" x14ac:dyDescent="0.35">
      <c r="B6" s="83"/>
      <c r="S6" s="220"/>
    </row>
    <row r="7" spans="2:27" ht="22" customHeight="1" x14ac:dyDescent="0.35">
      <c r="B7" s="85">
        <v>301</v>
      </c>
      <c r="C7" s="85" t="s">
        <v>26</v>
      </c>
      <c r="D7" s="1">
        <v>18079846</v>
      </c>
      <c r="E7" s="85">
        <f>D7/T7*1000</f>
        <v>25499.157307728652</v>
      </c>
      <c r="F7" s="86">
        <f t="shared" ref="F7:F70" si="0">E7/E$364</f>
        <v>1.403896350815538</v>
      </c>
      <c r="G7" s="192">
        <f t="shared" ref="G7:G70" si="1">($E$364+$Y$364-E7-Y7)*0.6</f>
        <v>-4400.80987395179</v>
      </c>
      <c r="H7" s="192">
        <f>G7*T7/1000</f>
        <v>-3120337.030597155</v>
      </c>
      <c r="I7" s="192">
        <f t="shared" ref="I7:I70" si="2">IF(E7+Y7&lt;(E$364+Y$364)*0.9,((E$364+Y$364)*0.9-E7-Y7)*0.35,0)</f>
        <v>0</v>
      </c>
      <c r="J7" s="87">
        <f t="shared" ref="J7:J70" si="3">I7*T7/1000</f>
        <v>0</v>
      </c>
      <c r="K7" s="192">
        <f>I7+J$366</f>
        <v>-266.63499528294238</v>
      </c>
      <c r="L7" s="87">
        <f t="shared" ref="L7:L70" si="4">K7*T7/1000</f>
        <v>-189054.07715043164</v>
      </c>
      <c r="M7" s="88">
        <f>+H7+L7</f>
        <v>-3309391.1077475864</v>
      </c>
      <c r="N7" s="88">
        <f>D7+M7</f>
        <v>14770454.892252414</v>
      </c>
      <c r="O7" s="88">
        <f>N7/T7*1000</f>
        <v>20831.71243849392</v>
      </c>
      <c r="P7" s="89">
        <f t="shared" ref="P7:P70" si="5">O7/O$364</f>
        <v>1.1469228069264885</v>
      </c>
      <c r="Q7" s="200">
        <v>-1468482.5930668477</v>
      </c>
      <c r="R7" s="89">
        <f>(D7-U7)/U7</f>
        <v>2.4689328891917137E-2</v>
      </c>
      <c r="S7" s="89">
        <f>(E7-V7)/V7</f>
        <v>1.1379179042058093E-2</v>
      </c>
      <c r="T7" s="91">
        <v>709037</v>
      </c>
      <c r="U7" s="195">
        <v>17644222</v>
      </c>
      <c r="V7" s="195">
        <v>25212.262459150617</v>
      </c>
      <c r="W7" s="202"/>
      <c r="X7" s="88">
        <v>0</v>
      </c>
      <c r="Y7" s="88">
        <f>X7*1000/T7</f>
        <v>0</v>
      </c>
      <c r="Z7" s="1"/>
      <c r="AA7" s="1"/>
    </row>
    <row r="8" spans="2:27" ht="25" customHeight="1" x14ac:dyDescent="0.35">
      <c r="B8" s="85">
        <v>1101</v>
      </c>
      <c r="C8" s="85" t="s">
        <v>27</v>
      </c>
      <c r="D8" s="1">
        <v>249140</v>
      </c>
      <c r="E8" s="85">
        <f t="shared" ref="E8:E71" si="6">D8/T8*1000</f>
        <v>16597.162081140497</v>
      </c>
      <c r="F8" s="86">
        <f t="shared" si="0"/>
        <v>0.91378295362509299</v>
      </c>
      <c r="G8" s="192">
        <f t="shared" si="1"/>
        <v>940.3872620011025</v>
      </c>
      <c r="H8" s="192">
        <f t="shared" ref="H8:H70" si="7">G8*T8/1000</f>
        <v>14116.15318989855</v>
      </c>
      <c r="I8" s="192">
        <f t="shared" si="2"/>
        <v>0</v>
      </c>
      <c r="J8" s="87">
        <f t="shared" si="3"/>
        <v>0</v>
      </c>
      <c r="K8" s="192">
        <f t="shared" ref="K8:K71" si="8">I8+J$366</f>
        <v>-266.63499528294238</v>
      </c>
      <c r="L8" s="87">
        <f t="shared" si="4"/>
        <v>-4002.4579141922482</v>
      </c>
      <c r="M8" s="88">
        <f t="shared" ref="M8:M71" si="9">+H8+L8</f>
        <v>10113.695275706303</v>
      </c>
      <c r="N8" s="88">
        <f t="shared" ref="N8:N71" si="10">D8+M8</f>
        <v>259253.6952757063</v>
      </c>
      <c r="O8" s="88">
        <f t="shared" ref="O8:O71" si="11">N8/T8*1000</f>
        <v>17270.914347858656</v>
      </c>
      <c r="P8" s="89">
        <f t="shared" si="5"/>
        <v>0.95087744805031071</v>
      </c>
      <c r="Q8" s="200">
        <v>5396.2884079019104</v>
      </c>
      <c r="R8" s="89">
        <f t="shared" ref="R8:S71" si="12">(D8-U8)/U8</f>
        <v>-5.2659997186194102E-2</v>
      </c>
      <c r="S8" s="89">
        <f t="shared" si="12"/>
        <v>-6.2189564864888677E-2</v>
      </c>
      <c r="T8" s="91">
        <v>15011</v>
      </c>
      <c r="U8" s="195">
        <v>262989</v>
      </c>
      <c r="V8" s="195">
        <v>17697.779273216689</v>
      </c>
      <c r="W8" s="202"/>
      <c r="X8" s="88">
        <v>0</v>
      </c>
      <c r="Y8" s="88">
        <f t="shared" ref="Y8:Y71" si="13">X8*1000/T8</f>
        <v>0</v>
      </c>
    </row>
    <row r="9" spans="2:27" x14ac:dyDescent="0.35">
      <c r="B9" s="85">
        <v>1103</v>
      </c>
      <c r="C9" s="85" t="s">
        <v>28</v>
      </c>
      <c r="D9" s="1">
        <v>3410316</v>
      </c>
      <c r="E9" s="85">
        <f t="shared" si="6"/>
        <v>23356.569025621357</v>
      </c>
      <c r="F9" s="86">
        <f t="shared" si="0"/>
        <v>1.2859327713038784</v>
      </c>
      <c r="G9" s="192">
        <f t="shared" si="1"/>
        <v>-3115.2569046874128</v>
      </c>
      <c r="H9" s="192">
        <f t="shared" si="7"/>
        <v>-454861.77591031382</v>
      </c>
      <c r="I9" s="192">
        <f t="shared" si="2"/>
        <v>0</v>
      </c>
      <c r="J9" s="87">
        <f t="shared" si="3"/>
        <v>0</v>
      </c>
      <c r="K9" s="192">
        <f t="shared" si="8"/>
        <v>-266.63499528294238</v>
      </c>
      <c r="L9" s="87">
        <f t="shared" si="4"/>
        <v>-38931.642296257698</v>
      </c>
      <c r="M9" s="88">
        <f t="shared" si="9"/>
        <v>-493793.41820657154</v>
      </c>
      <c r="N9" s="88">
        <f t="shared" si="10"/>
        <v>2916522.5817934284</v>
      </c>
      <c r="O9" s="88">
        <f t="shared" si="11"/>
        <v>19974.677125651004</v>
      </c>
      <c r="P9" s="89">
        <f t="shared" si="5"/>
        <v>1.0997373751218249</v>
      </c>
      <c r="Q9" s="200">
        <v>-226421.42386741942</v>
      </c>
      <c r="R9" s="92">
        <f t="shared" si="12"/>
        <v>5.3910402429764616E-2</v>
      </c>
      <c r="S9" s="92">
        <f t="shared" si="12"/>
        <v>4.4440359433087204E-2</v>
      </c>
      <c r="T9" s="91">
        <v>146011</v>
      </c>
      <c r="U9" s="195">
        <v>3235869</v>
      </c>
      <c r="V9" s="195">
        <v>22362.759936143306</v>
      </c>
      <c r="W9" s="202"/>
      <c r="X9" s="88">
        <v>0</v>
      </c>
      <c r="Y9" s="88">
        <f t="shared" si="13"/>
        <v>0</v>
      </c>
      <c r="Z9" s="1"/>
      <c r="AA9" s="1"/>
    </row>
    <row r="10" spans="2:27" x14ac:dyDescent="0.35">
      <c r="B10" s="85">
        <v>1106</v>
      </c>
      <c r="C10" s="85" t="s">
        <v>29</v>
      </c>
      <c r="D10" s="1">
        <v>658617</v>
      </c>
      <c r="E10" s="85">
        <f>D10/T10*1000</f>
        <v>17398.415004622904</v>
      </c>
      <c r="F10" s="86">
        <f t="shared" si="0"/>
        <v>0.95789719794234696</v>
      </c>
      <c r="G10" s="192">
        <f t="shared" si="1"/>
        <v>459.63550791165835</v>
      </c>
      <c r="H10" s="192">
        <f t="shared" si="7"/>
        <v>17399.502151995828</v>
      </c>
      <c r="I10" s="192">
        <f t="shared" si="2"/>
        <v>0</v>
      </c>
      <c r="J10" s="87">
        <f t="shared" si="3"/>
        <v>0</v>
      </c>
      <c r="K10" s="192">
        <f t="shared" si="8"/>
        <v>-266.63499528294238</v>
      </c>
      <c r="L10" s="87">
        <f t="shared" si="4"/>
        <v>-10093.467746435785</v>
      </c>
      <c r="M10" s="88">
        <f t="shared" si="9"/>
        <v>7306.0344055600435</v>
      </c>
      <c r="N10" s="88">
        <f t="shared" si="10"/>
        <v>665923.03440556</v>
      </c>
      <c r="O10" s="88">
        <f t="shared" si="11"/>
        <v>17591.415517251618</v>
      </c>
      <c r="P10" s="89">
        <f t="shared" si="5"/>
        <v>0.96852314577721232</v>
      </c>
      <c r="Q10" s="200">
        <v>908.01773906644848</v>
      </c>
      <c r="R10" s="92">
        <f t="shared" si="12"/>
        <v>1.9251691100116531E-2</v>
      </c>
      <c r="S10" s="92">
        <f t="shared" si="12"/>
        <v>8.1854529534477229E-3</v>
      </c>
      <c r="T10" s="91">
        <v>37855</v>
      </c>
      <c r="U10" s="195">
        <v>646177</v>
      </c>
      <c r="V10" s="195">
        <v>17257.157354983443</v>
      </c>
      <c r="W10" s="202"/>
      <c r="X10" s="88">
        <v>0</v>
      </c>
      <c r="Y10" s="88">
        <f t="shared" si="13"/>
        <v>0</v>
      </c>
      <c r="Z10" s="1"/>
    </row>
    <row r="11" spans="2:27" x14ac:dyDescent="0.35">
      <c r="B11" s="85">
        <v>1108</v>
      </c>
      <c r="C11" s="85" t="s">
        <v>30</v>
      </c>
      <c r="D11" s="1">
        <v>1501071</v>
      </c>
      <c r="E11" s="85">
        <f t="shared" si="6"/>
        <v>18184.22009012938</v>
      </c>
      <c r="F11" s="86">
        <f t="shared" si="0"/>
        <v>1.0011609371585626</v>
      </c>
      <c r="G11" s="192">
        <f t="shared" si="1"/>
        <v>-11.84754339222709</v>
      </c>
      <c r="H11" s="192">
        <f t="shared" si="7"/>
        <v>-977.99101194156185</v>
      </c>
      <c r="I11" s="192">
        <f t="shared" si="2"/>
        <v>0</v>
      </c>
      <c r="J11" s="87">
        <f t="shared" si="3"/>
        <v>0</v>
      </c>
      <c r="K11" s="192">
        <f t="shared" si="8"/>
        <v>-266.63499528294238</v>
      </c>
      <c r="L11" s="87">
        <f t="shared" si="4"/>
        <v>-22010.185590616325</v>
      </c>
      <c r="M11" s="88">
        <f t="shared" si="9"/>
        <v>-22988.176602557887</v>
      </c>
      <c r="N11" s="88">
        <f t="shared" si="10"/>
        <v>1478082.823397442</v>
      </c>
      <c r="O11" s="88">
        <f t="shared" si="11"/>
        <v>17905.737551454207</v>
      </c>
      <c r="P11" s="89">
        <f t="shared" si="5"/>
        <v>0.98582864146369842</v>
      </c>
      <c r="Q11" s="200">
        <v>-19753.173173307114</v>
      </c>
      <c r="R11" s="92">
        <f t="shared" si="12"/>
        <v>1.5822669166063247E-2</v>
      </c>
      <c r="S11" s="92">
        <f t="shared" si="12"/>
        <v>5.2650720243693034E-4</v>
      </c>
      <c r="T11" s="91">
        <v>82548</v>
      </c>
      <c r="U11" s="195">
        <v>1477690</v>
      </c>
      <c r="V11" s="195">
        <v>18174.651005473221</v>
      </c>
      <c r="W11" s="202"/>
      <c r="X11" s="88">
        <v>0</v>
      </c>
      <c r="Y11" s="88">
        <f t="shared" si="13"/>
        <v>0</v>
      </c>
      <c r="Z11" s="1"/>
      <c r="AA11" s="1"/>
    </row>
    <row r="12" spans="2:27" x14ac:dyDescent="0.35">
      <c r="B12" s="85">
        <v>1111</v>
      </c>
      <c r="C12" s="85" t="s">
        <v>31</v>
      </c>
      <c r="D12" s="1">
        <v>49173</v>
      </c>
      <c r="E12" s="85">
        <f t="shared" si="6"/>
        <v>14793.32129963899</v>
      </c>
      <c r="F12" s="86">
        <f t="shared" si="0"/>
        <v>0.81446965240338343</v>
      </c>
      <c r="G12" s="192">
        <f t="shared" si="1"/>
        <v>2022.6917309020066</v>
      </c>
      <c r="H12" s="192">
        <f t="shared" si="7"/>
        <v>6723.4273135182702</v>
      </c>
      <c r="I12" s="192">
        <f t="shared" si="2"/>
        <v>544.14691323618922</v>
      </c>
      <c r="J12" s="87">
        <f t="shared" si="3"/>
        <v>1808.7443395970929</v>
      </c>
      <c r="K12" s="192">
        <f t="shared" si="8"/>
        <v>277.51191795324684</v>
      </c>
      <c r="L12" s="87">
        <f t="shared" si="4"/>
        <v>922.44961527659245</v>
      </c>
      <c r="M12" s="88">
        <f t="shared" si="9"/>
        <v>7645.8769287948626</v>
      </c>
      <c r="N12" s="88">
        <f t="shared" si="10"/>
        <v>56818.87692879486</v>
      </c>
      <c r="O12" s="88">
        <f t="shared" si="11"/>
        <v>17093.524948494243</v>
      </c>
      <c r="P12" s="89">
        <f t="shared" si="5"/>
        <v>0.94111099469518056</v>
      </c>
      <c r="Q12" s="200">
        <v>2970.4580813957946</v>
      </c>
      <c r="R12" s="92">
        <f t="shared" si="12"/>
        <v>6.6011966701352759E-2</v>
      </c>
      <c r="S12" s="92">
        <f t="shared" si="12"/>
        <v>5.222179986376007E-2</v>
      </c>
      <c r="T12" s="91">
        <v>3324</v>
      </c>
      <c r="U12" s="195">
        <v>46128</v>
      </c>
      <c r="V12" s="195">
        <v>14059.128314538251</v>
      </c>
      <c r="W12" s="202"/>
      <c r="X12" s="88">
        <v>0</v>
      </c>
      <c r="Y12" s="88">
        <f t="shared" si="13"/>
        <v>0</v>
      </c>
      <c r="Z12" s="1"/>
      <c r="AA12" s="1"/>
    </row>
    <row r="13" spans="2:27" x14ac:dyDescent="0.35">
      <c r="B13" s="85">
        <v>1112</v>
      </c>
      <c r="C13" s="85" t="s">
        <v>32</v>
      </c>
      <c r="D13" s="1">
        <v>50436</v>
      </c>
      <c r="E13" s="85">
        <f t="shared" si="6"/>
        <v>15731.752963194012</v>
      </c>
      <c r="F13" s="86">
        <f t="shared" si="0"/>
        <v>0.86613648876410243</v>
      </c>
      <c r="G13" s="192">
        <f t="shared" si="1"/>
        <v>1459.6327327689935</v>
      </c>
      <c r="H13" s="192">
        <f t="shared" si="7"/>
        <v>4679.5825412573931</v>
      </c>
      <c r="I13" s="192">
        <f t="shared" si="2"/>
        <v>215.6958309919315</v>
      </c>
      <c r="J13" s="87">
        <f t="shared" si="3"/>
        <v>691.52083416013249</v>
      </c>
      <c r="K13" s="192">
        <f t="shared" si="8"/>
        <v>-50.939164291010883</v>
      </c>
      <c r="L13" s="87">
        <f t="shared" si="4"/>
        <v>-163.3109607169809</v>
      </c>
      <c r="M13" s="88">
        <f t="shared" si="9"/>
        <v>4516.2715805404123</v>
      </c>
      <c r="N13" s="88">
        <f t="shared" si="10"/>
        <v>54952.271580540415</v>
      </c>
      <c r="O13" s="88">
        <f t="shared" si="11"/>
        <v>17140.446531671994</v>
      </c>
      <c r="P13" s="89">
        <f t="shared" si="5"/>
        <v>0.94369433651321655</v>
      </c>
      <c r="Q13" s="200">
        <v>564.42355865069749</v>
      </c>
      <c r="R13" s="92">
        <f t="shared" si="12"/>
        <v>0.11188024955358127</v>
      </c>
      <c r="S13" s="92">
        <f t="shared" si="12"/>
        <v>0.10216950501599543</v>
      </c>
      <c r="T13" s="91">
        <v>3206</v>
      </c>
      <c r="U13" s="195">
        <v>45361</v>
      </c>
      <c r="V13" s="195">
        <v>14273.442416614223</v>
      </c>
      <c r="W13" s="202"/>
      <c r="X13" s="88">
        <v>0</v>
      </c>
      <c r="Y13" s="88">
        <f t="shared" si="13"/>
        <v>0</v>
      </c>
      <c r="Z13" s="1"/>
      <c r="AA13" s="1"/>
    </row>
    <row r="14" spans="2:27" x14ac:dyDescent="0.35">
      <c r="B14" s="85">
        <v>1114</v>
      </c>
      <c r="C14" s="85" t="s">
        <v>33</v>
      </c>
      <c r="D14" s="1">
        <v>43550</v>
      </c>
      <c r="E14" s="85">
        <f t="shared" si="6"/>
        <v>15291.432584269662</v>
      </c>
      <c r="F14" s="86">
        <f t="shared" si="0"/>
        <v>0.84189395534617462</v>
      </c>
      <c r="G14" s="192">
        <f t="shared" si="1"/>
        <v>1723.8249601236039</v>
      </c>
      <c r="H14" s="192">
        <f t="shared" si="7"/>
        <v>4909.453486432024</v>
      </c>
      <c r="I14" s="192">
        <f t="shared" si="2"/>
        <v>369.80796361545424</v>
      </c>
      <c r="J14" s="87">
        <f t="shared" si="3"/>
        <v>1053.2130803768137</v>
      </c>
      <c r="K14" s="192">
        <f t="shared" si="8"/>
        <v>103.17296833251186</v>
      </c>
      <c r="L14" s="87">
        <f t="shared" si="4"/>
        <v>293.83661381099381</v>
      </c>
      <c r="M14" s="88">
        <f t="shared" si="9"/>
        <v>5203.2901002430181</v>
      </c>
      <c r="N14" s="88">
        <f t="shared" si="10"/>
        <v>48753.290100243015</v>
      </c>
      <c r="O14" s="88">
        <f t="shared" si="11"/>
        <v>17118.430512725776</v>
      </c>
      <c r="P14" s="89">
        <f t="shared" si="5"/>
        <v>0.94248220984232012</v>
      </c>
      <c r="Q14" s="200">
        <v>1534.5417015087987</v>
      </c>
      <c r="R14" s="92">
        <f t="shared" si="12"/>
        <v>-5.2333804809052337E-2</v>
      </c>
      <c r="S14" s="92">
        <f t="shared" si="12"/>
        <v>-7.1965934554932276E-2</v>
      </c>
      <c r="T14" s="91">
        <v>2848</v>
      </c>
      <c r="U14" s="195">
        <v>45955</v>
      </c>
      <c r="V14" s="195">
        <v>16477.23198278953</v>
      </c>
      <c r="W14" s="202"/>
      <c r="X14" s="88">
        <v>0</v>
      </c>
      <c r="Y14" s="88">
        <f t="shared" si="13"/>
        <v>0</v>
      </c>
      <c r="Z14" s="1"/>
      <c r="AA14" s="1"/>
    </row>
    <row r="15" spans="2:27" x14ac:dyDescent="0.35">
      <c r="B15" s="85">
        <v>1119</v>
      </c>
      <c r="C15" s="85" t="s">
        <v>34</v>
      </c>
      <c r="D15" s="1">
        <v>280363</v>
      </c>
      <c r="E15" s="85">
        <f t="shared" si="6"/>
        <v>14268.563285663391</v>
      </c>
      <c r="F15" s="86">
        <f t="shared" si="0"/>
        <v>0.78557827172005934</v>
      </c>
      <c r="G15" s="192">
        <f t="shared" si="1"/>
        <v>2337.5465392873662</v>
      </c>
      <c r="H15" s="192">
        <f t="shared" si="7"/>
        <v>45930.451950457464</v>
      </c>
      <c r="I15" s="192">
        <f t="shared" si="2"/>
        <v>727.81221812764898</v>
      </c>
      <c r="J15" s="87">
        <f t="shared" si="3"/>
        <v>14300.782273990175</v>
      </c>
      <c r="K15" s="192">
        <f t="shared" si="8"/>
        <v>461.17722284470659</v>
      </c>
      <c r="L15" s="87">
        <f t="shared" si="4"/>
        <v>9061.6712516756397</v>
      </c>
      <c r="M15" s="88">
        <f t="shared" si="9"/>
        <v>54992.123202133102</v>
      </c>
      <c r="N15" s="88">
        <f t="shared" si="10"/>
        <v>335355.12320213311</v>
      </c>
      <c r="O15" s="88">
        <f t="shared" si="11"/>
        <v>17067.287047795468</v>
      </c>
      <c r="P15" s="89">
        <f t="shared" si="5"/>
        <v>0.93966642566101466</v>
      </c>
      <c r="Q15" s="200">
        <v>16934.337181512084</v>
      </c>
      <c r="R15" s="92">
        <f t="shared" si="12"/>
        <v>2.5385667576127743E-2</v>
      </c>
      <c r="S15" s="92">
        <f t="shared" si="12"/>
        <v>6.9643158200904951E-3</v>
      </c>
      <c r="T15" s="91">
        <v>19649</v>
      </c>
      <c r="U15" s="195">
        <v>273422</v>
      </c>
      <c r="V15" s="195">
        <v>14169.87976782753</v>
      </c>
      <c r="W15" s="202"/>
      <c r="X15" s="88">
        <v>0</v>
      </c>
      <c r="Y15" s="88">
        <f t="shared" si="13"/>
        <v>0</v>
      </c>
      <c r="Z15" s="1"/>
      <c r="AA15" s="1"/>
    </row>
    <row r="16" spans="2:27" x14ac:dyDescent="0.35">
      <c r="B16" s="85">
        <v>1120</v>
      </c>
      <c r="C16" s="85" t="s">
        <v>35</v>
      </c>
      <c r="D16" s="1">
        <v>342442</v>
      </c>
      <c r="E16" s="85">
        <f t="shared" si="6"/>
        <v>16611.302449672567</v>
      </c>
      <c r="F16" s="86">
        <f t="shared" si="0"/>
        <v>0.91456147393232456</v>
      </c>
      <c r="G16" s="192">
        <f t="shared" si="1"/>
        <v>931.90304088186087</v>
      </c>
      <c r="H16" s="192">
        <f t="shared" si="7"/>
        <v>19211.181187779559</v>
      </c>
      <c r="I16" s="192">
        <f t="shared" si="2"/>
        <v>0</v>
      </c>
      <c r="J16" s="87">
        <f t="shared" si="3"/>
        <v>0</v>
      </c>
      <c r="K16" s="192">
        <f t="shared" si="8"/>
        <v>-266.63499528294238</v>
      </c>
      <c r="L16" s="87">
        <f t="shared" si="4"/>
        <v>-5496.6804277578576</v>
      </c>
      <c r="M16" s="88">
        <f t="shared" si="9"/>
        <v>13714.500760021701</v>
      </c>
      <c r="N16" s="88">
        <f t="shared" si="10"/>
        <v>356156.50076002168</v>
      </c>
      <c r="O16" s="88">
        <f t="shared" si="11"/>
        <v>17276.570495271484</v>
      </c>
      <c r="P16" s="89">
        <f t="shared" si="5"/>
        <v>0.95118885617320337</v>
      </c>
      <c r="Q16" s="200">
        <v>1999.3188288749552</v>
      </c>
      <c r="R16" s="92">
        <f t="shared" si="12"/>
        <v>3.6164483040334053E-2</v>
      </c>
      <c r="S16" s="92">
        <f t="shared" si="12"/>
        <v>1.3445766264479922E-2</v>
      </c>
      <c r="T16" s="91">
        <v>20615</v>
      </c>
      <c r="U16" s="195">
        <v>330490</v>
      </c>
      <c r="V16" s="195">
        <v>16390.914050488518</v>
      </c>
      <c r="W16" s="202"/>
      <c r="X16" s="88">
        <v>0</v>
      </c>
      <c r="Y16" s="88">
        <f t="shared" si="13"/>
        <v>0</v>
      </c>
      <c r="Z16" s="1"/>
      <c r="AA16" s="1"/>
    </row>
    <row r="17" spans="2:27" x14ac:dyDescent="0.35">
      <c r="B17" s="85">
        <v>1121</v>
      </c>
      <c r="C17" s="85" t="s">
        <v>36</v>
      </c>
      <c r="D17" s="1">
        <v>353738</v>
      </c>
      <c r="E17" s="85">
        <f t="shared" si="6"/>
        <v>17882.715737323691</v>
      </c>
      <c r="F17" s="86">
        <f t="shared" si="0"/>
        <v>0.98456113915148835</v>
      </c>
      <c r="G17" s="192">
        <f t="shared" si="1"/>
        <v>169.05506829118602</v>
      </c>
      <c r="H17" s="192">
        <f t="shared" si="7"/>
        <v>3344.0783058679503</v>
      </c>
      <c r="I17" s="192">
        <f t="shared" si="2"/>
        <v>0</v>
      </c>
      <c r="J17" s="87">
        <f t="shared" si="3"/>
        <v>0</v>
      </c>
      <c r="K17" s="192">
        <f t="shared" si="8"/>
        <v>-266.63499528294238</v>
      </c>
      <c r="L17" s="87">
        <f t="shared" si="4"/>
        <v>-5274.3068416918832</v>
      </c>
      <c r="M17" s="88">
        <f t="shared" si="9"/>
        <v>-1930.2285358239328</v>
      </c>
      <c r="N17" s="88">
        <f t="shared" si="10"/>
        <v>351807.77146417607</v>
      </c>
      <c r="O17" s="88">
        <f t="shared" si="11"/>
        <v>17785.135810331936</v>
      </c>
      <c r="P17" s="89">
        <f t="shared" si="5"/>
        <v>0.97918872226086906</v>
      </c>
      <c r="Q17" s="200">
        <v>-10334.51815357351</v>
      </c>
      <c r="R17" s="92">
        <f t="shared" si="12"/>
        <v>-1.4734940439225428E-3</v>
      </c>
      <c r="S17" s="92">
        <f t="shared" si="12"/>
        <v>-2.3078536486124918E-2</v>
      </c>
      <c r="T17" s="91">
        <v>19781</v>
      </c>
      <c r="U17" s="195">
        <v>354260</v>
      </c>
      <c r="V17" s="195">
        <v>18305.172324704181</v>
      </c>
      <c r="W17" s="202"/>
      <c r="X17" s="88">
        <v>0</v>
      </c>
      <c r="Y17" s="88">
        <f t="shared" si="13"/>
        <v>0</v>
      </c>
      <c r="Z17" s="1"/>
      <c r="AA17" s="1"/>
    </row>
    <row r="18" spans="2:27" x14ac:dyDescent="0.35">
      <c r="B18" s="85">
        <v>1122</v>
      </c>
      <c r="C18" s="85" t="s">
        <v>37</v>
      </c>
      <c r="D18" s="1">
        <v>185907</v>
      </c>
      <c r="E18" s="85">
        <f t="shared" si="6"/>
        <v>15111.933019021297</v>
      </c>
      <c r="F18" s="86">
        <f t="shared" si="0"/>
        <v>0.83201132347783535</v>
      </c>
      <c r="G18" s="192">
        <f t="shared" si="1"/>
        <v>1831.5246992726227</v>
      </c>
      <c r="H18" s="192">
        <f t="shared" si="7"/>
        <v>22531.416850451806</v>
      </c>
      <c r="I18" s="192">
        <f t="shared" si="2"/>
        <v>432.63281145238193</v>
      </c>
      <c r="J18" s="87">
        <f t="shared" si="3"/>
        <v>5322.2488464872031</v>
      </c>
      <c r="K18" s="192">
        <f t="shared" si="8"/>
        <v>165.99781616943955</v>
      </c>
      <c r="L18" s="87">
        <f t="shared" si="4"/>
        <v>2042.1051345164453</v>
      </c>
      <c r="M18" s="88">
        <f t="shared" si="9"/>
        <v>24573.521984968251</v>
      </c>
      <c r="N18" s="88">
        <f t="shared" si="10"/>
        <v>210480.52198496825</v>
      </c>
      <c r="O18" s="88">
        <f t="shared" si="11"/>
        <v>17109.455534463359</v>
      </c>
      <c r="P18" s="89">
        <f t="shared" si="5"/>
        <v>0.94198807824890318</v>
      </c>
      <c r="Q18" s="200">
        <v>9442.152532289736</v>
      </c>
      <c r="R18" s="92">
        <f t="shared" si="12"/>
        <v>1.4914699058277603E-2</v>
      </c>
      <c r="S18" s="92">
        <f t="shared" si="12"/>
        <v>8.0720324142130942E-4</v>
      </c>
      <c r="T18" s="91">
        <v>12302</v>
      </c>
      <c r="U18" s="195">
        <v>183175</v>
      </c>
      <c r="V18" s="195">
        <v>15099.744456351496</v>
      </c>
      <c r="W18" s="202"/>
      <c r="X18" s="88">
        <v>0</v>
      </c>
      <c r="Y18" s="88">
        <f t="shared" si="13"/>
        <v>0</v>
      </c>
      <c r="Z18" s="1"/>
      <c r="AA18" s="1"/>
    </row>
    <row r="19" spans="2:27" x14ac:dyDescent="0.35">
      <c r="B19" s="85">
        <v>1124</v>
      </c>
      <c r="C19" s="85" t="s">
        <v>38</v>
      </c>
      <c r="D19" s="1">
        <v>645279</v>
      </c>
      <c r="E19" s="85">
        <f t="shared" si="6"/>
        <v>22789.298958149393</v>
      </c>
      <c r="F19" s="86">
        <f t="shared" si="0"/>
        <v>1.2547008224186738</v>
      </c>
      <c r="G19" s="192">
        <f t="shared" si="1"/>
        <v>-2774.8948642042346</v>
      </c>
      <c r="H19" s="192">
        <f t="shared" si="7"/>
        <v>-78571.148079942897</v>
      </c>
      <c r="I19" s="192">
        <f t="shared" si="2"/>
        <v>0</v>
      </c>
      <c r="J19" s="87">
        <f t="shared" si="3"/>
        <v>0</v>
      </c>
      <c r="K19" s="192">
        <f t="shared" si="8"/>
        <v>-266.63499528294238</v>
      </c>
      <c r="L19" s="87">
        <f t="shared" si="4"/>
        <v>-7549.7698914365137</v>
      </c>
      <c r="M19" s="88">
        <f t="shared" si="9"/>
        <v>-86120.917971379415</v>
      </c>
      <c r="N19" s="88">
        <f t="shared" si="10"/>
        <v>559158.08202862064</v>
      </c>
      <c r="O19" s="88">
        <f t="shared" si="11"/>
        <v>19747.769098662215</v>
      </c>
      <c r="P19" s="89">
        <f t="shared" si="5"/>
        <v>1.0872445955677428</v>
      </c>
      <c r="Q19" s="200">
        <v>-37925.769137982687</v>
      </c>
      <c r="R19" s="92">
        <f t="shared" si="12"/>
        <v>4.5722897911889347E-2</v>
      </c>
      <c r="S19" s="92">
        <f t="shared" si="12"/>
        <v>1.8134870197243996E-2</v>
      </c>
      <c r="T19" s="91">
        <v>28315</v>
      </c>
      <c r="U19" s="195">
        <v>617065</v>
      </c>
      <c r="V19" s="195">
        <v>22383.379280325018</v>
      </c>
      <c r="W19" s="202"/>
      <c r="X19" s="88">
        <v>0</v>
      </c>
      <c r="Y19" s="88">
        <f t="shared" si="13"/>
        <v>0</v>
      </c>
      <c r="Z19" s="1"/>
      <c r="AA19" s="1"/>
    </row>
    <row r="20" spans="2:27" x14ac:dyDescent="0.35">
      <c r="B20" s="85">
        <v>1127</v>
      </c>
      <c r="C20" s="85" t="s">
        <v>39</v>
      </c>
      <c r="D20" s="1">
        <v>228415</v>
      </c>
      <c r="E20" s="85">
        <f t="shared" si="6"/>
        <v>19571.159283694626</v>
      </c>
      <c r="F20" s="86">
        <f t="shared" si="0"/>
        <v>1.0775210634619967</v>
      </c>
      <c r="G20" s="192">
        <f t="shared" si="1"/>
        <v>-844.01105953137449</v>
      </c>
      <c r="H20" s="192">
        <f t="shared" si="7"/>
        <v>-9850.4530757906723</v>
      </c>
      <c r="I20" s="192">
        <f t="shared" si="2"/>
        <v>0</v>
      </c>
      <c r="J20" s="87">
        <f t="shared" si="3"/>
        <v>0</v>
      </c>
      <c r="K20" s="192">
        <f t="shared" si="8"/>
        <v>-266.63499528294238</v>
      </c>
      <c r="L20" s="87">
        <f t="shared" si="4"/>
        <v>-3111.8970299472203</v>
      </c>
      <c r="M20" s="88">
        <f t="shared" si="9"/>
        <v>-12962.350105737893</v>
      </c>
      <c r="N20" s="88">
        <f t="shared" si="10"/>
        <v>215452.64989426211</v>
      </c>
      <c r="O20" s="88">
        <f t="shared" si="11"/>
        <v>18460.513228880314</v>
      </c>
      <c r="P20" s="89">
        <f t="shared" si="5"/>
        <v>1.0163726919850726</v>
      </c>
      <c r="Q20" s="200">
        <v>-5809.0277524066696</v>
      </c>
      <c r="R20" s="92">
        <f t="shared" si="12"/>
        <v>3.5764166001596168E-2</v>
      </c>
      <c r="S20" s="92">
        <f t="shared" si="12"/>
        <v>1.6506105507864133E-2</v>
      </c>
      <c r="T20" s="91">
        <v>11671</v>
      </c>
      <c r="U20" s="195">
        <v>220528</v>
      </c>
      <c r="V20" s="195">
        <v>19253.361271171641</v>
      </c>
      <c r="W20" s="202"/>
      <c r="X20" s="88">
        <v>0</v>
      </c>
      <c r="Y20" s="88">
        <f t="shared" si="13"/>
        <v>0</v>
      </c>
      <c r="Z20" s="1"/>
      <c r="AA20" s="1"/>
    </row>
    <row r="21" spans="2:27" x14ac:dyDescent="0.35">
      <c r="B21" s="85">
        <v>1130</v>
      </c>
      <c r="C21" s="85" t="s">
        <v>40</v>
      </c>
      <c r="D21" s="1">
        <v>210876</v>
      </c>
      <c r="E21" s="85">
        <f t="shared" si="6"/>
        <v>15650.586314383256</v>
      </c>
      <c r="F21" s="86">
        <f t="shared" si="0"/>
        <v>0.86166773080876369</v>
      </c>
      <c r="G21" s="192">
        <f t="shared" si="1"/>
        <v>1508.3327220554474</v>
      </c>
      <c r="H21" s="192">
        <f t="shared" si="7"/>
        <v>20323.2750969751</v>
      </c>
      <c r="I21" s="192">
        <f t="shared" si="2"/>
        <v>244.10415807569632</v>
      </c>
      <c r="J21" s="87">
        <f t="shared" si="3"/>
        <v>3289.0594259119321</v>
      </c>
      <c r="K21" s="192">
        <f t="shared" si="8"/>
        <v>-22.530837207246066</v>
      </c>
      <c r="L21" s="87">
        <f t="shared" si="4"/>
        <v>-303.58050053043348</v>
      </c>
      <c r="M21" s="88">
        <f t="shared" si="9"/>
        <v>20019.694596444668</v>
      </c>
      <c r="N21" s="88">
        <f t="shared" si="10"/>
        <v>230895.69459644466</v>
      </c>
      <c r="O21" s="88">
        <f t="shared" si="11"/>
        <v>17136.388199231456</v>
      </c>
      <c r="P21" s="89">
        <f t="shared" si="5"/>
        <v>0.94347089861544964</v>
      </c>
      <c r="Q21" s="200">
        <v>9293.9911819275039</v>
      </c>
      <c r="R21" s="92">
        <f t="shared" si="12"/>
        <v>1.8887068953021495E-2</v>
      </c>
      <c r="S21" s="93">
        <f t="shared" si="12"/>
        <v>3.309605972145475E-3</v>
      </c>
      <c r="T21" s="91">
        <v>13474</v>
      </c>
      <c r="U21" s="195">
        <v>206967</v>
      </c>
      <c r="V21" s="195">
        <v>15598.959903527284</v>
      </c>
      <c r="W21" s="202"/>
      <c r="X21" s="88">
        <v>0</v>
      </c>
      <c r="Y21" s="88">
        <f t="shared" si="13"/>
        <v>0</v>
      </c>
      <c r="Z21" s="1"/>
      <c r="AA21" s="1"/>
    </row>
    <row r="22" spans="2:27" x14ac:dyDescent="0.35">
      <c r="B22" s="85">
        <v>1133</v>
      </c>
      <c r="C22" s="85" t="s">
        <v>41</v>
      </c>
      <c r="D22" s="1">
        <v>62383</v>
      </c>
      <c r="E22" s="85">
        <f t="shared" si="6"/>
        <v>23819.396716303931</v>
      </c>
      <c r="F22" s="86">
        <f t="shared" si="0"/>
        <v>1.3114144802938734</v>
      </c>
      <c r="G22" s="192">
        <f t="shared" si="1"/>
        <v>-3392.9535190969573</v>
      </c>
      <c r="H22" s="192">
        <f t="shared" si="7"/>
        <v>-8886.14526651493</v>
      </c>
      <c r="I22" s="192">
        <f t="shared" si="2"/>
        <v>0</v>
      </c>
      <c r="J22" s="87">
        <f t="shared" si="3"/>
        <v>0</v>
      </c>
      <c r="K22" s="192">
        <f t="shared" si="8"/>
        <v>-266.63499528294238</v>
      </c>
      <c r="L22" s="87">
        <f t="shared" si="4"/>
        <v>-698.31705264602613</v>
      </c>
      <c r="M22" s="88">
        <f t="shared" si="9"/>
        <v>-9584.4623191609553</v>
      </c>
      <c r="N22" s="88">
        <f t="shared" si="10"/>
        <v>52798.537680839043</v>
      </c>
      <c r="O22" s="88">
        <f t="shared" si="11"/>
        <v>20159.808201924032</v>
      </c>
      <c r="P22" s="89">
        <f t="shared" si="5"/>
        <v>1.1099300587178229</v>
      </c>
      <c r="Q22" s="200">
        <v>1272.5930011521668</v>
      </c>
      <c r="R22" s="92">
        <f t="shared" si="12"/>
        <v>3.5866695448582765E-2</v>
      </c>
      <c r="S22" s="93">
        <f t="shared" si="12"/>
        <v>2.2475014382238993E-3</v>
      </c>
      <c r="T22" s="91">
        <v>2619</v>
      </c>
      <c r="U22" s="195">
        <v>60223</v>
      </c>
      <c r="V22" s="195">
        <v>23765.982636148383</v>
      </c>
      <c r="W22" s="202"/>
      <c r="X22" s="88">
        <v>0</v>
      </c>
      <c r="Y22" s="88">
        <f t="shared" si="13"/>
        <v>0</v>
      </c>
      <c r="Z22" s="1"/>
      <c r="AA22" s="1"/>
    </row>
    <row r="23" spans="2:27" x14ac:dyDescent="0.35">
      <c r="B23" s="85">
        <v>1134</v>
      </c>
      <c r="C23" s="85" t="s">
        <v>42</v>
      </c>
      <c r="D23" s="1">
        <v>103946</v>
      </c>
      <c r="E23" s="85">
        <f t="shared" si="6"/>
        <v>27246.657929226734</v>
      </c>
      <c r="F23" s="86">
        <f t="shared" si="0"/>
        <v>1.5001077556067643</v>
      </c>
      <c r="G23" s="192">
        <f t="shared" si="1"/>
        <v>-5449.3102468506395</v>
      </c>
      <c r="H23" s="192">
        <f t="shared" si="7"/>
        <v>-20789.118591735187</v>
      </c>
      <c r="I23" s="192">
        <f t="shared" si="2"/>
        <v>0</v>
      </c>
      <c r="J23" s="87">
        <f t="shared" si="3"/>
        <v>0</v>
      </c>
      <c r="K23" s="192">
        <f t="shared" si="8"/>
        <v>-266.63499528294238</v>
      </c>
      <c r="L23" s="87">
        <f t="shared" si="4"/>
        <v>-1017.2125070044251</v>
      </c>
      <c r="M23" s="88">
        <f t="shared" si="9"/>
        <v>-21806.331098739611</v>
      </c>
      <c r="N23" s="88">
        <f t="shared" si="10"/>
        <v>82139.668901260389</v>
      </c>
      <c r="O23" s="88">
        <f t="shared" si="11"/>
        <v>21530.712687093157</v>
      </c>
      <c r="P23" s="89">
        <f t="shared" si="5"/>
        <v>1.1854073688429794</v>
      </c>
      <c r="Q23" s="200">
        <v>2275.1739974782431</v>
      </c>
      <c r="R23" s="92">
        <f t="shared" si="12"/>
        <v>9.9296568341689009E-3</v>
      </c>
      <c r="S23" s="92">
        <f t="shared" si="12"/>
        <v>1.7231511036684545E-3</v>
      </c>
      <c r="T23" s="91">
        <v>3815</v>
      </c>
      <c r="U23" s="195">
        <v>102924</v>
      </c>
      <c r="V23" s="195">
        <v>27199.788583509511</v>
      </c>
      <c r="W23" s="202"/>
      <c r="X23" s="88">
        <v>0</v>
      </c>
      <c r="Y23" s="88">
        <f t="shared" si="13"/>
        <v>0</v>
      </c>
      <c r="Z23" s="1"/>
      <c r="AA23" s="1"/>
    </row>
    <row r="24" spans="2:27" x14ac:dyDescent="0.35">
      <c r="B24" s="85">
        <v>1135</v>
      </c>
      <c r="C24" s="85" t="s">
        <v>43</v>
      </c>
      <c r="D24" s="1">
        <v>85325</v>
      </c>
      <c r="E24" s="85">
        <f t="shared" si="6"/>
        <v>18781.642086726832</v>
      </c>
      <c r="F24" s="86">
        <f t="shared" si="0"/>
        <v>1.0340529480904646</v>
      </c>
      <c r="G24" s="192">
        <f t="shared" si="1"/>
        <v>-370.30074135069805</v>
      </c>
      <c r="H24" s="192">
        <f t="shared" si="7"/>
        <v>-1682.2762679562213</v>
      </c>
      <c r="I24" s="192">
        <f t="shared" si="2"/>
        <v>0</v>
      </c>
      <c r="J24" s="87">
        <f t="shared" si="3"/>
        <v>0</v>
      </c>
      <c r="K24" s="192">
        <f t="shared" si="8"/>
        <v>-266.63499528294238</v>
      </c>
      <c r="L24" s="87">
        <f t="shared" si="4"/>
        <v>-1211.3227835704072</v>
      </c>
      <c r="M24" s="88">
        <f t="shared" si="9"/>
        <v>-2893.5990515266285</v>
      </c>
      <c r="N24" s="88">
        <f t="shared" si="10"/>
        <v>82431.400948473369</v>
      </c>
      <c r="O24" s="88">
        <f t="shared" si="11"/>
        <v>18144.706350093191</v>
      </c>
      <c r="P24" s="89">
        <f t="shared" si="5"/>
        <v>0.99898544583645932</v>
      </c>
      <c r="Q24" s="200">
        <v>1989.5624300245445</v>
      </c>
      <c r="R24" s="92">
        <f t="shared" si="12"/>
        <v>-1.6142980686076679E-2</v>
      </c>
      <c r="S24" s="92">
        <f t="shared" si="12"/>
        <v>-2.0041159499118898E-2</v>
      </c>
      <c r="T24" s="91">
        <v>4543</v>
      </c>
      <c r="U24" s="195">
        <v>86725</v>
      </c>
      <c r="V24" s="195">
        <v>19165.745856353591</v>
      </c>
      <c r="W24" s="202"/>
      <c r="X24" s="88">
        <v>0</v>
      </c>
      <c r="Y24" s="88">
        <f t="shared" si="13"/>
        <v>0</v>
      </c>
      <c r="Z24" s="1"/>
      <c r="AA24" s="1"/>
    </row>
    <row r="25" spans="2:27" x14ac:dyDescent="0.35">
      <c r="B25" s="85">
        <v>1144</v>
      </c>
      <c r="C25" s="85" t="s">
        <v>44</v>
      </c>
      <c r="D25" s="1">
        <v>8726</v>
      </c>
      <c r="E25" s="85">
        <f t="shared" si="6"/>
        <v>16310.280373831776</v>
      </c>
      <c r="F25" s="86">
        <f t="shared" si="0"/>
        <v>0.89798822844472903</v>
      </c>
      <c r="G25" s="192">
        <f t="shared" si="1"/>
        <v>1112.5162863863352</v>
      </c>
      <c r="H25" s="192">
        <f t="shared" si="7"/>
        <v>595.19621321668933</v>
      </c>
      <c r="I25" s="192">
        <f t="shared" si="2"/>
        <v>13.211237268714193</v>
      </c>
      <c r="J25" s="87">
        <f t="shared" si="3"/>
        <v>7.0680119387620932</v>
      </c>
      <c r="K25" s="192">
        <f t="shared" si="8"/>
        <v>-253.42375801422818</v>
      </c>
      <c r="L25" s="87">
        <f t="shared" si="4"/>
        <v>-135.58171053761208</v>
      </c>
      <c r="M25" s="88">
        <f t="shared" si="9"/>
        <v>459.61450267907725</v>
      </c>
      <c r="N25" s="88">
        <f t="shared" si="10"/>
        <v>9185.6145026790764</v>
      </c>
      <c r="O25" s="88">
        <f t="shared" si="11"/>
        <v>17169.372902203882</v>
      </c>
      <c r="P25" s="89">
        <f t="shared" si="5"/>
        <v>0.94528692349724786</v>
      </c>
      <c r="Q25" s="200">
        <v>-202.99135874044765</v>
      </c>
      <c r="R25" s="92">
        <f t="shared" si="12"/>
        <v>0.12029785595069971</v>
      </c>
      <c r="S25" s="92">
        <f t="shared" si="12"/>
        <v>9.5169679742459851E-2</v>
      </c>
      <c r="T25" s="91">
        <v>535</v>
      </c>
      <c r="U25" s="195">
        <v>7789</v>
      </c>
      <c r="V25" s="195">
        <v>14892.925430210324</v>
      </c>
      <c r="W25" s="202"/>
      <c r="X25" s="88">
        <v>0</v>
      </c>
      <c r="Y25" s="88">
        <f t="shared" si="13"/>
        <v>0</v>
      </c>
      <c r="Z25" s="1"/>
      <c r="AA25" s="1"/>
    </row>
    <row r="26" spans="2:27" x14ac:dyDescent="0.35">
      <c r="B26" s="85">
        <v>1145</v>
      </c>
      <c r="C26" s="85" t="s">
        <v>45</v>
      </c>
      <c r="D26" s="1">
        <v>13462</v>
      </c>
      <c r="E26" s="85">
        <f t="shared" si="6"/>
        <v>15509.216589861751</v>
      </c>
      <c r="F26" s="86">
        <f t="shared" si="0"/>
        <v>0.85388439750184753</v>
      </c>
      <c r="G26" s="192">
        <f t="shared" si="1"/>
        <v>1593.1545567683499</v>
      </c>
      <c r="H26" s="192">
        <f t="shared" si="7"/>
        <v>1382.8581552749279</v>
      </c>
      <c r="I26" s="192">
        <f t="shared" si="2"/>
        <v>293.58356165822283</v>
      </c>
      <c r="J26" s="87">
        <f t="shared" si="3"/>
        <v>254.8305315193374</v>
      </c>
      <c r="K26" s="192">
        <f t="shared" si="8"/>
        <v>26.94856637528045</v>
      </c>
      <c r="L26" s="87">
        <f t="shared" si="4"/>
        <v>23.391355613743432</v>
      </c>
      <c r="M26" s="88">
        <f t="shared" si="9"/>
        <v>1406.2495108886712</v>
      </c>
      <c r="N26" s="88">
        <f t="shared" si="10"/>
        <v>14868.249510888671</v>
      </c>
      <c r="O26" s="88">
        <f t="shared" si="11"/>
        <v>17129.319713005381</v>
      </c>
      <c r="P26" s="89">
        <f t="shared" si="5"/>
        <v>0.94308173195010381</v>
      </c>
      <c r="Q26" s="200">
        <v>682.83869273512335</v>
      </c>
      <c r="R26" s="92">
        <f t="shared" si="12"/>
        <v>-9.8989358142025294E-2</v>
      </c>
      <c r="S26" s="92">
        <f t="shared" si="12"/>
        <v>-0.11248375715602714</v>
      </c>
      <c r="T26" s="91">
        <v>868</v>
      </c>
      <c r="U26" s="195">
        <v>14941</v>
      </c>
      <c r="V26" s="195">
        <v>17474.853801169589</v>
      </c>
      <c r="W26" s="202"/>
      <c r="X26" s="88">
        <v>0</v>
      </c>
      <c r="Y26" s="88">
        <f t="shared" si="13"/>
        <v>0</v>
      </c>
      <c r="Z26" s="1"/>
      <c r="AA26" s="1"/>
    </row>
    <row r="27" spans="2:27" x14ac:dyDescent="0.35">
      <c r="B27" s="85">
        <v>1146</v>
      </c>
      <c r="C27" s="85" t="s">
        <v>46</v>
      </c>
      <c r="D27" s="1">
        <v>182544</v>
      </c>
      <c r="E27" s="85">
        <f t="shared" si="6"/>
        <v>16005.611573871111</v>
      </c>
      <c r="F27" s="86">
        <f t="shared" si="0"/>
        <v>0.88121420680510065</v>
      </c>
      <c r="G27" s="192">
        <f t="shared" si="1"/>
        <v>1295.3175663627346</v>
      </c>
      <c r="H27" s="192">
        <f t="shared" si="7"/>
        <v>14773.096844366988</v>
      </c>
      <c r="I27" s="192">
        <f t="shared" si="2"/>
        <v>119.84531725494716</v>
      </c>
      <c r="J27" s="87">
        <f t="shared" si="3"/>
        <v>1366.8358432926725</v>
      </c>
      <c r="K27" s="192">
        <f t="shared" si="8"/>
        <v>-146.78967802799522</v>
      </c>
      <c r="L27" s="87">
        <f t="shared" si="4"/>
        <v>-1674.1362779092856</v>
      </c>
      <c r="M27" s="88">
        <f t="shared" si="9"/>
        <v>13098.960566457703</v>
      </c>
      <c r="N27" s="88">
        <f t="shared" si="10"/>
        <v>195642.96056645771</v>
      </c>
      <c r="O27" s="88">
        <f t="shared" si="11"/>
        <v>17154.139462205847</v>
      </c>
      <c r="P27" s="89">
        <f t="shared" si="5"/>
        <v>0.94444822241526627</v>
      </c>
      <c r="Q27" s="200">
        <v>4433.783744981647</v>
      </c>
      <c r="R27" s="92">
        <f t="shared" si="12"/>
        <v>1.0199717040107919E-3</v>
      </c>
      <c r="S27" s="92">
        <f t="shared" si="12"/>
        <v>-9.6880016890526412E-3</v>
      </c>
      <c r="T27" s="91">
        <v>11405</v>
      </c>
      <c r="U27" s="195">
        <v>182358</v>
      </c>
      <c r="V27" s="195">
        <v>16162.190906673757</v>
      </c>
      <c r="W27" s="202"/>
      <c r="X27" s="88">
        <v>0</v>
      </c>
      <c r="Y27" s="88">
        <f t="shared" si="13"/>
        <v>0</v>
      </c>
      <c r="Z27" s="1"/>
      <c r="AA27" s="1"/>
    </row>
    <row r="28" spans="2:27" x14ac:dyDescent="0.35">
      <c r="B28" s="85">
        <v>1149</v>
      </c>
      <c r="C28" s="85" t="s">
        <v>47</v>
      </c>
      <c r="D28" s="1">
        <v>654625</v>
      </c>
      <c r="E28" s="85">
        <f t="shared" si="6"/>
        <v>15258.256998345103</v>
      </c>
      <c r="F28" s="86">
        <f t="shared" si="0"/>
        <v>0.84006742110217669</v>
      </c>
      <c r="G28" s="192">
        <f t="shared" si="1"/>
        <v>1743.7303116783389</v>
      </c>
      <c r="H28" s="192">
        <f t="shared" si="7"/>
        <v>74811.261561935768</v>
      </c>
      <c r="I28" s="192">
        <f t="shared" si="2"/>
        <v>381.41941868904973</v>
      </c>
      <c r="J28" s="87">
        <f t="shared" si="3"/>
        <v>16364.037320016299</v>
      </c>
      <c r="K28" s="192">
        <f t="shared" si="8"/>
        <v>114.78442340610735</v>
      </c>
      <c r="L28" s="87">
        <f t="shared" si="4"/>
        <v>4924.5961173922233</v>
      </c>
      <c r="M28" s="88">
        <f t="shared" si="9"/>
        <v>79735.857679327994</v>
      </c>
      <c r="N28" s="88">
        <f t="shared" si="10"/>
        <v>734360.85767932795</v>
      </c>
      <c r="O28" s="88">
        <f t="shared" si="11"/>
        <v>17116.771733429548</v>
      </c>
      <c r="P28" s="89">
        <f t="shared" si="5"/>
        <v>0.9423908831301202</v>
      </c>
      <c r="Q28" s="200">
        <v>30116.744740109534</v>
      </c>
      <c r="R28" s="92">
        <f t="shared" si="12"/>
        <v>5.5189299450718243E-3</v>
      </c>
      <c r="S28" s="92">
        <f t="shared" si="12"/>
        <v>-2.9652751837098584E-3</v>
      </c>
      <c r="T28" s="91">
        <v>42903</v>
      </c>
      <c r="U28" s="195">
        <v>651032</v>
      </c>
      <c r="V28" s="195">
        <v>15303.636491854917</v>
      </c>
      <c r="W28" s="202"/>
      <c r="X28" s="88">
        <v>0</v>
      </c>
      <c r="Y28" s="88">
        <f t="shared" si="13"/>
        <v>0</v>
      </c>
      <c r="Z28" s="1"/>
      <c r="AA28" s="1"/>
    </row>
    <row r="29" spans="2:27" x14ac:dyDescent="0.35">
      <c r="B29" s="85">
        <v>1151</v>
      </c>
      <c r="C29" s="85" t="s">
        <v>48</v>
      </c>
      <c r="D29" s="1">
        <v>3596</v>
      </c>
      <c r="E29" s="85">
        <f t="shared" si="6"/>
        <v>17288.461538461539</v>
      </c>
      <c r="F29" s="86">
        <f t="shared" si="0"/>
        <v>0.9518435363236285</v>
      </c>
      <c r="G29" s="192">
        <f t="shared" si="1"/>
        <v>525.6075876084775</v>
      </c>
      <c r="H29" s="192">
        <f t="shared" si="7"/>
        <v>109.32637822256332</v>
      </c>
      <c r="I29" s="192">
        <f t="shared" si="2"/>
        <v>0</v>
      </c>
      <c r="J29" s="87">
        <f t="shared" si="3"/>
        <v>0</v>
      </c>
      <c r="K29" s="192">
        <f t="shared" si="8"/>
        <v>-266.63499528294238</v>
      </c>
      <c r="L29" s="87">
        <f t="shared" si="4"/>
        <v>-55.460079018852021</v>
      </c>
      <c r="M29" s="88">
        <f t="shared" si="9"/>
        <v>53.8662992037113</v>
      </c>
      <c r="N29" s="88">
        <f t="shared" si="10"/>
        <v>3649.8662992037112</v>
      </c>
      <c r="O29" s="88">
        <f t="shared" si="11"/>
        <v>17547.434130787075</v>
      </c>
      <c r="P29" s="89">
        <f t="shared" si="5"/>
        <v>0.96610168112972505</v>
      </c>
      <c r="Q29" s="200">
        <v>-6.6033049867699063</v>
      </c>
      <c r="R29" s="92">
        <f t="shared" si="12"/>
        <v>0.14086294416243655</v>
      </c>
      <c r="S29" s="92">
        <f t="shared" si="12"/>
        <v>3.1164584146817598E-2</v>
      </c>
      <c r="T29" s="91">
        <v>208</v>
      </c>
      <c r="U29" s="195">
        <v>3152</v>
      </c>
      <c r="V29" s="195">
        <v>16765.957446808512</v>
      </c>
      <c r="W29" s="202"/>
      <c r="X29" s="88">
        <v>0</v>
      </c>
      <c r="Y29" s="88">
        <f t="shared" si="13"/>
        <v>0</v>
      </c>
      <c r="Z29" s="1"/>
      <c r="AA29" s="1"/>
    </row>
    <row r="30" spans="2:27" x14ac:dyDescent="0.35">
      <c r="B30" s="85">
        <v>1160</v>
      </c>
      <c r="C30" s="85" t="s">
        <v>49</v>
      </c>
      <c r="D30" s="1">
        <v>162569</v>
      </c>
      <c r="E30" s="85">
        <f t="shared" si="6"/>
        <v>18381.8407960199</v>
      </c>
      <c r="F30" s="86">
        <f t="shared" si="0"/>
        <v>1.0120412570254942</v>
      </c>
      <c r="G30" s="192">
        <f t="shared" si="1"/>
        <v>-130.41996692653919</v>
      </c>
      <c r="H30" s="192">
        <f t="shared" si="7"/>
        <v>-1153.4341874983127</v>
      </c>
      <c r="I30" s="192">
        <f t="shared" si="2"/>
        <v>0</v>
      </c>
      <c r="J30" s="87">
        <f t="shared" si="3"/>
        <v>0</v>
      </c>
      <c r="K30" s="192">
        <f t="shared" si="8"/>
        <v>-266.63499528294238</v>
      </c>
      <c r="L30" s="87">
        <f t="shared" si="4"/>
        <v>-2358.1198982823425</v>
      </c>
      <c r="M30" s="88">
        <f t="shared" si="9"/>
        <v>-3511.5540857806554</v>
      </c>
      <c r="N30" s="88">
        <f t="shared" si="10"/>
        <v>159057.44591421934</v>
      </c>
      <c r="O30" s="88">
        <f t="shared" si="11"/>
        <v>17984.785833810416</v>
      </c>
      <c r="P30" s="89">
        <f t="shared" si="5"/>
        <v>0.99018076941047106</v>
      </c>
      <c r="Q30" s="200">
        <v>-2116.0174485720818</v>
      </c>
      <c r="R30" s="92">
        <f t="shared" si="12"/>
        <v>-0.12498990801491999</v>
      </c>
      <c r="S30" s="92">
        <f t="shared" si="12"/>
        <v>-0.13181664889540062</v>
      </c>
      <c r="T30" s="91">
        <v>8844</v>
      </c>
      <c r="U30" s="195">
        <v>185791</v>
      </c>
      <c r="V30" s="195">
        <v>21172.763532763533</v>
      </c>
      <c r="W30" s="202"/>
      <c r="X30" s="88">
        <v>0</v>
      </c>
      <c r="Y30" s="88">
        <f t="shared" si="13"/>
        <v>0</v>
      </c>
      <c r="Z30" s="1"/>
      <c r="AA30" s="1"/>
    </row>
    <row r="31" spans="2:27" ht="28" customHeight="1" x14ac:dyDescent="0.35">
      <c r="B31" s="85">
        <v>1505</v>
      </c>
      <c r="C31" s="85" t="s">
        <v>50</v>
      </c>
      <c r="D31" s="1">
        <v>371307</v>
      </c>
      <c r="E31" s="85">
        <f t="shared" si="6"/>
        <v>15369.303365205515</v>
      </c>
      <c r="F31" s="86">
        <f t="shared" si="0"/>
        <v>0.84618125409380285</v>
      </c>
      <c r="G31" s="192">
        <f t="shared" si="1"/>
        <v>1677.1024915620922</v>
      </c>
      <c r="H31" s="192">
        <f t="shared" si="7"/>
        <v>40517.11909364858</v>
      </c>
      <c r="I31" s="192">
        <f t="shared" si="2"/>
        <v>342.55319028790569</v>
      </c>
      <c r="J31" s="87">
        <f t="shared" si="3"/>
        <v>8275.7425241655146</v>
      </c>
      <c r="K31" s="192">
        <f t="shared" si="8"/>
        <v>75.918195004963309</v>
      </c>
      <c r="L31" s="87">
        <f t="shared" si="4"/>
        <v>1834.1076731249084</v>
      </c>
      <c r="M31" s="88">
        <f t="shared" si="9"/>
        <v>42351.226766773485</v>
      </c>
      <c r="N31" s="88">
        <f t="shared" si="10"/>
        <v>413658.2267667735</v>
      </c>
      <c r="O31" s="88">
        <f t="shared" si="11"/>
        <v>17122.324051772568</v>
      </c>
      <c r="P31" s="89">
        <f t="shared" si="5"/>
        <v>0.94269657477970148</v>
      </c>
      <c r="Q31" s="200">
        <v>16598.232923718719</v>
      </c>
      <c r="R31" s="92">
        <f t="shared" si="12"/>
        <v>-4.3199845542451695E-3</v>
      </c>
      <c r="S31" s="92">
        <f t="shared" si="12"/>
        <v>-1.0337174100794121E-2</v>
      </c>
      <c r="T31" s="91">
        <v>24159</v>
      </c>
      <c r="U31" s="195">
        <v>372918</v>
      </c>
      <c r="V31" s="195">
        <v>15529.838004414274</v>
      </c>
      <c r="W31" s="202"/>
      <c r="X31" s="88">
        <v>0</v>
      </c>
      <c r="Y31" s="88">
        <f t="shared" si="13"/>
        <v>0</v>
      </c>
      <c r="Z31" s="1"/>
      <c r="AA31" s="1"/>
    </row>
    <row r="32" spans="2:27" x14ac:dyDescent="0.35">
      <c r="B32" s="85">
        <v>1506</v>
      </c>
      <c r="C32" s="85" t="s">
        <v>51</v>
      </c>
      <c r="D32" s="1">
        <v>544352</v>
      </c>
      <c r="E32" s="85">
        <f t="shared" si="6"/>
        <v>16777.168217962153</v>
      </c>
      <c r="F32" s="86">
        <f t="shared" si="0"/>
        <v>0.92369347559092008</v>
      </c>
      <c r="G32" s="192">
        <f t="shared" si="1"/>
        <v>832.38357990810903</v>
      </c>
      <c r="H32" s="192">
        <f t="shared" si="7"/>
        <v>27007.517633698506</v>
      </c>
      <c r="I32" s="192">
        <f t="shared" si="2"/>
        <v>0</v>
      </c>
      <c r="J32" s="87">
        <f t="shared" si="3"/>
        <v>0</v>
      </c>
      <c r="K32" s="192">
        <f t="shared" si="8"/>
        <v>-266.63499528294238</v>
      </c>
      <c r="L32" s="87">
        <f t="shared" si="4"/>
        <v>-8651.2390569503495</v>
      </c>
      <c r="M32" s="88">
        <f t="shared" si="9"/>
        <v>18356.278576748155</v>
      </c>
      <c r="N32" s="88">
        <f t="shared" si="10"/>
        <v>562708.27857674821</v>
      </c>
      <c r="O32" s="88">
        <f t="shared" si="11"/>
        <v>17342.916802587322</v>
      </c>
      <c r="P32" s="89">
        <f t="shared" si="5"/>
        <v>0.95484165683664179</v>
      </c>
      <c r="Q32" s="200">
        <v>10213.122915381085</v>
      </c>
      <c r="R32" s="92">
        <f t="shared" si="12"/>
        <v>1.185935327489163E-2</v>
      </c>
      <c r="S32" s="92">
        <f t="shared" si="12"/>
        <v>-1.9872087929764864E-3</v>
      </c>
      <c r="T32" s="91">
        <v>32446</v>
      </c>
      <c r="U32" s="195">
        <v>537972</v>
      </c>
      <c r="V32" s="195">
        <v>16810.574339103805</v>
      </c>
      <c r="W32" s="202"/>
      <c r="X32" s="88">
        <v>0</v>
      </c>
      <c r="Y32" s="88">
        <f t="shared" si="13"/>
        <v>0</v>
      </c>
      <c r="Z32" s="1"/>
      <c r="AA32" s="1"/>
    </row>
    <row r="33" spans="2:27" x14ac:dyDescent="0.35">
      <c r="B33" s="85">
        <v>1507</v>
      </c>
      <c r="C33" s="85" t="s">
        <v>52</v>
      </c>
      <c r="D33" s="1">
        <v>1174596</v>
      </c>
      <c r="E33" s="85">
        <f t="shared" si="6"/>
        <v>17396.267772511848</v>
      </c>
      <c r="F33" s="86">
        <f t="shared" si="0"/>
        <v>0.95777897868950312</v>
      </c>
      <c r="G33" s="192">
        <f t="shared" si="1"/>
        <v>460.92384717829191</v>
      </c>
      <c r="H33" s="192">
        <f t="shared" si="7"/>
        <v>31121.578161478268</v>
      </c>
      <c r="I33" s="192">
        <f t="shared" si="2"/>
        <v>0</v>
      </c>
      <c r="J33" s="87">
        <f t="shared" si="3"/>
        <v>0</v>
      </c>
      <c r="K33" s="192">
        <f t="shared" si="8"/>
        <v>-266.63499528294238</v>
      </c>
      <c r="L33" s="87">
        <f t="shared" si="4"/>
        <v>-18003.194881504271</v>
      </c>
      <c r="M33" s="88">
        <f t="shared" si="9"/>
        <v>13118.383279973998</v>
      </c>
      <c r="N33" s="88">
        <f t="shared" si="10"/>
        <v>1187714.3832799741</v>
      </c>
      <c r="O33" s="88">
        <f t="shared" si="11"/>
        <v>17590.5566244072</v>
      </c>
      <c r="P33" s="89">
        <f t="shared" si="5"/>
        <v>0.96847585807607495</v>
      </c>
      <c r="Q33" s="200">
        <v>8178.8656119869956</v>
      </c>
      <c r="R33" s="92">
        <f t="shared" si="12"/>
        <v>1.0144478844169247E-2</v>
      </c>
      <c r="S33" s="92">
        <f t="shared" si="12"/>
        <v>4.070446580977106E-3</v>
      </c>
      <c r="T33" s="91">
        <v>67520</v>
      </c>
      <c r="U33" s="195">
        <v>1162800</v>
      </c>
      <c r="V33" s="195">
        <v>17325.744256041959</v>
      </c>
      <c r="W33" s="202"/>
      <c r="X33" s="88">
        <v>0</v>
      </c>
      <c r="Y33" s="88">
        <f t="shared" si="13"/>
        <v>0</v>
      </c>
      <c r="Z33" s="1"/>
      <c r="AA33" s="1"/>
    </row>
    <row r="34" spans="2:27" x14ac:dyDescent="0.35">
      <c r="B34" s="85">
        <v>1511</v>
      </c>
      <c r="C34" s="85" t="s">
        <v>53</v>
      </c>
      <c r="D34" s="1">
        <v>46043</v>
      </c>
      <c r="E34" s="85">
        <f t="shared" si="6"/>
        <v>15281.447062728179</v>
      </c>
      <c r="F34" s="86">
        <f t="shared" si="0"/>
        <v>0.84134418669759159</v>
      </c>
      <c r="G34" s="192">
        <f t="shared" si="1"/>
        <v>1729.8162730484935</v>
      </c>
      <c r="H34" s="192">
        <f t="shared" si="7"/>
        <v>5211.9364306951111</v>
      </c>
      <c r="I34" s="192">
        <f t="shared" si="2"/>
        <v>373.30289615497321</v>
      </c>
      <c r="J34" s="87">
        <f t="shared" si="3"/>
        <v>1124.7616261149342</v>
      </c>
      <c r="K34" s="192">
        <f t="shared" si="8"/>
        <v>106.66790087203083</v>
      </c>
      <c r="L34" s="87">
        <f t="shared" si="4"/>
        <v>321.39038532742887</v>
      </c>
      <c r="M34" s="88">
        <f t="shared" si="9"/>
        <v>5533.3268160225398</v>
      </c>
      <c r="N34" s="88">
        <f t="shared" si="10"/>
        <v>51576.326816022542</v>
      </c>
      <c r="O34" s="88">
        <f t="shared" si="11"/>
        <v>17117.931236648699</v>
      </c>
      <c r="P34" s="89">
        <f t="shared" si="5"/>
        <v>0.94245472140989084</v>
      </c>
      <c r="Q34" s="200">
        <v>3150.5336189065911</v>
      </c>
      <c r="R34" s="92">
        <f t="shared" si="12"/>
        <v>-1.7875045327531411E-2</v>
      </c>
      <c r="S34" s="92">
        <f t="shared" si="12"/>
        <v>-7.4442459416968511E-3</v>
      </c>
      <c r="T34" s="91">
        <v>3013</v>
      </c>
      <c r="U34" s="195">
        <v>46881</v>
      </c>
      <c r="V34" s="195">
        <v>15396.059113300491</v>
      </c>
      <c r="W34" s="202"/>
      <c r="X34" s="88">
        <v>0</v>
      </c>
      <c r="Y34" s="88">
        <f t="shared" si="13"/>
        <v>0</v>
      </c>
      <c r="Z34" s="1"/>
      <c r="AA34" s="1"/>
    </row>
    <row r="35" spans="2:27" x14ac:dyDescent="0.35">
      <c r="B35" s="85">
        <v>1514</v>
      </c>
      <c r="C35" s="85" t="s">
        <v>54</v>
      </c>
      <c r="D35" s="1">
        <v>44139</v>
      </c>
      <c r="E35" s="85">
        <f t="shared" si="6"/>
        <v>18074.938574938573</v>
      </c>
      <c r="F35" s="86">
        <f t="shared" si="0"/>
        <v>0.99514427086106638</v>
      </c>
      <c r="G35" s="192">
        <f>($E$364+$Y$364-E35-Y35)*0.6</f>
        <v>-32.010329609438116</v>
      </c>
      <c r="H35" s="192">
        <f t="shared" si="7"/>
        <v>-78.169224906247877</v>
      </c>
      <c r="I35" s="192">
        <f t="shared" si="2"/>
        <v>0</v>
      </c>
      <c r="J35" s="87">
        <f t="shared" si="3"/>
        <v>0</v>
      </c>
      <c r="K35" s="192">
        <f t="shared" si="8"/>
        <v>-266.63499528294238</v>
      </c>
      <c r="L35" s="87">
        <f t="shared" si="4"/>
        <v>-651.12265848094523</v>
      </c>
      <c r="M35" s="88">
        <f t="shared" si="9"/>
        <v>-729.29188338719314</v>
      </c>
      <c r="N35" s="88">
        <f t="shared" si="10"/>
        <v>43409.708116612805</v>
      </c>
      <c r="O35" s="88">
        <f t="shared" si="11"/>
        <v>17776.293250046194</v>
      </c>
      <c r="P35" s="89">
        <f t="shared" si="5"/>
        <v>0.97870188114815282</v>
      </c>
      <c r="Q35" s="200">
        <v>395.19965972263685</v>
      </c>
      <c r="R35" s="92">
        <f t="shared" si="12"/>
        <v>4.6716782470535227E-2</v>
      </c>
      <c r="S35" s="92">
        <f t="shared" si="12"/>
        <v>3.8144163449482286E-2</v>
      </c>
      <c r="T35" s="91">
        <v>2442</v>
      </c>
      <c r="U35" s="195">
        <v>42169</v>
      </c>
      <c r="V35" s="195">
        <v>17410.817506193231</v>
      </c>
      <c r="W35" s="202"/>
      <c r="X35" s="88">
        <f>28944.928-28596</f>
        <v>348.92799999999988</v>
      </c>
      <c r="Y35" s="88">
        <f t="shared" si="13"/>
        <v>142.88615888615882</v>
      </c>
      <c r="Z35" s="1"/>
      <c r="AA35" s="1"/>
    </row>
    <row r="36" spans="2:27" x14ac:dyDescent="0.35">
      <c r="B36" s="85">
        <v>1515</v>
      </c>
      <c r="C36" s="85" t="s">
        <v>55</v>
      </c>
      <c r="D36" s="1">
        <v>165814</v>
      </c>
      <c r="E36" s="85">
        <f t="shared" si="6"/>
        <v>18752.997059488804</v>
      </c>
      <c r="F36" s="86">
        <f t="shared" si="0"/>
        <v>1.0324758509055199</v>
      </c>
      <c r="G36" s="192">
        <f t="shared" si="1"/>
        <v>-353.11372500788127</v>
      </c>
      <c r="H36" s="192">
        <f t="shared" si="7"/>
        <v>-3122.2315565196864</v>
      </c>
      <c r="I36" s="192">
        <f t="shared" si="2"/>
        <v>0</v>
      </c>
      <c r="J36" s="87">
        <f t="shared" si="3"/>
        <v>0</v>
      </c>
      <c r="K36" s="192">
        <f t="shared" si="8"/>
        <v>-266.63499528294238</v>
      </c>
      <c r="L36" s="87">
        <f t="shared" si="4"/>
        <v>-2357.5866282917764</v>
      </c>
      <c r="M36" s="88">
        <f t="shared" si="9"/>
        <v>-5479.8181848114627</v>
      </c>
      <c r="N36" s="88">
        <f t="shared" si="10"/>
        <v>160334.18181518852</v>
      </c>
      <c r="O36" s="88">
        <f t="shared" si="11"/>
        <v>18133.24833919798</v>
      </c>
      <c r="P36" s="89">
        <f t="shared" si="5"/>
        <v>0.99835460696248157</v>
      </c>
      <c r="Q36" s="200">
        <v>1181.4210447450905</v>
      </c>
      <c r="R36" s="92">
        <f t="shared" si="12"/>
        <v>8.3065771550885383E-3</v>
      </c>
      <c r="S36" s="92">
        <f t="shared" si="12"/>
        <v>-4.74197153997729E-4</v>
      </c>
      <c r="T36" s="91">
        <v>8842</v>
      </c>
      <c r="U36" s="195">
        <v>164448</v>
      </c>
      <c r="V36" s="195">
        <v>18761.893896177979</v>
      </c>
      <c r="W36" s="202"/>
      <c r="X36" s="88">
        <v>0</v>
      </c>
      <c r="Y36" s="88">
        <f t="shared" si="13"/>
        <v>0</v>
      </c>
      <c r="Z36" s="1"/>
      <c r="AA36" s="1"/>
    </row>
    <row r="37" spans="2:27" x14ac:dyDescent="0.35">
      <c r="B37" s="85">
        <v>1516</v>
      </c>
      <c r="C37" s="85" t="s">
        <v>56</v>
      </c>
      <c r="D37" s="1">
        <v>144978</v>
      </c>
      <c r="E37" s="85">
        <f t="shared" si="6"/>
        <v>16480.391042400817</v>
      </c>
      <c r="F37" s="86">
        <f t="shared" si="0"/>
        <v>0.90735393978792245</v>
      </c>
      <c r="G37" s="192">
        <f t="shared" si="1"/>
        <v>1010.4498852449105</v>
      </c>
      <c r="H37" s="192">
        <f t="shared" si="7"/>
        <v>8888.927640499478</v>
      </c>
      <c r="I37" s="192">
        <f t="shared" si="2"/>
        <v>0</v>
      </c>
      <c r="J37" s="87">
        <f t="shared" si="3"/>
        <v>0</v>
      </c>
      <c r="K37" s="192">
        <f t="shared" si="8"/>
        <v>-266.63499528294238</v>
      </c>
      <c r="L37" s="87">
        <f t="shared" si="4"/>
        <v>-2345.5880535040442</v>
      </c>
      <c r="M37" s="88">
        <f t="shared" si="9"/>
        <v>6543.3395869954338</v>
      </c>
      <c r="N37" s="88">
        <f t="shared" si="10"/>
        <v>151521.33958699543</v>
      </c>
      <c r="O37" s="88">
        <f t="shared" si="11"/>
        <v>17224.205932362787</v>
      </c>
      <c r="P37" s="89">
        <f t="shared" si="5"/>
        <v>0.9483058425154427</v>
      </c>
      <c r="Q37" s="200">
        <v>3301.4871443816705</v>
      </c>
      <c r="R37" s="92">
        <f t="shared" si="12"/>
        <v>-3.0830937896918244E-2</v>
      </c>
      <c r="S37" s="92">
        <f t="shared" si="12"/>
        <v>-5.7271835351134497E-2</v>
      </c>
      <c r="T37" s="91">
        <v>8797</v>
      </c>
      <c r="U37" s="195">
        <v>149590</v>
      </c>
      <c r="V37" s="195">
        <v>17481.594016594601</v>
      </c>
      <c r="W37" s="202"/>
      <c r="X37" s="88">
        <v>0</v>
      </c>
      <c r="Y37" s="88">
        <f t="shared" si="13"/>
        <v>0</v>
      </c>
      <c r="Z37" s="1"/>
      <c r="AA37" s="1"/>
    </row>
    <row r="38" spans="2:27" x14ac:dyDescent="0.35">
      <c r="B38" s="85">
        <v>1517</v>
      </c>
      <c r="C38" s="85" t="s">
        <v>57</v>
      </c>
      <c r="D38" s="1">
        <v>69523</v>
      </c>
      <c r="E38" s="85">
        <f t="shared" si="6"/>
        <v>13476.061252180654</v>
      </c>
      <c r="F38" s="86">
        <f t="shared" si="0"/>
        <v>0.74194582146323895</v>
      </c>
      <c r="G38" s="192">
        <f t="shared" si="1"/>
        <v>2813.0477593770083</v>
      </c>
      <c r="H38" s="192">
        <f t="shared" si="7"/>
        <v>14512.513390625985</v>
      </c>
      <c r="I38" s="192">
        <f t="shared" si="2"/>
        <v>1005.1879298466068</v>
      </c>
      <c r="J38" s="87">
        <f t="shared" si="3"/>
        <v>5185.7645300786453</v>
      </c>
      <c r="K38" s="192">
        <f t="shared" si="8"/>
        <v>738.55293456366439</v>
      </c>
      <c r="L38" s="87">
        <f t="shared" si="4"/>
        <v>3810.1945894139444</v>
      </c>
      <c r="M38" s="88">
        <f t="shared" si="9"/>
        <v>18322.70798003993</v>
      </c>
      <c r="N38" s="88">
        <f t="shared" si="10"/>
        <v>87845.707980039937</v>
      </c>
      <c r="O38" s="88">
        <f t="shared" si="11"/>
        <v>17027.66194612133</v>
      </c>
      <c r="P38" s="89">
        <f t="shared" si="5"/>
        <v>0.93748480314817362</v>
      </c>
      <c r="Q38" s="200">
        <v>7648.8106173047345</v>
      </c>
      <c r="R38" s="92">
        <f t="shared" si="12"/>
        <v>-5.1307943179182074E-2</v>
      </c>
      <c r="S38" s="92">
        <f t="shared" si="12"/>
        <v>-5.7376335866735337E-2</v>
      </c>
      <c r="T38" s="91">
        <v>5159</v>
      </c>
      <c r="U38" s="195">
        <v>73283</v>
      </c>
      <c r="V38" s="195">
        <v>14296.332422941865</v>
      </c>
      <c r="W38" s="202"/>
      <c r="X38" s="88">
        <v>0</v>
      </c>
      <c r="Y38" s="88">
        <f t="shared" si="13"/>
        <v>0</v>
      </c>
      <c r="Z38" s="1"/>
      <c r="AA38" s="1"/>
    </row>
    <row r="39" spans="2:27" x14ac:dyDescent="0.35">
      <c r="B39" s="85">
        <v>1520</v>
      </c>
      <c r="C39" s="85" t="s">
        <v>58</v>
      </c>
      <c r="D39" s="1">
        <v>158376</v>
      </c>
      <c r="E39" s="85">
        <f t="shared" si="6"/>
        <v>14491.35328026352</v>
      </c>
      <c r="F39" s="86">
        <f t="shared" si="0"/>
        <v>0.79784432650150638</v>
      </c>
      <c r="G39" s="192">
        <f t="shared" si="1"/>
        <v>2203.8725425272887</v>
      </c>
      <c r="H39" s="192">
        <f t="shared" si="7"/>
        <v>24086.123017280737</v>
      </c>
      <c r="I39" s="192">
        <f t="shared" si="2"/>
        <v>649.83572001760376</v>
      </c>
      <c r="J39" s="87">
        <f t="shared" si="3"/>
        <v>7102.0545840723917</v>
      </c>
      <c r="K39" s="192">
        <f t="shared" si="8"/>
        <v>383.20072473466138</v>
      </c>
      <c r="L39" s="87">
        <f t="shared" si="4"/>
        <v>4188.0007206251139</v>
      </c>
      <c r="M39" s="88">
        <f t="shared" si="9"/>
        <v>28274.123737905851</v>
      </c>
      <c r="N39" s="88">
        <f t="shared" si="10"/>
        <v>186650.12373790584</v>
      </c>
      <c r="O39" s="88">
        <f t="shared" si="11"/>
        <v>17078.426547525469</v>
      </c>
      <c r="P39" s="89">
        <f t="shared" si="5"/>
        <v>0.94027972840008667</v>
      </c>
      <c r="Q39" s="200">
        <v>11648.567365094645</v>
      </c>
      <c r="R39" s="92">
        <f t="shared" si="12"/>
        <v>2.5213456671046925E-2</v>
      </c>
      <c r="S39" s="93">
        <f t="shared" si="12"/>
        <v>1.6208013186700676E-2</v>
      </c>
      <c r="T39" s="91">
        <v>10929</v>
      </c>
      <c r="U39" s="195">
        <v>154481</v>
      </c>
      <c r="V39" s="195">
        <v>14260.223391488969</v>
      </c>
      <c r="W39" s="202"/>
      <c r="X39" s="88">
        <v>0</v>
      </c>
      <c r="Y39" s="88">
        <f t="shared" si="13"/>
        <v>0</v>
      </c>
      <c r="Z39" s="1"/>
      <c r="AA39" s="1"/>
    </row>
    <row r="40" spans="2:27" x14ac:dyDescent="0.35">
      <c r="B40" s="85">
        <v>1525</v>
      </c>
      <c r="C40" s="85" t="s">
        <v>59</v>
      </c>
      <c r="D40" s="1">
        <v>67796</v>
      </c>
      <c r="E40" s="85">
        <f t="shared" si="6"/>
        <v>15334.992083239087</v>
      </c>
      <c r="F40" s="86">
        <f t="shared" si="0"/>
        <v>0.84429219231175445</v>
      </c>
      <c r="G40" s="192">
        <f t="shared" si="1"/>
        <v>1697.6892607419486</v>
      </c>
      <c r="H40" s="192">
        <f t="shared" si="7"/>
        <v>7505.4842217401547</v>
      </c>
      <c r="I40" s="192">
        <f t="shared" si="2"/>
        <v>354.56213897615532</v>
      </c>
      <c r="J40" s="87">
        <f t="shared" si="3"/>
        <v>1567.5192164135826</v>
      </c>
      <c r="K40" s="192">
        <f t="shared" si="8"/>
        <v>87.92714369321294</v>
      </c>
      <c r="L40" s="87">
        <f t="shared" si="4"/>
        <v>388.72590226769444</v>
      </c>
      <c r="M40" s="88">
        <f t="shared" si="9"/>
        <v>7894.2101240078491</v>
      </c>
      <c r="N40" s="88">
        <f t="shared" si="10"/>
        <v>75690.210124007848</v>
      </c>
      <c r="O40" s="88">
        <f t="shared" si="11"/>
        <v>17120.608487674246</v>
      </c>
      <c r="P40" s="89">
        <f t="shared" si="5"/>
        <v>0.94260212169059898</v>
      </c>
      <c r="Q40" s="200">
        <v>4806.7413140345379</v>
      </c>
      <c r="R40" s="92">
        <f t="shared" si="12"/>
        <v>-8.0908279565172856E-3</v>
      </c>
      <c r="S40" s="92">
        <f t="shared" si="12"/>
        <v>2.2298736752403613E-3</v>
      </c>
      <c r="T40" s="91">
        <v>4421</v>
      </c>
      <c r="U40" s="195">
        <v>68349</v>
      </c>
      <c r="V40" s="195">
        <v>15300.873069173942</v>
      </c>
      <c r="W40" s="202"/>
      <c r="X40" s="88">
        <v>0</v>
      </c>
      <c r="Y40" s="88">
        <f t="shared" si="13"/>
        <v>0</v>
      </c>
      <c r="Z40" s="1"/>
      <c r="AA40" s="1"/>
    </row>
    <row r="41" spans="2:27" x14ac:dyDescent="0.35">
      <c r="B41" s="85">
        <v>1528</v>
      </c>
      <c r="C41" s="85" t="s">
        <v>60</v>
      </c>
      <c r="D41" s="1">
        <v>102500</v>
      </c>
      <c r="E41" s="85">
        <f t="shared" si="6"/>
        <v>13433.81389252949</v>
      </c>
      <c r="F41" s="86">
        <f t="shared" si="0"/>
        <v>0.73961982639877133</v>
      </c>
      <c r="G41" s="192">
        <f t="shared" si="1"/>
        <v>2838.396175167707</v>
      </c>
      <c r="H41" s="192">
        <f t="shared" si="7"/>
        <v>21656.962816529605</v>
      </c>
      <c r="I41" s="192">
        <f t="shared" si="2"/>
        <v>1019.9745057245144</v>
      </c>
      <c r="J41" s="87">
        <f t="shared" si="3"/>
        <v>7782.4054786780453</v>
      </c>
      <c r="K41" s="192">
        <f t="shared" si="8"/>
        <v>753.33951044157197</v>
      </c>
      <c r="L41" s="87">
        <f t="shared" si="4"/>
        <v>5747.9804646691937</v>
      </c>
      <c r="M41" s="88">
        <f t="shared" si="9"/>
        <v>27404.943281198801</v>
      </c>
      <c r="N41" s="88">
        <f t="shared" si="10"/>
        <v>129904.94328119879</v>
      </c>
      <c r="O41" s="88">
        <f t="shared" si="11"/>
        <v>17025.549578138769</v>
      </c>
      <c r="P41" s="89">
        <f t="shared" si="5"/>
        <v>0.93736850339495004</v>
      </c>
      <c r="Q41" s="200">
        <v>10278.261089365194</v>
      </c>
      <c r="R41" s="92">
        <f t="shared" si="12"/>
        <v>-5.536918936852582E-2</v>
      </c>
      <c r="S41" s="92">
        <f t="shared" si="12"/>
        <v>-6.42831367296616E-2</v>
      </c>
      <c r="T41" s="91">
        <v>7630</v>
      </c>
      <c r="U41" s="195">
        <v>108508</v>
      </c>
      <c r="V41" s="195">
        <v>14356.708123842287</v>
      </c>
      <c r="W41" s="202"/>
      <c r="X41" s="88">
        <v>0</v>
      </c>
      <c r="Y41" s="88">
        <f t="shared" si="13"/>
        <v>0</v>
      </c>
      <c r="Z41" s="1"/>
      <c r="AA41" s="1"/>
    </row>
    <row r="42" spans="2:27" x14ac:dyDescent="0.35">
      <c r="B42" s="85">
        <v>1531</v>
      </c>
      <c r="C42" s="85" t="s">
        <v>61</v>
      </c>
      <c r="D42" s="1">
        <v>138617</v>
      </c>
      <c r="E42" s="85">
        <f t="shared" si="6"/>
        <v>14385.325861353258</v>
      </c>
      <c r="F42" s="86">
        <f t="shared" si="0"/>
        <v>0.79200681961066521</v>
      </c>
      <c r="G42" s="192">
        <f t="shared" si="1"/>
        <v>2267.4889938734459</v>
      </c>
      <c r="H42" s="192">
        <f t="shared" si="7"/>
        <v>21849.523944964523</v>
      </c>
      <c r="I42" s="192">
        <f t="shared" si="2"/>
        <v>686.94531663619546</v>
      </c>
      <c r="J42" s="87">
        <f t="shared" si="3"/>
        <v>6619.4050711063801</v>
      </c>
      <c r="K42" s="192">
        <f t="shared" si="8"/>
        <v>420.31032135325307</v>
      </c>
      <c r="L42" s="87">
        <f t="shared" si="4"/>
        <v>4050.1102565599467</v>
      </c>
      <c r="M42" s="88">
        <f t="shared" si="9"/>
        <v>25899.63420152447</v>
      </c>
      <c r="N42" s="88">
        <f t="shared" si="10"/>
        <v>164516.63420152446</v>
      </c>
      <c r="O42" s="88">
        <f t="shared" si="11"/>
        <v>17073.125176579957</v>
      </c>
      <c r="P42" s="89">
        <f t="shared" si="5"/>
        <v>0.93998785305554466</v>
      </c>
      <c r="Q42" s="200">
        <v>11351.147976031862</v>
      </c>
      <c r="R42" s="92">
        <f t="shared" si="12"/>
        <v>-4.8673678165045411E-3</v>
      </c>
      <c r="S42" s="92">
        <f t="shared" si="12"/>
        <v>-1.4058609437958579E-2</v>
      </c>
      <c r="T42" s="91">
        <v>9636</v>
      </c>
      <c r="U42" s="195">
        <v>139295</v>
      </c>
      <c r="V42" s="195">
        <v>14590.44726091966</v>
      </c>
      <c r="W42" s="202"/>
      <c r="X42" s="88">
        <v>0</v>
      </c>
      <c r="Y42" s="88">
        <f t="shared" si="13"/>
        <v>0</v>
      </c>
      <c r="Z42" s="1"/>
      <c r="AA42" s="1"/>
    </row>
    <row r="43" spans="2:27" x14ac:dyDescent="0.35">
      <c r="B43" s="85">
        <v>1532</v>
      </c>
      <c r="C43" s="85" t="s">
        <v>62</v>
      </c>
      <c r="D43" s="1">
        <v>147967</v>
      </c>
      <c r="E43" s="85">
        <f t="shared" si="6"/>
        <v>17023.354809019791</v>
      </c>
      <c r="F43" s="86">
        <f t="shared" si="0"/>
        <v>0.9372476669171087</v>
      </c>
      <c r="G43" s="192">
        <f t="shared" si="1"/>
        <v>684.67162527352627</v>
      </c>
      <c r="H43" s="192">
        <f t="shared" si="7"/>
        <v>5951.1657668774897</v>
      </c>
      <c r="I43" s="192">
        <f t="shared" si="2"/>
        <v>0</v>
      </c>
      <c r="J43" s="87">
        <f t="shared" si="3"/>
        <v>0</v>
      </c>
      <c r="K43" s="192">
        <f t="shared" si="8"/>
        <v>-266.63499528294238</v>
      </c>
      <c r="L43" s="87">
        <f t="shared" si="4"/>
        <v>-2317.5913789993351</v>
      </c>
      <c r="M43" s="88">
        <f t="shared" si="9"/>
        <v>3633.5743878781545</v>
      </c>
      <c r="N43" s="88">
        <f t="shared" si="10"/>
        <v>151600.57438787815</v>
      </c>
      <c r="O43" s="88">
        <f t="shared" si="11"/>
        <v>17441.391439010371</v>
      </c>
      <c r="P43" s="89">
        <f t="shared" si="5"/>
        <v>0.96026333336711689</v>
      </c>
      <c r="Q43" s="200">
        <v>4201.1080435336225</v>
      </c>
      <c r="R43" s="92">
        <f t="shared" si="12"/>
        <v>3.0690786494939434E-2</v>
      </c>
      <c r="S43" s="92">
        <f t="shared" si="12"/>
        <v>1.9425758340657469E-2</v>
      </c>
      <c r="T43" s="91">
        <v>8692</v>
      </c>
      <c r="U43" s="195">
        <v>143561</v>
      </c>
      <c r="V43" s="195">
        <v>16698.964755147146</v>
      </c>
      <c r="W43" s="202"/>
      <c r="X43" s="88">
        <v>0</v>
      </c>
      <c r="Y43" s="88">
        <f t="shared" si="13"/>
        <v>0</v>
      </c>
      <c r="Z43" s="1"/>
      <c r="AA43" s="1"/>
    </row>
    <row r="44" spans="2:27" x14ac:dyDescent="0.35">
      <c r="B44" s="85">
        <v>1535</v>
      </c>
      <c r="C44" s="85" t="s">
        <v>63</v>
      </c>
      <c r="D44" s="1">
        <v>108071</v>
      </c>
      <c r="E44" s="85">
        <f t="shared" si="6"/>
        <v>15327.045809105091</v>
      </c>
      <c r="F44" s="86">
        <f t="shared" si="0"/>
        <v>0.84385469764772825</v>
      </c>
      <c r="G44" s="192">
        <f t="shared" si="1"/>
        <v>1702.4570252223459</v>
      </c>
      <c r="H44" s="192">
        <f t="shared" si="7"/>
        <v>12004.024484842761</v>
      </c>
      <c r="I44" s="192">
        <f t="shared" si="2"/>
        <v>357.34333492305382</v>
      </c>
      <c r="J44" s="87">
        <f t="shared" si="3"/>
        <v>2519.6278545424525</v>
      </c>
      <c r="K44" s="192">
        <f t="shared" si="8"/>
        <v>90.708339640111433</v>
      </c>
      <c r="L44" s="87">
        <f t="shared" si="4"/>
        <v>639.58450280242573</v>
      </c>
      <c r="M44" s="88">
        <f t="shared" si="9"/>
        <v>12643.608987645186</v>
      </c>
      <c r="N44" s="88">
        <f t="shared" si="10"/>
        <v>120714.60898764519</v>
      </c>
      <c r="O44" s="88">
        <f t="shared" si="11"/>
        <v>17120.211173967546</v>
      </c>
      <c r="P44" s="89">
        <f t="shared" si="5"/>
        <v>0.94258024695739773</v>
      </c>
      <c r="Q44" s="200">
        <v>8051.1412701328936</v>
      </c>
      <c r="R44" s="92">
        <f t="shared" si="12"/>
        <v>-2.4127935851475941E-2</v>
      </c>
      <c r="S44" s="92">
        <f t="shared" si="12"/>
        <v>-4.0044158710230683E-2</v>
      </c>
      <c r="T44" s="91">
        <v>7051</v>
      </c>
      <c r="U44" s="195">
        <v>110743</v>
      </c>
      <c r="V44" s="195">
        <v>15966.407151095731</v>
      </c>
      <c r="W44" s="202"/>
      <c r="X44" s="88">
        <v>0</v>
      </c>
      <c r="Y44" s="88">
        <f t="shared" si="13"/>
        <v>0</v>
      </c>
      <c r="Z44" s="1"/>
      <c r="AA44" s="1"/>
    </row>
    <row r="45" spans="2:27" x14ac:dyDescent="0.35">
      <c r="B45" s="85">
        <v>1539</v>
      </c>
      <c r="C45" s="85" t="s">
        <v>64</v>
      </c>
      <c r="D45" s="1">
        <v>110621</v>
      </c>
      <c r="E45" s="85">
        <f t="shared" si="6"/>
        <v>15699.829690604598</v>
      </c>
      <c r="F45" s="86">
        <f t="shared" si="0"/>
        <v>0.86437890260729311</v>
      </c>
      <c r="G45" s="192">
        <f t="shared" si="1"/>
        <v>1478.786696322642</v>
      </c>
      <c r="H45" s="192">
        <f t="shared" si="7"/>
        <v>10419.531062289334</v>
      </c>
      <c r="I45" s="192">
        <f t="shared" si="2"/>
        <v>226.86897639822652</v>
      </c>
      <c r="J45" s="87">
        <f t="shared" si="3"/>
        <v>1598.5188077019041</v>
      </c>
      <c r="K45" s="192">
        <f t="shared" si="8"/>
        <v>-39.766018884715862</v>
      </c>
      <c r="L45" s="87">
        <f t="shared" si="4"/>
        <v>-280.19136906170797</v>
      </c>
      <c r="M45" s="88">
        <f t="shared" si="9"/>
        <v>10139.339693227626</v>
      </c>
      <c r="N45" s="88">
        <f t="shared" si="10"/>
        <v>120760.33969322762</v>
      </c>
      <c r="O45" s="88">
        <f t="shared" si="11"/>
        <v>17138.850368042524</v>
      </c>
      <c r="P45" s="89">
        <f t="shared" si="5"/>
        <v>0.94360645720537606</v>
      </c>
      <c r="Q45" s="200">
        <v>5300.6309089996448</v>
      </c>
      <c r="R45" s="92">
        <f t="shared" si="12"/>
        <v>7.636246874179016E-2</v>
      </c>
      <c r="S45" s="92">
        <f t="shared" si="12"/>
        <v>7.2237889312890269E-2</v>
      </c>
      <c r="T45" s="91">
        <v>7046</v>
      </c>
      <c r="U45" s="195">
        <v>102773</v>
      </c>
      <c r="V45" s="195">
        <v>14642.114261290782</v>
      </c>
      <c r="W45" s="202"/>
      <c r="X45" s="88">
        <v>0</v>
      </c>
      <c r="Y45" s="88">
        <f t="shared" si="13"/>
        <v>0</v>
      </c>
      <c r="Z45" s="1"/>
      <c r="AA45" s="1"/>
    </row>
    <row r="46" spans="2:27" x14ac:dyDescent="0.35">
      <c r="B46" s="85">
        <v>1547</v>
      </c>
      <c r="C46" s="85" t="s">
        <v>65</v>
      </c>
      <c r="D46" s="1">
        <v>55087</v>
      </c>
      <c r="E46" s="85">
        <f t="shared" si="6"/>
        <v>15075.807334428024</v>
      </c>
      <c r="F46" s="86">
        <f t="shared" si="0"/>
        <v>0.83002236689550013</v>
      </c>
      <c r="G46" s="192">
        <f t="shared" si="1"/>
        <v>1853.2001100285866</v>
      </c>
      <c r="H46" s="192">
        <f t="shared" si="7"/>
        <v>6771.5932020444552</v>
      </c>
      <c r="I46" s="192">
        <f t="shared" si="2"/>
        <v>445.27680106002754</v>
      </c>
      <c r="J46" s="87">
        <f t="shared" si="3"/>
        <v>1627.0414310733406</v>
      </c>
      <c r="K46" s="192">
        <f t="shared" si="8"/>
        <v>178.64180577708515</v>
      </c>
      <c r="L46" s="87">
        <f t="shared" si="4"/>
        <v>652.75715830946911</v>
      </c>
      <c r="M46" s="88">
        <f t="shared" si="9"/>
        <v>7424.3503603539248</v>
      </c>
      <c r="N46" s="88">
        <f t="shared" si="10"/>
        <v>62511.350360353928</v>
      </c>
      <c r="O46" s="88">
        <f t="shared" si="11"/>
        <v>17107.649250233695</v>
      </c>
      <c r="P46" s="89">
        <f t="shared" si="5"/>
        <v>0.94188863041978643</v>
      </c>
      <c r="Q46" s="200">
        <v>4271.0919161914089</v>
      </c>
      <c r="R46" s="92">
        <f t="shared" si="12"/>
        <v>-5.3471709135895808E-2</v>
      </c>
      <c r="S46" s="93">
        <f t="shared" si="12"/>
        <v>-8.8701005128648522E-2</v>
      </c>
      <c r="T46" s="91">
        <v>3654</v>
      </c>
      <c r="U46" s="195">
        <v>58199</v>
      </c>
      <c r="V46" s="195">
        <v>16543.206367254123</v>
      </c>
      <c r="W46" s="202"/>
      <c r="X46" s="88">
        <v>0</v>
      </c>
      <c r="Y46" s="88">
        <f t="shared" si="13"/>
        <v>0</v>
      </c>
      <c r="Z46" s="1"/>
      <c r="AA46" s="1"/>
    </row>
    <row r="47" spans="2:27" x14ac:dyDescent="0.35">
      <c r="B47" s="85">
        <v>1554</v>
      </c>
      <c r="C47" s="85" t="s">
        <v>66</v>
      </c>
      <c r="D47" s="1">
        <v>93012</v>
      </c>
      <c r="E47" s="85">
        <f t="shared" si="6"/>
        <v>15839.91825613079</v>
      </c>
      <c r="F47" s="86">
        <f t="shared" si="0"/>
        <v>0.87209169968367317</v>
      </c>
      <c r="G47" s="192">
        <f t="shared" si="1"/>
        <v>1394.733557006927</v>
      </c>
      <c r="H47" s="192">
        <f t="shared" si="7"/>
        <v>8189.8754467446752</v>
      </c>
      <c r="I47" s="192">
        <f t="shared" si="2"/>
        <v>177.8379784640594</v>
      </c>
      <c r="J47" s="87">
        <f t="shared" si="3"/>
        <v>1044.2646095409568</v>
      </c>
      <c r="K47" s="192">
        <f t="shared" si="8"/>
        <v>-88.79701681888298</v>
      </c>
      <c r="L47" s="87">
        <f t="shared" si="4"/>
        <v>-521.41608276048089</v>
      </c>
      <c r="M47" s="88">
        <f t="shared" si="9"/>
        <v>7668.4593639841942</v>
      </c>
      <c r="N47" s="88">
        <f t="shared" si="10"/>
        <v>100680.45936398419</v>
      </c>
      <c r="O47" s="88">
        <f t="shared" si="11"/>
        <v>17145.854796318832</v>
      </c>
      <c r="P47" s="89">
        <f t="shared" si="5"/>
        <v>0.94399209705919496</v>
      </c>
      <c r="Q47" s="200">
        <v>3660.9781149085798</v>
      </c>
      <c r="R47" s="92">
        <f t="shared" si="12"/>
        <v>-6.6641035499166983E-3</v>
      </c>
      <c r="S47" s="93">
        <f t="shared" si="12"/>
        <v>-1.4107356179992253E-2</v>
      </c>
      <c r="T47" s="91">
        <v>5872</v>
      </c>
      <c r="U47" s="195">
        <v>93636</v>
      </c>
      <c r="V47" s="195">
        <v>16066.575154426904</v>
      </c>
      <c r="W47" s="202"/>
      <c r="X47" s="88">
        <v>0</v>
      </c>
      <c r="Y47" s="88">
        <f t="shared" si="13"/>
        <v>0</v>
      </c>
      <c r="Z47" s="1"/>
      <c r="AA47" s="1"/>
    </row>
    <row r="48" spans="2:27" x14ac:dyDescent="0.35">
      <c r="B48" s="85">
        <v>1557</v>
      </c>
      <c r="C48" s="85" t="s">
        <v>67</v>
      </c>
      <c r="D48" s="1">
        <v>33364</v>
      </c>
      <c r="E48" s="85">
        <f t="shared" si="6"/>
        <v>12500.562008242789</v>
      </c>
      <c r="F48" s="86">
        <f t="shared" si="0"/>
        <v>0.68823817096089879</v>
      </c>
      <c r="G48" s="192">
        <f t="shared" si="1"/>
        <v>3398.3473057397277</v>
      </c>
      <c r="H48" s="192">
        <f t="shared" si="7"/>
        <v>9070.1889590193332</v>
      </c>
      <c r="I48" s="192">
        <f t="shared" si="2"/>
        <v>1346.6126652248597</v>
      </c>
      <c r="J48" s="87">
        <f t="shared" si="3"/>
        <v>3594.1092034851504</v>
      </c>
      <c r="K48" s="192">
        <f t="shared" si="8"/>
        <v>1079.9776699419174</v>
      </c>
      <c r="L48" s="87">
        <f t="shared" si="4"/>
        <v>2882.4604010749777</v>
      </c>
      <c r="M48" s="88">
        <f t="shared" si="9"/>
        <v>11952.64936009431</v>
      </c>
      <c r="N48" s="88">
        <f t="shared" si="10"/>
        <v>45316.649360094307</v>
      </c>
      <c r="O48" s="88">
        <f t="shared" si="11"/>
        <v>16978.886983924433</v>
      </c>
      <c r="P48" s="89">
        <f t="shared" si="5"/>
        <v>0.93479942062305632</v>
      </c>
      <c r="Q48" s="200">
        <v>5290.4507729378356</v>
      </c>
      <c r="R48" s="92">
        <f t="shared" si="12"/>
        <v>-6.8464606775019352E-3</v>
      </c>
      <c r="S48" s="93">
        <f t="shared" si="12"/>
        <v>-6.846460677501766E-3</v>
      </c>
      <c r="T48" s="91">
        <v>2669</v>
      </c>
      <c r="U48" s="195">
        <v>33594</v>
      </c>
      <c r="V48" s="195">
        <v>12586.736605470212</v>
      </c>
      <c r="W48" s="202"/>
      <c r="X48" s="88">
        <v>0</v>
      </c>
      <c r="Y48" s="88">
        <f t="shared" si="13"/>
        <v>0</v>
      </c>
      <c r="Z48" s="1"/>
      <c r="AA48" s="1"/>
    </row>
    <row r="49" spans="2:27" x14ac:dyDescent="0.35">
      <c r="B49" s="85">
        <v>1560</v>
      </c>
      <c r="C49" s="85" t="s">
        <v>68</v>
      </c>
      <c r="D49" s="1">
        <v>39484</v>
      </c>
      <c r="E49" s="85">
        <f t="shared" si="6"/>
        <v>13026.723853513693</v>
      </c>
      <c r="F49" s="86">
        <f t="shared" si="0"/>
        <v>0.71720684179184824</v>
      </c>
      <c r="G49" s="192">
        <f t="shared" si="1"/>
        <v>3082.6501985771852</v>
      </c>
      <c r="H49" s="192">
        <f t="shared" si="7"/>
        <v>9343.5127518874488</v>
      </c>
      <c r="I49" s="192">
        <f t="shared" si="2"/>
        <v>1162.4560193800432</v>
      </c>
      <c r="J49" s="87">
        <f t="shared" si="3"/>
        <v>3523.404194740911</v>
      </c>
      <c r="K49" s="192">
        <f t="shared" si="8"/>
        <v>895.82102409710092</v>
      </c>
      <c r="L49" s="87">
        <f t="shared" si="4"/>
        <v>2715.2335240383131</v>
      </c>
      <c r="M49" s="88">
        <f t="shared" si="9"/>
        <v>12058.746275925761</v>
      </c>
      <c r="N49" s="88">
        <f t="shared" si="10"/>
        <v>51542.746275925761</v>
      </c>
      <c r="O49" s="88">
        <f t="shared" si="11"/>
        <v>17005.195076187978</v>
      </c>
      <c r="P49" s="89">
        <f t="shared" si="5"/>
        <v>0.93624785416460377</v>
      </c>
      <c r="Q49" s="200">
        <v>5088.710918986355</v>
      </c>
      <c r="R49" s="92">
        <f t="shared" si="12"/>
        <v>4.2757163607553147E-2</v>
      </c>
      <c r="S49" s="93">
        <f t="shared" si="12"/>
        <v>1.8330981286162167E-2</v>
      </c>
      <c r="T49" s="91">
        <v>3031</v>
      </c>
      <c r="U49" s="195">
        <v>37865</v>
      </c>
      <c r="V49" s="195">
        <v>12792.22972972973</v>
      </c>
      <c r="W49" s="202"/>
      <c r="X49" s="88">
        <v>0</v>
      </c>
      <c r="Y49" s="88">
        <f t="shared" si="13"/>
        <v>0</v>
      </c>
      <c r="Z49" s="1"/>
      <c r="AA49" s="1"/>
    </row>
    <row r="50" spans="2:27" x14ac:dyDescent="0.35">
      <c r="B50" s="85">
        <v>1563</v>
      </c>
      <c r="C50" s="85" t="s">
        <v>69</v>
      </c>
      <c r="D50" s="1">
        <v>127095</v>
      </c>
      <c r="E50" s="85">
        <f t="shared" si="6"/>
        <v>17875.527426160337</v>
      </c>
      <c r="F50" s="86">
        <f t="shared" si="0"/>
        <v>0.9841653753351014</v>
      </c>
      <c r="G50" s="192">
        <f t="shared" si="1"/>
        <v>173.36805498919855</v>
      </c>
      <c r="H50" s="192">
        <f t="shared" si="7"/>
        <v>1232.6468709732017</v>
      </c>
      <c r="I50" s="192">
        <f t="shared" si="2"/>
        <v>0</v>
      </c>
      <c r="J50" s="87">
        <f t="shared" si="3"/>
        <v>0</v>
      </c>
      <c r="K50" s="192">
        <f t="shared" si="8"/>
        <v>-266.63499528294238</v>
      </c>
      <c r="L50" s="87">
        <f t="shared" si="4"/>
        <v>-1895.7748164617203</v>
      </c>
      <c r="M50" s="88">
        <f t="shared" si="9"/>
        <v>-663.12794548851866</v>
      </c>
      <c r="N50" s="88">
        <f t="shared" si="10"/>
        <v>126431.87205451148</v>
      </c>
      <c r="O50" s="88">
        <f t="shared" si="11"/>
        <v>17782.260485866595</v>
      </c>
      <c r="P50" s="89">
        <f t="shared" si="5"/>
        <v>0.97903041673431423</v>
      </c>
      <c r="Q50" s="200">
        <v>1882.7562574233937</v>
      </c>
      <c r="R50" s="92">
        <f t="shared" si="12"/>
        <v>4.8534798534798536E-2</v>
      </c>
      <c r="S50" s="93">
        <f t="shared" si="12"/>
        <v>2.2284560259243885E-2</v>
      </c>
      <c r="T50" s="91">
        <v>7110</v>
      </c>
      <c r="U50" s="195">
        <v>121212</v>
      </c>
      <c r="V50" s="195">
        <v>17485.862665897286</v>
      </c>
      <c r="W50" s="202"/>
      <c r="X50" s="88">
        <v>0</v>
      </c>
      <c r="Y50" s="88">
        <f t="shared" si="13"/>
        <v>0</v>
      </c>
      <c r="Z50" s="1"/>
      <c r="AA50" s="1"/>
    </row>
    <row r="51" spans="2:27" x14ac:dyDescent="0.35">
      <c r="B51" s="85">
        <v>1566</v>
      </c>
      <c r="C51" s="85" t="s">
        <v>70</v>
      </c>
      <c r="D51" s="1">
        <v>85146</v>
      </c>
      <c r="E51" s="85">
        <f t="shared" si="6"/>
        <v>14402.232746955346</v>
      </c>
      <c r="F51" s="86">
        <f t="shared" si="0"/>
        <v>0.79293765488157175</v>
      </c>
      <c r="G51" s="192">
        <f t="shared" si="1"/>
        <v>2257.3448625121932</v>
      </c>
      <c r="H51" s="192">
        <f t="shared" si="7"/>
        <v>13345.422827172086</v>
      </c>
      <c r="I51" s="192">
        <f t="shared" si="2"/>
        <v>681.02790667546481</v>
      </c>
      <c r="J51" s="87">
        <f t="shared" si="3"/>
        <v>4026.2369842653479</v>
      </c>
      <c r="K51" s="192">
        <f t="shared" si="8"/>
        <v>414.39291139252242</v>
      </c>
      <c r="L51" s="87">
        <f t="shared" si="4"/>
        <v>2449.8908921525926</v>
      </c>
      <c r="M51" s="88">
        <f t="shared" si="9"/>
        <v>15795.313719324678</v>
      </c>
      <c r="N51" s="88">
        <f t="shared" si="10"/>
        <v>100941.31371932468</v>
      </c>
      <c r="O51" s="88">
        <f t="shared" si="11"/>
        <v>17073.970520860061</v>
      </c>
      <c r="P51" s="89">
        <f t="shared" si="5"/>
        <v>0.94003439481909001</v>
      </c>
      <c r="Q51" s="200">
        <v>9950.1610039747065</v>
      </c>
      <c r="R51" s="92">
        <f t="shared" si="12"/>
        <v>-2.6472379702947102E-3</v>
      </c>
      <c r="S51" s="93">
        <f t="shared" si="12"/>
        <v>-1.3275320515604433E-2</v>
      </c>
      <c r="T51" s="91">
        <v>5912</v>
      </c>
      <c r="U51" s="195">
        <v>85372</v>
      </c>
      <c r="V51" s="195">
        <v>14595.999316122414</v>
      </c>
      <c r="W51" s="202"/>
      <c r="X51" s="88">
        <v>0</v>
      </c>
      <c r="Y51" s="88">
        <f t="shared" si="13"/>
        <v>0</v>
      </c>
      <c r="Z51" s="1"/>
      <c r="AA51" s="1"/>
    </row>
    <row r="52" spans="2:27" x14ac:dyDescent="0.35">
      <c r="B52" s="85">
        <v>1573</v>
      </c>
      <c r="C52" s="85" t="s">
        <v>71</v>
      </c>
      <c r="D52" s="1">
        <v>30530</v>
      </c>
      <c r="E52" s="85">
        <f t="shared" si="6"/>
        <v>14147.358665430955</v>
      </c>
      <c r="F52" s="86">
        <f t="shared" si="0"/>
        <v>0.77890516005629762</v>
      </c>
      <c r="G52" s="192">
        <f t="shared" si="1"/>
        <v>2410.2693114268282</v>
      </c>
      <c r="H52" s="192">
        <f t="shared" si="7"/>
        <v>5201.361174059095</v>
      </c>
      <c r="I52" s="192">
        <f t="shared" si="2"/>
        <v>770.23383520900165</v>
      </c>
      <c r="J52" s="87">
        <f t="shared" si="3"/>
        <v>1662.1646163810256</v>
      </c>
      <c r="K52" s="192">
        <f t="shared" si="8"/>
        <v>503.59883992605927</v>
      </c>
      <c r="L52" s="87">
        <f t="shared" si="4"/>
        <v>1086.7662965604359</v>
      </c>
      <c r="M52" s="88">
        <f t="shared" si="9"/>
        <v>6288.1274706195309</v>
      </c>
      <c r="N52" s="88">
        <f t="shared" si="10"/>
        <v>36818.127470619533</v>
      </c>
      <c r="O52" s="88">
        <f t="shared" si="11"/>
        <v>17061.226816783845</v>
      </c>
      <c r="P52" s="89">
        <f t="shared" si="5"/>
        <v>0.93933277007782645</v>
      </c>
      <c r="Q52" s="200">
        <v>2910.3118651179666</v>
      </c>
      <c r="R52" s="92">
        <f t="shared" si="12"/>
        <v>-1.2293756065998059E-2</v>
      </c>
      <c r="S52" s="93">
        <f t="shared" si="12"/>
        <v>-2.9686173707097332E-2</v>
      </c>
      <c r="T52" s="91">
        <v>2158</v>
      </c>
      <c r="U52" s="195">
        <v>30910</v>
      </c>
      <c r="V52" s="195">
        <v>14580.188679245284</v>
      </c>
      <c r="W52" s="202"/>
      <c r="X52" s="88">
        <v>0</v>
      </c>
      <c r="Y52" s="88">
        <f t="shared" si="13"/>
        <v>0</v>
      </c>
      <c r="Z52" s="1"/>
      <c r="AA52" s="1"/>
    </row>
    <row r="53" spans="2:27" x14ac:dyDescent="0.35">
      <c r="B53" s="85">
        <v>1576</v>
      </c>
      <c r="C53" s="85" t="s">
        <v>72</v>
      </c>
      <c r="D53" s="1">
        <v>53380</v>
      </c>
      <c r="E53" s="85">
        <f t="shared" si="6"/>
        <v>15788.228334812185</v>
      </c>
      <c r="F53" s="86">
        <f t="shared" si="0"/>
        <v>0.86924582948343965</v>
      </c>
      <c r="G53" s="192">
        <f t="shared" si="1"/>
        <v>1425.7475097980896</v>
      </c>
      <c r="H53" s="192">
        <f t="shared" si="7"/>
        <v>4820.4523306273404</v>
      </c>
      <c r="I53" s="192">
        <f t="shared" si="2"/>
        <v>195.9294509255709</v>
      </c>
      <c r="J53" s="87">
        <f t="shared" si="3"/>
        <v>662.43747357935524</v>
      </c>
      <c r="K53" s="192">
        <f t="shared" si="8"/>
        <v>-70.70554435737148</v>
      </c>
      <c r="L53" s="87">
        <f t="shared" si="4"/>
        <v>-239.05544547227299</v>
      </c>
      <c r="M53" s="88">
        <f t="shared" si="9"/>
        <v>4581.3968851550671</v>
      </c>
      <c r="N53" s="88">
        <f t="shared" si="10"/>
        <v>57961.396885155067</v>
      </c>
      <c r="O53" s="88">
        <f t="shared" si="11"/>
        <v>17143.270300252905</v>
      </c>
      <c r="P53" s="89">
        <f t="shared" si="5"/>
        <v>0.94384980354918346</v>
      </c>
      <c r="Q53" s="200">
        <v>2454.5361983150369</v>
      </c>
      <c r="R53" s="92">
        <f t="shared" si="12"/>
        <v>6.0284040123150265E-2</v>
      </c>
      <c r="S53" s="93">
        <f t="shared" si="12"/>
        <v>6.1224842288299448E-2</v>
      </c>
      <c r="T53" s="91">
        <v>3381</v>
      </c>
      <c r="U53" s="195">
        <v>50345</v>
      </c>
      <c r="V53" s="195">
        <v>14877.364066193853</v>
      </c>
      <c r="W53" s="202"/>
      <c r="X53" s="88">
        <v>0</v>
      </c>
      <c r="Y53" s="88">
        <f t="shared" si="13"/>
        <v>0</v>
      </c>
      <c r="Z53" s="1"/>
      <c r="AA53" s="1"/>
    </row>
    <row r="54" spans="2:27" x14ac:dyDescent="0.35">
      <c r="B54" s="85">
        <v>1577</v>
      </c>
      <c r="C54" s="85" t="s">
        <v>73</v>
      </c>
      <c r="D54" s="1">
        <v>149109</v>
      </c>
      <c r="E54" s="85">
        <f t="shared" si="6"/>
        <v>13604.835766423359</v>
      </c>
      <c r="F54" s="86">
        <f t="shared" si="0"/>
        <v>0.74903570558927568</v>
      </c>
      <c r="G54" s="192">
        <f t="shared" si="1"/>
        <v>2735.7830508313855</v>
      </c>
      <c r="H54" s="192">
        <f t="shared" si="7"/>
        <v>29984.182237111985</v>
      </c>
      <c r="I54" s="192">
        <f t="shared" si="2"/>
        <v>960.11684986166017</v>
      </c>
      <c r="J54" s="87">
        <f t="shared" si="3"/>
        <v>10522.880674483795</v>
      </c>
      <c r="K54" s="192">
        <f t="shared" si="8"/>
        <v>693.48185457871773</v>
      </c>
      <c r="L54" s="87">
        <f t="shared" si="4"/>
        <v>7600.5611261827462</v>
      </c>
      <c r="M54" s="88">
        <f t="shared" si="9"/>
        <v>37584.743363294729</v>
      </c>
      <c r="N54" s="88">
        <f t="shared" si="10"/>
        <v>186693.74336329472</v>
      </c>
      <c r="O54" s="88">
        <f t="shared" si="11"/>
        <v>17034.100671833461</v>
      </c>
      <c r="P54" s="89">
        <f t="shared" si="5"/>
        <v>0.93783929735447513</v>
      </c>
      <c r="Q54" s="200">
        <v>14368.511604120893</v>
      </c>
      <c r="R54" s="92">
        <f t="shared" si="12"/>
        <v>2.2358894191212769E-2</v>
      </c>
      <c r="S54" s="93">
        <f t="shared" si="12"/>
        <v>8.2734751197828388E-3</v>
      </c>
      <c r="T54" s="91">
        <v>10960</v>
      </c>
      <c r="U54" s="195">
        <v>145848</v>
      </c>
      <c r="V54" s="195">
        <v>13493.200111018596</v>
      </c>
      <c r="W54" s="202"/>
      <c r="X54" s="88">
        <v>0</v>
      </c>
      <c r="Y54" s="88">
        <f t="shared" si="13"/>
        <v>0</v>
      </c>
      <c r="Z54" s="1"/>
      <c r="AA54" s="1"/>
    </row>
    <row r="55" spans="2:27" x14ac:dyDescent="0.35">
      <c r="B55" s="85">
        <v>1578</v>
      </c>
      <c r="C55" s="85" t="s">
        <v>74</v>
      </c>
      <c r="D55" s="1">
        <v>41515</v>
      </c>
      <c r="E55" s="85">
        <f t="shared" si="6"/>
        <v>16645.950280673616</v>
      </c>
      <c r="F55" s="86">
        <f t="shared" si="0"/>
        <v>0.91646906495264835</v>
      </c>
      <c r="G55" s="192">
        <f t="shared" si="1"/>
        <v>911.11434228123107</v>
      </c>
      <c r="H55" s="192">
        <f t="shared" si="7"/>
        <v>2272.3191696493905</v>
      </c>
      <c r="I55" s="192">
        <f t="shared" si="2"/>
        <v>0</v>
      </c>
      <c r="J55" s="87">
        <f t="shared" si="3"/>
        <v>0</v>
      </c>
      <c r="K55" s="192">
        <f t="shared" si="8"/>
        <v>-266.63499528294238</v>
      </c>
      <c r="L55" s="87">
        <f t="shared" si="4"/>
        <v>-664.98767823565834</v>
      </c>
      <c r="M55" s="88">
        <f t="shared" si="9"/>
        <v>1607.3314914137322</v>
      </c>
      <c r="N55" s="88">
        <f t="shared" si="10"/>
        <v>43122.33149141373</v>
      </c>
      <c r="O55" s="88">
        <f t="shared" si="11"/>
        <v>17290.429627671907</v>
      </c>
      <c r="P55" s="89">
        <f t="shared" si="5"/>
        <v>0.95195189258133306</v>
      </c>
      <c r="Q55" s="200">
        <v>2698.5988334759422</v>
      </c>
      <c r="R55" s="92">
        <f t="shared" si="12"/>
        <v>3.0788330229671011E-2</v>
      </c>
      <c r="S55" s="92">
        <f t="shared" si="12"/>
        <v>2.9548408421054707E-2</v>
      </c>
      <c r="T55" s="91">
        <v>2494</v>
      </c>
      <c r="U55" s="195">
        <v>40275</v>
      </c>
      <c r="V55" s="195">
        <v>16168.205539943798</v>
      </c>
      <c r="W55" s="202"/>
      <c r="X55" s="88">
        <v>0</v>
      </c>
      <c r="Y55" s="88">
        <f t="shared" si="13"/>
        <v>0</v>
      </c>
      <c r="Z55" s="1"/>
      <c r="AA55" s="1"/>
    </row>
    <row r="56" spans="2:27" x14ac:dyDescent="0.35">
      <c r="B56" s="85">
        <v>1579</v>
      </c>
      <c r="C56" s="85" t="s">
        <v>75</v>
      </c>
      <c r="D56" s="1">
        <v>185151</v>
      </c>
      <c r="E56" s="85">
        <f t="shared" si="6"/>
        <v>13878.3449516528</v>
      </c>
      <c r="F56" s="86">
        <f t="shared" si="0"/>
        <v>0.76409418546075603</v>
      </c>
      <c r="G56" s="192">
        <f t="shared" si="1"/>
        <v>2571.677539693721</v>
      </c>
      <c r="H56" s="192">
        <f t="shared" si="7"/>
        <v>34308.750057053934</v>
      </c>
      <c r="I56" s="192">
        <f t="shared" si="2"/>
        <v>864.38863503135588</v>
      </c>
      <c r="J56" s="87">
        <f t="shared" si="3"/>
        <v>11531.80877995332</v>
      </c>
      <c r="K56" s="192">
        <f t="shared" si="8"/>
        <v>597.75363974841343</v>
      </c>
      <c r="L56" s="87">
        <f t="shared" si="4"/>
        <v>7974.6313078835838</v>
      </c>
      <c r="M56" s="88">
        <f t="shared" si="9"/>
        <v>42283.381364937515</v>
      </c>
      <c r="N56" s="88">
        <f t="shared" si="10"/>
        <v>227434.38136493752</v>
      </c>
      <c r="O56" s="88">
        <f t="shared" si="11"/>
        <v>17047.776131094935</v>
      </c>
      <c r="P56" s="89">
        <f t="shared" si="5"/>
        <v>0.93859222134804932</v>
      </c>
      <c r="Q56" s="200">
        <v>19134.57557578259</v>
      </c>
      <c r="R56" s="92">
        <f t="shared" si="12"/>
        <v>-4.7624934824792913E-3</v>
      </c>
      <c r="S56" s="92">
        <f t="shared" si="12"/>
        <v>-8.7908890564202362E-3</v>
      </c>
      <c r="T56" s="91">
        <v>13341</v>
      </c>
      <c r="U56" s="195">
        <v>186037</v>
      </c>
      <c r="V56" s="195">
        <v>14001.429969142771</v>
      </c>
      <c r="W56" s="202"/>
      <c r="X56" s="88">
        <v>0</v>
      </c>
      <c r="Y56" s="88">
        <f t="shared" si="13"/>
        <v>0</v>
      </c>
      <c r="Z56" s="1"/>
      <c r="AA56" s="1"/>
    </row>
    <row r="57" spans="2:27" ht="31" customHeight="1" x14ac:dyDescent="0.35">
      <c r="B57" s="85">
        <v>1804</v>
      </c>
      <c r="C57" s="85" t="s">
        <v>76</v>
      </c>
      <c r="D57" s="1">
        <v>908300</v>
      </c>
      <c r="E57" s="85">
        <f t="shared" si="6"/>
        <v>17054.394562421374</v>
      </c>
      <c r="F57" s="86">
        <f t="shared" si="0"/>
        <v>0.93895660953057658</v>
      </c>
      <c r="G57" s="192">
        <f t="shared" si="1"/>
        <v>666.04777323257656</v>
      </c>
      <c r="H57" s="192">
        <f t="shared" si="7"/>
        <v>35473.038354593802</v>
      </c>
      <c r="I57" s="192">
        <f t="shared" si="2"/>
        <v>0</v>
      </c>
      <c r="J57" s="87">
        <f t="shared" si="3"/>
        <v>0</v>
      </c>
      <c r="K57" s="192">
        <f t="shared" si="8"/>
        <v>-266.63499528294238</v>
      </c>
      <c r="L57" s="87">
        <f t="shared" si="4"/>
        <v>-14200.713213774228</v>
      </c>
      <c r="M57" s="88">
        <f t="shared" si="9"/>
        <v>21272.325140819572</v>
      </c>
      <c r="N57" s="88">
        <f t="shared" si="10"/>
        <v>929572.32514081954</v>
      </c>
      <c r="O57" s="88">
        <f t="shared" si="11"/>
        <v>17453.807340371008</v>
      </c>
      <c r="P57" s="89">
        <f t="shared" si="5"/>
        <v>0.96094691041250424</v>
      </c>
      <c r="Q57" s="200">
        <v>15334.542210142457</v>
      </c>
      <c r="R57" s="92">
        <f t="shared" si="12"/>
        <v>-1.5407896248729017E-2</v>
      </c>
      <c r="S57" s="92">
        <f t="shared" si="12"/>
        <v>-2.3837908064770937E-2</v>
      </c>
      <c r="T57" s="91">
        <v>53259</v>
      </c>
      <c r="U57" s="195">
        <v>922514</v>
      </c>
      <c r="V57" s="195">
        <v>17470.863397912995</v>
      </c>
      <c r="W57" s="202"/>
      <c r="X57" s="88">
        <v>0</v>
      </c>
      <c r="Y57" s="88">
        <f t="shared" si="13"/>
        <v>0</v>
      </c>
      <c r="Z57" s="1"/>
      <c r="AA57" s="1"/>
    </row>
    <row r="58" spans="2:27" x14ac:dyDescent="0.35">
      <c r="B58" s="85">
        <v>1806</v>
      </c>
      <c r="C58" s="85" t="s">
        <v>77</v>
      </c>
      <c r="D58" s="1">
        <v>340073</v>
      </c>
      <c r="E58" s="85">
        <f t="shared" si="6"/>
        <v>15806.321171275855</v>
      </c>
      <c r="F58" s="86">
        <f t="shared" si="0"/>
        <v>0.87024195915081293</v>
      </c>
      <c r="G58" s="192">
        <f t="shared" si="1"/>
        <v>1414.8918079198879</v>
      </c>
      <c r="H58" s="192">
        <f t="shared" si="7"/>
        <v>30441.397247396388</v>
      </c>
      <c r="I58" s="192">
        <f t="shared" si="2"/>
        <v>189.59695816328667</v>
      </c>
      <c r="J58" s="87">
        <f t="shared" si="3"/>
        <v>4079.1785548831126</v>
      </c>
      <c r="K58" s="192">
        <f t="shared" si="8"/>
        <v>-77.038037119655712</v>
      </c>
      <c r="L58" s="87">
        <f t="shared" si="4"/>
        <v>-1657.4733686293928</v>
      </c>
      <c r="M58" s="88">
        <f t="shared" si="9"/>
        <v>28783.923878766996</v>
      </c>
      <c r="N58" s="88">
        <f t="shared" si="10"/>
        <v>368856.923878767</v>
      </c>
      <c r="O58" s="88">
        <f t="shared" si="11"/>
        <v>17144.174942076086</v>
      </c>
      <c r="P58" s="89">
        <f t="shared" si="5"/>
        <v>0.94389961003255207</v>
      </c>
      <c r="Q58" s="200">
        <v>19451.886695314097</v>
      </c>
      <c r="R58" s="92">
        <f t="shared" si="12"/>
        <v>2.3570168732429977E-2</v>
      </c>
      <c r="S58" s="92">
        <f t="shared" si="12"/>
        <v>2.428378957979168E-2</v>
      </c>
      <c r="T58" s="91">
        <v>21515</v>
      </c>
      <c r="U58" s="195">
        <v>332242</v>
      </c>
      <c r="V58" s="195">
        <v>15431.5838365072</v>
      </c>
      <c r="W58" s="202"/>
      <c r="X58" s="88">
        <v>0</v>
      </c>
      <c r="Y58" s="88">
        <f t="shared" si="13"/>
        <v>0</v>
      </c>
      <c r="Z58" s="1"/>
      <c r="AA58" s="1"/>
    </row>
    <row r="59" spans="2:27" x14ac:dyDescent="0.35">
      <c r="B59" s="85">
        <v>1811</v>
      </c>
      <c r="C59" s="85" t="s">
        <v>78</v>
      </c>
      <c r="D59" s="1">
        <v>21961</v>
      </c>
      <c r="E59" s="85">
        <f t="shared" si="6"/>
        <v>15787.922358015816</v>
      </c>
      <c r="F59" s="86">
        <f t="shared" si="0"/>
        <v>0.86922898344799326</v>
      </c>
      <c r="G59" s="192">
        <f t="shared" si="1"/>
        <v>1425.9310958759113</v>
      </c>
      <c r="H59" s="192">
        <f t="shared" si="7"/>
        <v>1983.4701543633926</v>
      </c>
      <c r="I59" s="192">
        <f t="shared" si="2"/>
        <v>196.03654280430027</v>
      </c>
      <c r="J59" s="87">
        <f t="shared" si="3"/>
        <v>272.68683104078167</v>
      </c>
      <c r="K59" s="192">
        <f t="shared" si="8"/>
        <v>-70.598452478642116</v>
      </c>
      <c r="L59" s="87">
        <f t="shared" si="4"/>
        <v>-98.20244739779119</v>
      </c>
      <c r="M59" s="88">
        <f t="shared" si="9"/>
        <v>1885.2677069656013</v>
      </c>
      <c r="N59" s="88">
        <f t="shared" si="10"/>
        <v>23846.267706965602</v>
      </c>
      <c r="O59" s="88">
        <f t="shared" si="11"/>
        <v>17143.255001413083</v>
      </c>
      <c r="P59" s="89">
        <f t="shared" si="5"/>
        <v>0.94384896124741102</v>
      </c>
      <c r="Q59" s="200">
        <v>1603.3147289417577</v>
      </c>
      <c r="R59" s="92">
        <f t="shared" si="12"/>
        <v>-0.12704217514012003</v>
      </c>
      <c r="S59" s="92">
        <f t="shared" si="12"/>
        <v>-0.11762853935802206</v>
      </c>
      <c r="T59" s="91">
        <v>1391</v>
      </c>
      <c r="U59" s="195">
        <v>25157</v>
      </c>
      <c r="V59" s="195">
        <v>17892.603129445233</v>
      </c>
      <c r="W59" s="202"/>
      <c r="X59" s="88">
        <v>0</v>
      </c>
      <c r="Y59" s="88">
        <f t="shared" si="13"/>
        <v>0</v>
      </c>
      <c r="Z59" s="1"/>
      <c r="AA59" s="1"/>
    </row>
    <row r="60" spans="2:27" x14ac:dyDescent="0.35">
      <c r="B60" s="85">
        <v>1812</v>
      </c>
      <c r="C60" s="85" t="s">
        <v>79</v>
      </c>
      <c r="D60" s="1">
        <v>26071</v>
      </c>
      <c r="E60" s="85">
        <f t="shared" si="6"/>
        <v>13234.010152284265</v>
      </c>
      <c r="F60" s="86">
        <f t="shared" si="0"/>
        <v>0.72861931612996544</v>
      </c>
      <c r="G60" s="192">
        <f t="shared" si="1"/>
        <v>2958.2784193148418</v>
      </c>
      <c r="H60" s="192">
        <f t="shared" si="7"/>
        <v>5827.8084860502386</v>
      </c>
      <c r="I60" s="192">
        <f t="shared" si="2"/>
        <v>1089.9058148103429</v>
      </c>
      <c r="J60" s="87">
        <f t="shared" si="3"/>
        <v>2147.1144551763755</v>
      </c>
      <c r="K60" s="192">
        <f t="shared" si="8"/>
        <v>823.27081952740059</v>
      </c>
      <c r="L60" s="87">
        <f t="shared" si="4"/>
        <v>1621.843514468979</v>
      </c>
      <c r="M60" s="88">
        <f t="shared" si="9"/>
        <v>7449.6520005192178</v>
      </c>
      <c r="N60" s="88">
        <f t="shared" si="10"/>
        <v>33520.652000519214</v>
      </c>
      <c r="O60" s="88">
        <f t="shared" si="11"/>
        <v>17015.559391126506</v>
      </c>
      <c r="P60" s="89">
        <f t="shared" si="5"/>
        <v>0.93681847788150963</v>
      </c>
      <c r="Q60" s="200">
        <v>2908.8822865071352</v>
      </c>
      <c r="R60" s="92">
        <f t="shared" si="12"/>
        <v>-7.0453167896744745E-2</v>
      </c>
      <c r="S60" s="92">
        <f t="shared" si="12"/>
        <v>-6.5262804874848382E-2</v>
      </c>
      <c r="T60" s="91">
        <v>1970</v>
      </c>
      <c r="U60" s="195">
        <v>28047</v>
      </c>
      <c r="V60" s="195">
        <v>14158.001009591117</v>
      </c>
      <c r="W60" s="202"/>
      <c r="X60" s="88">
        <v>0</v>
      </c>
      <c r="Y60" s="88">
        <f t="shared" si="13"/>
        <v>0</v>
      </c>
      <c r="Z60" s="1"/>
      <c r="AA60" s="1"/>
    </row>
    <row r="61" spans="2:27" x14ac:dyDescent="0.35">
      <c r="B61" s="85">
        <v>1813</v>
      </c>
      <c r="C61" s="85" t="s">
        <v>80</v>
      </c>
      <c r="D61" s="1">
        <v>121488</v>
      </c>
      <c r="E61" s="85">
        <f t="shared" si="6"/>
        <v>15601.386926929497</v>
      </c>
      <c r="F61" s="86">
        <f t="shared" si="0"/>
        <v>0.85895898088126088</v>
      </c>
      <c r="G61" s="192">
        <f t="shared" si="1"/>
        <v>1537.8523545277023</v>
      </c>
      <c r="H61" s="192">
        <f t="shared" si="7"/>
        <v>11975.256284707219</v>
      </c>
      <c r="I61" s="192">
        <f t="shared" si="2"/>
        <v>261.32394368451179</v>
      </c>
      <c r="J61" s="87">
        <f t="shared" si="3"/>
        <v>2034.9295494712933</v>
      </c>
      <c r="K61" s="192">
        <f t="shared" si="8"/>
        <v>-5.3110515984305948</v>
      </c>
      <c r="L61" s="87">
        <f t="shared" si="4"/>
        <v>-41.357158796979043</v>
      </c>
      <c r="M61" s="88">
        <f t="shared" si="9"/>
        <v>11933.89912591024</v>
      </c>
      <c r="N61" s="88">
        <f t="shared" si="10"/>
        <v>133421.89912591025</v>
      </c>
      <c r="O61" s="88">
        <f t="shared" si="11"/>
        <v>17133.928229858771</v>
      </c>
      <c r="P61" s="89">
        <f t="shared" si="5"/>
        <v>0.94333546111907463</v>
      </c>
      <c r="Q61" s="200">
        <v>4352.5464289497831</v>
      </c>
      <c r="R61" s="92">
        <f t="shared" si="12"/>
        <v>-0.12490906078701136</v>
      </c>
      <c r="S61" s="92">
        <f t="shared" si="12"/>
        <v>-0.12603284522159861</v>
      </c>
      <c r="T61" s="91">
        <v>7787</v>
      </c>
      <c r="U61" s="195">
        <v>138829</v>
      </c>
      <c r="V61" s="195">
        <v>17851.227979940853</v>
      </c>
      <c r="W61" s="202"/>
      <c r="X61" s="88">
        <v>0</v>
      </c>
      <c r="Y61" s="88">
        <f t="shared" si="13"/>
        <v>0</v>
      </c>
      <c r="Z61" s="1"/>
      <c r="AA61" s="1"/>
    </row>
    <row r="62" spans="2:27" x14ac:dyDescent="0.35">
      <c r="B62" s="85">
        <v>1815</v>
      </c>
      <c r="C62" s="85" t="s">
        <v>81</v>
      </c>
      <c r="D62" s="1">
        <v>16888</v>
      </c>
      <c r="E62" s="85">
        <f t="shared" si="6"/>
        <v>13853.978671041838</v>
      </c>
      <c r="F62" s="86">
        <f t="shared" si="0"/>
        <v>0.7627526614244966</v>
      </c>
      <c r="G62" s="192">
        <f t="shared" si="1"/>
        <v>2586.2973080602983</v>
      </c>
      <c r="H62" s="192">
        <f t="shared" si="7"/>
        <v>3152.6964185255033</v>
      </c>
      <c r="I62" s="192">
        <f t="shared" si="2"/>
        <v>872.91683324519272</v>
      </c>
      <c r="J62" s="87">
        <f t="shared" si="3"/>
        <v>1064.08561972589</v>
      </c>
      <c r="K62" s="192">
        <f t="shared" si="8"/>
        <v>606.28183796225039</v>
      </c>
      <c r="L62" s="87">
        <f t="shared" si="4"/>
        <v>739.05756047598322</v>
      </c>
      <c r="M62" s="88">
        <f t="shared" si="9"/>
        <v>3891.7539790014866</v>
      </c>
      <c r="N62" s="88">
        <f t="shared" si="10"/>
        <v>20779.753979001485</v>
      </c>
      <c r="O62" s="88">
        <f t="shared" si="11"/>
        <v>17046.557817064386</v>
      </c>
      <c r="P62" s="89">
        <f t="shared" si="5"/>
        <v>0.93852514514623631</v>
      </c>
      <c r="Q62" s="200">
        <v>2182.546044290455</v>
      </c>
      <c r="R62" s="92">
        <f t="shared" si="12"/>
        <v>-0.11022128556375131</v>
      </c>
      <c r="S62" s="92">
        <f t="shared" si="12"/>
        <v>-0.14233799059672508</v>
      </c>
      <c r="T62" s="91">
        <v>1219</v>
      </c>
      <c r="U62" s="195">
        <v>18980</v>
      </c>
      <c r="V62" s="195">
        <v>16153.191489361703</v>
      </c>
      <c r="W62" s="202"/>
      <c r="X62" s="88">
        <v>0</v>
      </c>
      <c r="Y62" s="88">
        <f t="shared" si="13"/>
        <v>0</v>
      </c>
      <c r="Z62" s="1"/>
      <c r="AA62" s="1"/>
    </row>
    <row r="63" spans="2:27" x14ac:dyDescent="0.35">
      <c r="B63" s="85">
        <v>1816</v>
      </c>
      <c r="C63" s="85" t="s">
        <v>82</v>
      </c>
      <c r="D63" s="1">
        <v>6240</v>
      </c>
      <c r="E63" s="85">
        <f t="shared" si="6"/>
        <v>13744.493392070484</v>
      </c>
      <c r="F63" s="86">
        <f t="shared" si="0"/>
        <v>0.75672477659046267</v>
      </c>
      <c r="G63" s="192">
        <f t="shared" si="1"/>
        <v>2651.98847544311</v>
      </c>
      <c r="H63" s="192">
        <f t="shared" si="7"/>
        <v>1204.0027678511719</v>
      </c>
      <c r="I63" s="192">
        <f t="shared" si="2"/>
        <v>911.23668088516627</v>
      </c>
      <c r="J63" s="87">
        <f t="shared" si="3"/>
        <v>413.70145312186548</v>
      </c>
      <c r="K63" s="192">
        <f t="shared" si="8"/>
        <v>644.60168560222382</v>
      </c>
      <c r="L63" s="87">
        <f t="shared" si="4"/>
        <v>292.6491652634096</v>
      </c>
      <c r="M63" s="88">
        <f t="shared" si="9"/>
        <v>1496.6519331145814</v>
      </c>
      <c r="N63" s="88">
        <f t="shared" si="10"/>
        <v>7736.651933114581</v>
      </c>
      <c r="O63" s="88">
        <f t="shared" si="11"/>
        <v>17041.083553115819</v>
      </c>
      <c r="P63" s="89">
        <f t="shared" si="5"/>
        <v>0.93822375090453458</v>
      </c>
      <c r="Q63" s="200">
        <v>313.01079090062876</v>
      </c>
      <c r="R63" s="92">
        <f t="shared" si="12"/>
        <v>-0.12050739957716702</v>
      </c>
      <c r="S63" s="92">
        <f t="shared" si="12"/>
        <v>-0.10500973260936379</v>
      </c>
      <c r="T63" s="91">
        <v>454</v>
      </c>
      <c r="U63" s="195">
        <v>7095</v>
      </c>
      <c r="V63" s="195">
        <v>15357.142857142857</v>
      </c>
      <c r="W63" s="202"/>
      <c r="X63" s="88">
        <v>0</v>
      </c>
      <c r="Y63" s="88">
        <f t="shared" si="13"/>
        <v>0</v>
      </c>
      <c r="Z63" s="1"/>
      <c r="AA63" s="1"/>
    </row>
    <row r="64" spans="2:27" x14ac:dyDescent="0.35">
      <c r="B64" s="85">
        <v>1818</v>
      </c>
      <c r="C64" s="85" t="s">
        <v>55</v>
      </c>
      <c r="D64" s="1">
        <v>27717</v>
      </c>
      <c r="E64" s="85">
        <f t="shared" si="6"/>
        <v>15071.778140293638</v>
      </c>
      <c r="F64" s="86">
        <f t="shared" si="0"/>
        <v>0.82980053325316727</v>
      </c>
      <c r="G64" s="192">
        <f t="shared" si="1"/>
        <v>1855.6176265092181</v>
      </c>
      <c r="H64" s="192">
        <f t="shared" si="7"/>
        <v>3412.4808151504521</v>
      </c>
      <c r="I64" s="192">
        <f t="shared" si="2"/>
        <v>446.68701900706253</v>
      </c>
      <c r="J64" s="87">
        <f t="shared" si="3"/>
        <v>821.45742795398792</v>
      </c>
      <c r="K64" s="192">
        <f t="shared" si="8"/>
        <v>180.05202372412015</v>
      </c>
      <c r="L64" s="87">
        <f t="shared" si="4"/>
        <v>331.11567162865697</v>
      </c>
      <c r="M64" s="88">
        <f t="shared" si="9"/>
        <v>3743.596486779109</v>
      </c>
      <c r="N64" s="88">
        <f t="shared" si="10"/>
        <v>31460.596486779108</v>
      </c>
      <c r="O64" s="88">
        <f t="shared" si="11"/>
        <v>17107.447790526974</v>
      </c>
      <c r="P64" s="89">
        <f t="shared" si="5"/>
        <v>0.94187753873766966</v>
      </c>
      <c r="Q64" s="200">
        <v>1192.6308248155428</v>
      </c>
      <c r="R64" s="92">
        <f t="shared" si="12"/>
        <v>-2.6277885122079746E-2</v>
      </c>
      <c r="S64" s="92">
        <f t="shared" si="12"/>
        <v>-3.3690669030883906E-2</v>
      </c>
      <c r="T64" s="91">
        <v>1839</v>
      </c>
      <c r="U64" s="195">
        <v>28465</v>
      </c>
      <c r="V64" s="195">
        <v>15597.260273972603</v>
      </c>
      <c r="W64" s="202"/>
      <c r="X64" s="88">
        <v>0</v>
      </c>
      <c r="Y64" s="88">
        <f t="shared" si="13"/>
        <v>0</v>
      </c>
      <c r="Z64" s="1"/>
      <c r="AA64" s="1"/>
    </row>
    <row r="65" spans="2:27" x14ac:dyDescent="0.35">
      <c r="B65" s="85">
        <v>1820</v>
      </c>
      <c r="C65" s="85" t="s">
        <v>83</v>
      </c>
      <c r="D65" s="1">
        <v>103416</v>
      </c>
      <c r="E65" s="85">
        <f t="shared" si="6"/>
        <v>14166.575342465754</v>
      </c>
      <c r="F65" s="86">
        <f t="shared" si="0"/>
        <v>0.77996316454006842</v>
      </c>
      <c r="G65" s="192">
        <f t="shared" si="1"/>
        <v>2398.7393052059483</v>
      </c>
      <c r="H65" s="192">
        <f t="shared" si="7"/>
        <v>17510.796928003423</v>
      </c>
      <c r="I65" s="192">
        <f t="shared" si="2"/>
        <v>763.5079982468219</v>
      </c>
      <c r="J65" s="87">
        <f t="shared" si="3"/>
        <v>5573.6083872017998</v>
      </c>
      <c r="K65" s="192">
        <f t="shared" si="8"/>
        <v>496.87300296387951</v>
      </c>
      <c r="L65" s="87">
        <f t="shared" si="4"/>
        <v>3627.1729216363206</v>
      </c>
      <c r="M65" s="88">
        <f t="shared" si="9"/>
        <v>21137.969849639743</v>
      </c>
      <c r="N65" s="88">
        <f t="shared" si="10"/>
        <v>124553.96984963975</v>
      </c>
      <c r="O65" s="88">
        <f t="shared" si="11"/>
        <v>17062.187650635584</v>
      </c>
      <c r="P65" s="89">
        <f t="shared" si="5"/>
        <v>0.93938567030201492</v>
      </c>
      <c r="Q65" s="200">
        <v>8074.1772545695803</v>
      </c>
      <c r="R65" s="92">
        <f t="shared" si="12"/>
        <v>-2.0097217089741038E-2</v>
      </c>
      <c r="S65" s="92">
        <f t="shared" si="12"/>
        <v>-1.5667519577954949E-2</v>
      </c>
      <c r="T65" s="91">
        <v>7300</v>
      </c>
      <c r="U65" s="195">
        <v>105537</v>
      </c>
      <c r="V65" s="195">
        <v>14392.063275603437</v>
      </c>
      <c r="W65" s="202"/>
      <c r="X65" s="88">
        <v>0</v>
      </c>
      <c r="Y65" s="88">
        <f t="shared" si="13"/>
        <v>0</v>
      </c>
      <c r="Z65" s="1"/>
      <c r="AA65" s="1"/>
    </row>
    <row r="66" spans="2:27" x14ac:dyDescent="0.35">
      <c r="B66" s="85">
        <v>1822</v>
      </c>
      <c r="C66" s="85" t="s">
        <v>84</v>
      </c>
      <c r="D66" s="1">
        <v>26538</v>
      </c>
      <c r="E66" s="85">
        <f t="shared" si="6"/>
        <v>11690.748898678414</v>
      </c>
      <c r="F66" s="86">
        <f t="shared" si="0"/>
        <v>0.64365263208838774</v>
      </c>
      <c r="G66" s="192">
        <f t="shared" si="1"/>
        <v>3884.2351714783526</v>
      </c>
      <c r="H66" s="192">
        <f t="shared" si="7"/>
        <v>8817.2138392558609</v>
      </c>
      <c r="I66" s="192">
        <f t="shared" si="2"/>
        <v>1630.0472535723909</v>
      </c>
      <c r="J66" s="87">
        <f t="shared" si="3"/>
        <v>3700.2072656093274</v>
      </c>
      <c r="K66" s="192">
        <f t="shared" si="8"/>
        <v>1363.4122582894486</v>
      </c>
      <c r="L66" s="87">
        <f t="shared" si="4"/>
        <v>3094.9458263170482</v>
      </c>
      <c r="M66" s="88">
        <f t="shared" si="9"/>
        <v>11912.159665572908</v>
      </c>
      <c r="N66" s="88">
        <f t="shared" si="10"/>
        <v>38450.159665572908</v>
      </c>
      <c r="O66" s="88">
        <f t="shared" si="11"/>
        <v>16938.396328446212</v>
      </c>
      <c r="P66" s="89">
        <f t="shared" si="5"/>
        <v>0.9325701436794307</v>
      </c>
      <c r="Q66" s="200">
        <v>4606.9539545031457</v>
      </c>
      <c r="R66" s="92">
        <f t="shared" si="12"/>
        <v>1.5303389700818732E-2</v>
      </c>
      <c r="S66" s="92">
        <f t="shared" si="12"/>
        <v>9.488876896364613E-3</v>
      </c>
      <c r="T66" s="91">
        <v>2270</v>
      </c>
      <c r="U66" s="195">
        <v>26138</v>
      </c>
      <c r="V66" s="195">
        <v>11580.859548072664</v>
      </c>
      <c r="W66" s="202"/>
      <c r="X66" s="88">
        <v>0</v>
      </c>
      <c r="Y66" s="88">
        <f t="shared" si="13"/>
        <v>0</v>
      </c>
      <c r="Z66" s="1"/>
      <c r="AA66" s="1"/>
    </row>
    <row r="67" spans="2:27" x14ac:dyDescent="0.35">
      <c r="B67" s="85">
        <v>1824</v>
      </c>
      <c r="C67" s="85" t="s">
        <v>85</v>
      </c>
      <c r="D67" s="1">
        <v>190676</v>
      </c>
      <c r="E67" s="85">
        <f t="shared" si="6"/>
        <v>14291.410583120971</v>
      </c>
      <c r="F67" s="86">
        <f t="shared" si="0"/>
        <v>0.78683616574140303</v>
      </c>
      <c r="G67" s="192">
        <f t="shared" si="1"/>
        <v>2323.8381608128184</v>
      </c>
      <c r="H67" s="192">
        <f t="shared" si="7"/>
        <v>31004.648741564622</v>
      </c>
      <c r="I67" s="192">
        <f t="shared" si="2"/>
        <v>719.81566401749603</v>
      </c>
      <c r="J67" s="87">
        <f t="shared" si="3"/>
        <v>9603.7805893214318</v>
      </c>
      <c r="K67" s="192">
        <f t="shared" si="8"/>
        <v>453.18066873455365</v>
      </c>
      <c r="L67" s="87">
        <f t="shared" si="4"/>
        <v>6046.3364822564145</v>
      </c>
      <c r="M67" s="88">
        <f t="shared" si="9"/>
        <v>37050.985223821037</v>
      </c>
      <c r="N67" s="88">
        <f t="shared" si="10"/>
        <v>227726.98522382104</v>
      </c>
      <c r="O67" s="88">
        <f t="shared" si="11"/>
        <v>17068.429412668345</v>
      </c>
      <c r="P67" s="89">
        <f t="shared" si="5"/>
        <v>0.93972932036208168</v>
      </c>
      <c r="Q67" s="200">
        <v>15986.70764800924</v>
      </c>
      <c r="R67" s="92">
        <f t="shared" si="12"/>
        <v>-1.0256836160538173E-2</v>
      </c>
      <c r="S67" s="92">
        <f t="shared" si="12"/>
        <v>-1.834273069347938E-2</v>
      </c>
      <c r="T67" s="91">
        <v>13342</v>
      </c>
      <c r="U67" s="195">
        <v>192652</v>
      </c>
      <c r="V67" s="195">
        <v>14558.452353963576</v>
      </c>
      <c r="W67" s="202"/>
      <c r="X67" s="88">
        <v>0</v>
      </c>
      <c r="Y67" s="88">
        <f t="shared" si="13"/>
        <v>0</v>
      </c>
      <c r="Z67" s="1"/>
      <c r="AA67" s="1"/>
    </row>
    <row r="68" spans="2:27" x14ac:dyDescent="0.35">
      <c r="B68" s="85">
        <v>1825</v>
      </c>
      <c r="C68" s="85" t="s">
        <v>86</v>
      </c>
      <c r="D68" s="1">
        <v>19023</v>
      </c>
      <c r="E68" s="85">
        <f t="shared" si="6"/>
        <v>13083.218707015132</v>
      </c>
      <c r="F68" s="86">
        <f t="shared" si="0"/>
        <v>0.72031725511701683</v>
      </c>
      <c r="G68" s="192">
        <f t="shared" si="1"/>
        <v>3048.7532864763216</v>
      </c>
      <c r="H68" s="192">
        <f t="shared" si="7"/>
        <v>4432.8872785365711</v>
      </c>
      <c r="I68" s="192">
        <f t="shared" si="2"/>
        <v>1142.6828206545395</v>
      </c>
      <c r="J68" s="87">
        <f t="shared" si="3"/>
        <v>1661.4608212317005</v>
      </c>
      <c r="K68" s="192">
        <f t="shared" si="8"/>
        <v>876.04782537159713</v>
      </c>
      <c r="L68" s="87">
        <f t="shared" si="4"/>
        <v>1273.7735380903021</v>
      </c>
      <c r="M68" s="88">
        <f t="shared" si="9"/>
        <v>5706.6608166268734</v>
      </c>
      <c r="N68" s="88">
        <f t="shared" si="10"/>
        <v>24729.660816626874</v>
      </c>
      <c r="O68" s="88">
        <f t="shared" si="11"/>
        <v>17008.019818863053</v>
      </c>
      <c r="P68" s="89">
        <f t="shared" si="5"/>
        <v>0.93640337483086244</v>
      </c>
      <c r="Q68" s="200">
        <v>3411.7330175539937</v>
      </c>
      <c r="R68" s="92">
        <f t="shared" si="12"/>
        <v>-4.4982177820171693E-2</v>
      </c>
      <c r="S68" s="92">
        <f t="shared" si="12"/>
        <v>-4.0384430395646986E-2</v>
      </c>
      <c r="T68" s="91">
        <v>1454</v>
      </c>
      <c r="U68" s="195">
        <v>19919</v>
      </c>
      <c r="V68" s="195">
        <v>13633.812457221082</v>
      </c>
      <c r="W68" s="202"/>
      <c r="X68" s="88">
        <v>0</v>
      </c>
      <c r="Y68" s="88">
        <f t="shared" si="13"/>
        <v>0</v>
      </c>
      <c r="Z68" s="1"/>
      <c r="AA68" s="1"/>
    </row>
    <row r="69" spans="2:27" x14ac:dyDescent="0.35">
      <c r="B69" s="85">
        <v>1826</v>
      </c>
      <c r="C69" s="85" t="s">
        <v>87</v>
      </c>
      <c r="D69" s="1">
        <v>15991</v>
      </c>
      <c r="E69" s="85">
        <f t="shared" si="6"/>
        <v>12512.519561815338</v>
      </c>
      <c r="F69" s="86">
        <f t="shared" si="0"/>
        <v>0.68889651294540399</v>
      </c>
      <c r="G69" s="192">
        <f t="shared" si="1"/>
        <v>3391.1727735961981</v>
      </c>
      <c r="H69" s="192">
        <f t="shared" si="7"/>
        <v>4333.9188046559411</v>
      </c>
      <c r="I69" s="192">
        <f t="shared" si="2"/>
        <v>1342.4275214744675</v>
      </c>
      <c r="J69" s="87">
        <f t="shared" si="3"/>
        <v>1715.6223724443696</v>
      </c>
      <c r="K69" s="192">
        <f t="shared" si="8"/>
        <v>1075.7925261915252</v>
      </c>
      <c r="L69" s="87">
        <f t="shared" si="4"/>
        <v>1374.8628484727692</v>
      </c>
      <c r="M69" s="88">
        <f t="shared" si="9"/>
        <v>5708.7816531287099</v>
      </c>
      <c r="N69" s="88">
        <f t="shared" si="10"/>
        <v>21699.78165312871</v>
      </c>
      <c r="O69" s="88">
        <f t="shared" si="11"/>
        <v>16979.484861603058</v>
      </c>
      <c r="P69" s="89">
        <f t="shared" si="5"/>
        <v>0.93483233772228147</v>
      </c>
      <c r="Q69" s="200">
        <v>3586.4883056630015</v>
      </c>
      <c r="R69" s="92">
        <f t="shared" si="12"/>
        <v>-3.3484436385614991E-2</v>
      </c>
      <c r="S69" s="92">
        <f t="shared" si="12"/>
        <v>-3.7265796180663453E-2</v>
      </c>
      <c r="T69" s="91">
        <v>1278</v>
      </c>
      <c r="U69" s="195">
        <v>16545</v>
      </c>
      <c r="V69" s="195">
        <v>12996.857816182248</v>
      </c>
      <c r="W69" s="202"/>
      <c r="X69" s="88">
        <v>0</v>
      </c>
      <c r="Y69" s="88">
        <f t="shared" si="13"/>
        <v>0</v>
      </c>
      <c r="Z69" s="1"/>
      <c r="AA69" s="1"/>
    </row>
    <row r="70" spans="2:27" x14ac:dyDescent="0.35">
      <c r="B70" s="85">
        <v>1827</v>
      </c>
      <c r="C70" s="85" t="s">
        <v>88</v>
      </c>
      <c r="D70" s="1">
        <v>23619</v>
      </c>
      <c r="E70" s="85">
        <f t="shared" si="6"/>
        <v>16979.870596693025</v>
      </c>
      <c r="F70" s="86">
        <f t="shared" si="0"/>
        <v>0.93485357497646515</v>
      </c>
      <c r="G70" s="192">
        <f t="shared" si="1"/>
        <v>710.76215266958604</v>
      </c>
      <c r="H70" s="192">
        <f t="shared" si="7"/>
        <v>988.67015436339409</v>
      </c>
      <c r="I70" s="192">
        <f t="shared" si="2"/>
        <v>0</v>
      </c>
      <c r="J70" s="87">
        <f t="shared" si="3"/>
        <v>0</v>
      </c>
      <c r="K70" s="192">
        <f t="shared" si="8"/>
        <v>-266.63499528294238</v>
      </c>
      <c r="L70" s="87">
        <f t="shared" si="4"/>
        <v>-370.88927843857283</v>
      </c>
      <c r="M70" s="88">
        <f t="shared" si="9"/>
        <v>617.7808759248212</v>
      </c>
      <c r="N70" s="88">
        <f t="shared" si="10"/>
        <v>24236.780875924822</v>
      </c>
      <c r="O70" s="88">
        <f t="shared" si="11"/>
        <v>17423.997754079672</v>
      </c>
      <c r="P70" s="89">
        <f t="shared" si="5"/>
        <v>0.95930569659085985</v>
      </c>
      <c r="Q70" s="200">
        <v>1034.2278979009766</v>
      </c>
      <c r="R70" s="92">
        <f t="shared" si="12"/>
        <v>2.727035490605428E-2</v>
      </c>
      <c r="S70" s="92">
        <f t="shared" si="12"/>
        <v>1.102308832953848E-2</v>
      </c>
      <c r="T70" s="91">
        <v>1391</v>
      </c>
      <c r="U70" s="195">
        <v>22992</v>
      </c>
      <c r="V70" s="195">
        <v>16794.74068663258</v>
      </c>
      <c r="W70" s="202"/>
      <c r="X70" s="88">
        <v>0</v>
      </c>
      <c r="Y70" s="88">
        <f t="shared" si="13"/>
        <v>0</v>
      </c>
      <c r="Z70" s="1"/>
      <c r="AA70" s="1"/>
    </row>
    <row r="71" spans="2:27" x14ac:dyDescent="0.35">
      <c r="B71" s="85">
        <v>1828</v>
      </c>
      <c r="C71" s="85" t="s">
        <v>89</v>
      </c>
      <c r="D71" s="1">
        <v>25402</v>
      </c>
      <c r="E71" s="85">
        <f t="shared" si="6"/>
        <v>14246.775098149186</v>
      </c>
      <c r="F71" s="86">
        <f t="shared" ref="F71:F134" si="14">E71/E$364</f>
        <v>0.78437868866823801</v>
      </c>
      <c r="G71" s="192">
        <f t="shared" ref="G71:G134" si="15">($E$364+$Y$364-E71-Y71)*0.6</f>
        <v>2350.6194517958888</v>
      </c>
      <c r="H71" s="192">
        <f t="shared" ref="H71:H134" si="16">G71*T71/1000</f>
        <v>4191.1544825520696</v>
      </c>
      <c r="I71" s="192">
        <f t="shared" ref="I71:I134" si="17">IF(E71+Y71&lt;(E$364+Y$364)*0.9,((E$364+Y$364)*0.9-E71-Y71)*0.35,0)</f>
        <v>735.43808375762057</v>
      </c>
      <c r="J71" s="87">
        <f t="shared" ref="J71:J134" si="18">I71*T71/1000</f>
        <v>1311.2861033398374</v>
      </c>
      <c r="K71" s="192">
        <f t="shared" si="8"/>
        <v>468.80308847467819</v>
      </c>
      <c r="L71" s="87">
        <f t="shared" ref="L71:L134" si="19">K71*T71/1000</f>
        <v>835.87590675035119</v>
      </c>
      <c r="M71" s="88">
        <f t="shared" si="9"/>
        <v>5027.0303893024211</v>
      </c>
      <c r="N71" s="88">
        <f t="shared" si="10"/>
        <v>30429.030389302421</v>
      </c>
      <c r="O71" s="88">
        <f t="shared" si="11"/>
        <v>17066.197638419755</v>
      </c>
      <c r="P71" s="89">
        <f t="shared" ref="P71:P134" si="20">O71/O$364</f>
        <v>0.9396064465084234</v>
      </c>
      <c r="Q71" s="200">
        <v>2061.434780122956</v>
      </c>
      <c r="R71" s="92">
        <f t="shared" si="12"/>
        <v>0.22001825080447626</v>
      </c>
      <c r="S71" s="92">
        <f t="shared" si="12"/>
        <v>0.16185697692989376</v>
      </c>
      <c r="T71" s="91">
        <v>1783</v>
      </c>
      <c r="U71" s="195">
        <v>20821</v>
      </c>
      <c r="V71" s="195">
        <v>12262.073027090695</v>
      </c>
      <c r="W71" s="202"/>
      <c r="X71" s="88">
        <v>0</v>
      </c>
      <c r="Y71" s="88">
        <f t="shared" si="13"/>
        <v>0</v>
      </c>
      <c r="Z71" s="1"/>
      <c r="AA71" s="1"/>
    </row>
    <row r="72" spans="2:27" x14ac:dyDescent="0.35">
      <c r="B72" s="85">
        <v>1832</v>
      </c>
      <c r="C72" s="85" t="s">
        <v>90</v>
      </c>
      <c r="D72" s="1">
        <v>86541</v>
      </c>
      <c r="E72" s="85">
        <f t="shared" ref="E72:E135" si="21">D72/T72*1000</f>
        <v>19408.163265306121</v>
      </c>
      <c r="F72" s="86">
        <f t="shared" si="14"/>
        <v>1.0685470604135223</v>
      </c>
      <c r="G72" s="192">
        <f t="shared" si="15"/>
        <v>-746.21344849827142</v>
      </c>
      <c r="H72" s="192">
        <f t="shared" si="16"/>
        <v>-3327.3657668537921</v>
      </c>
      <c r="I72" s="192">
        <f t="shared" si="17"/>
        <v>0</v>
      </c>
      <c r="J72" s="87">
        <f t="shared" si="18"/>
        <v>0</v>
      </c>
      <c r="K72" s="192">
        <f t="shared" ref="K72:K135" si="22">I72+J$366</f>
        <v>-266.63499528294238</v>
      </c>
      <c r="L72" s="87">
        <f t="shared" si="19"/>
        <v>-1188.9254439666402</v>
      </c>
      <c r="M72" s="88">
        <f t="shared" ref="M72:M135" si="23">+H72+L72</f>
        <v>-4516.2912108204328</v>
      </c>
      <c r="N72" s="88">
        <f t="shared" ref="N72:N135" si="24">D72+M72</f>
        <v>82024.708789179567</v>
      </c>
      <c r="O72" s="88">
        <f t="shared" ref="O72:O135" si="25">N72/T72*1000</f>
        <v>18395.314821524909</v>
      </c>
      <c r="P72" s="89">
        <f t="shared" si="20"/>
        <v>1.0127830907656827</v>
      </c>
      <c r="Q72" s="200">
        <v>6422.7791493461227</v>
      </c>
      <c r="R72" s="92">
        <f t="shared" ref="R72:S135" si="26">(D72-U72)/U72</f>
        <v>2.7740212906134055E-4</v>
      </c>
      <c r="S72" s="92">
        <f t="shared" si="26"/>
        <v>-8.4713798137584489E-3</v>
      </c>
      <c r="T72" s="91">
        <v>4459</v>
      </c>
      <c r="U72" s="195">
        <v>86517</v>
      </c>
      <c r="V72" s="195">
        <v>19573.981900452487</v>
      </c>
      <c r="W72" s="202"/>
      <c r="X72" s="88">
        <v>0</v>
      </c>
      <c r="Y72" s="88">
        <f t="shared" ref="Y72:Y135" si="27">X72*1000/T72</f>
        <v>0</v>
      </c>
      <c r="Z72" s="1"/>
      <c r="AA72" s="1"/>
    </row>
    <row r="73" spans="2:27" x14ac:dyDescent="0.35">
      <c r="B73" s="85">
        <v>1833</v>
      </c>
      <c r="C73" s="85" t="s">
        <v>91</v>
      </c>
      <c r="D73" s="1">
        <v>403213</v>
      </c>
      <c r="E73" s="85">
        <f t="shared" si="21"/>
        <v>15520.130869899922</v>
      </c>
      <c r="F73" s="86">
        <f t="shared" si="14"/>
        <v>0.85448530041532234</v>
      </c>
      <c r="G73" s="192">
        <f t="shared" si="15"/>
        <v>1586.6059887454478</v>
      </c>
      <c r="H73" s="192">
        <f t="shared" si="16"/>
        <v>41220.023587606738</v>
      </c>
      <c r="I73" s="192">
        <f t="shared" si="17"/>
        <v>289.76356364486315</v>
      </c>
      <c r="J73" s="87">
        <f t="shared" si="18"/>
        <v>7528.0573834935449</v>
      </c>
      <c r="K73" s="192">
        <f t="shared" si="22"/>
        <v>23.12856836192077</v>
      </c>
      <c r="L73" s="87">
        <f t="shared" si="19"/>
        <v>600.88020604270162</v>
      </c>
      <c r="M73" s="88">
        <f t="shared" si="23"/>
        <v>41820.903793649442</v>
      </c>
      <c r="N73" s="88">
        <f t="shared" si="24"/>
        <v>445033.90379364946</v>
      </c>
      <c r="O73" s="88">
        <f t="shared" si="25"/>
        <v>17129.865427007291</v>
      </c>
      <c r="P73" s="89">
        <f t="shared" si="20"/>
        <v>0.94311177709577765</v>
      </c>
      <c r="Q73" s="200">
        <v>29256.229193319159</v>
      </c>
      <c r="R73" s="92">
        <f t="shared" si="26"/>
        <v>-2.8512773722627735E-4</v>
      </c>
      <c r="S73" s="92">
        <f t="shared" si="26"/>
        <v>4.0246515427363964E-3</v>
      </c>
      <c r="T73" s="91">
        <v>25980</v>
      </c>
      <c r="U73" s="195">
        <v>403328</v>
      </c>
      <c r="V73" s="195">
        <v>15457.918135827073</v>
      </c>
      <c r="W73" s="202"/>
      <c r="X73" s="88">
        <v>0</v>
      </c>
      <c r="Y73" s="88">
        <f t="shared" si="27"/>
        <v>0</v>
      </c>
      <c r="Z73" s="1"/>
      <c r="AA73" s="1"/>
    </row>
    <row r="74" spans="2:27" x14ac:dyDescent="0.35">
      <c r="B74" s="85">
        <v>1834</v>
      </c>
      <c r="C74" s="85" t="s">
        <v>92</v>
      </c>
      <c r="D74" s="1">
        <v>44488</v>
      </c>
      <c r="E74" s="85">
        <f t="shared" si="21"/>
        <v>24021.598272138228</v>
      </c>
      <c r="F74" s="86">
        <f t="shared" si="14"/>
        <v>1.3225470060844005</v>
      </c>
      <c r="G74" s="192">
        <f t="shared" si="15"/>
        <v>-3514.2744525975359</v>
      </c>
      <c r="H74" s="192">
        <f t="shared" si="16"/>
        <v>-6508.4362862106364</v>
      </c>
      <c r="I74" s="192">
        <f t="shared" si="17"/>
        <v>0</v>
      </c>
      <c r="J74" s="87">
        <f t="shared" si="18"/>
        <v>0</v>
      </c>
      <c r="K74" s="192">
        <f t="shared" si="22"/>
        <v>-266.63499528294238</v>
      </c>
      <c r="L74" s="87">
        <f t="shared" si="19"/>
        <v>-493.80801126400928</v>
      </c>
      <c r="M74" s="88">
        <f t="shared" si="23"/>
        <v>-7002.2442974746455</v>
      </c>
      <c r="N74" s="88">
        <f t="shared" si="24"/>
        <v>37485.755702525355</v>
      </c>
      <c r="O74" s="88">
        <f t="shared" si="25"/>
        <v>20240.688824257752</v>
      </c>
      <c r="P74" s="89">
        <f t="shared" si="20"/>
        <v>1.1143830690340337</v>
      </c>
      <c r="Q74" s="200">
        <v>-1433.2448117091217</v>
      </c>
      <c r="R74" s="92">
        <f t="shared" si="26"/>
        <v>4.4736162318296031E-2</v>
      </c>
      <c r="S74" s="92">
        <f t="shared" si="26"/>
        <v>5.4326073095515813E-2</v>
      </c>
      <c r="T74" s="91">
        <v>1852</v>
      </c>
      <c r="U74" s="195">
        <v>42583</v>
      </c>
      <c r="V74" s="195">
        <v>22783.841626538255</v>
      </c>
      <c r="W74" s="202"/>
      <c r="X74" s="88">
        <v>0</v>
      </c>
      <c r="Y74" s="88">
        <f t="shared" si="27"/>
        <v>0</v>
      </c>
      <c r="Z74" s="1"/>
      <c r="AA74" s="1"/>
    </row>
    <row r="75" spans="2:27" x14ac:dyDescent="0.35">
      <c r="B75" s="85">
        <v>1835</v>
      </c>
      <c r="C75" s="85" t="s">
        <v>93</v>
      </c>
      <c r="D75" s="1">
        <v>6620</v>
      </c>
      <c r="E75" s="85">
        <f t="shared" si="21"/>
        <v>14909.909909909909</v>
      </c>
      <c r="F75" s="86">
        <f t="shared" si="14"/>
        <v>0.82088862235328008</v>
      </c>
      <c r="G75" s="192">
        <f t="shared" si="15"/>
        <v>1952.7385647394551</v>
      </c>
      <c r="H75" s="192">
        <f t="shared" si="16"/>
        <v>867.015922744318</v>
      </c>
      <c r="I75" s="192">
        <f t="shared" si="17"/>
        <v>503.34089964136751</v>
      </c>
      <c r="J75" s="87">
        <f t="shared" si="18"/>
        <v>223.48335944076717</v>
      </c>
      <c r="K75" s="192">
        <f t="shared" si="22"/>
        <v>236.70590435842513</v>
      </c>
      <c r="L75" s="87">
        <f t="shared" si="19"/>
        <v>105.09742153514077</v>
      </c>
      <c r="M75" s="88">
        <f t="shared" si="23"/>
        <v>972.11334427945872</v>
      </c>
      <c r="N75" s="88">
        <f t="shared" si="24"/>
        <v>7592.1133442794589</v>
      </c>
      <c r="O75" s="88">
        <f t="shared" si="25"/>
        <v>17099.354379007789</v>
      </c>
      <c r="P75" s="89">
        <f t="shared" si="20"/>
        <v>0.94143194319267542</v>
      </c>
      <c r="Q75" s="200">
        <v>665.89006863409611</v>
      </c>
      <c r="R75" s="92">
        <f t="shared" si="26"/>
        <v>-6.3044130891624136E-3</v>
      </c>
      <c r="S75" s="92">
        <f t="shared" si="26"/>
        <v>7.1239056528759667E-3</v>
      </c>
      <c r="T75" s="91">
        <v>444</v>
      </c>
      <c r="U75" s="195">
        <v>6662</v>
      </c>
      <c r="V75" s="195">
        <v>14804.444444444443</v>
      </c>
      <c r="W75" s="202"/>
      <c r="X75" s="88">
        <v>0</v>
      </c>
      <c r="Y75" s="88">
        <f t="shared" si="27"/>
        <v>0</v>
      </c>
      <c r="Z75" s="1"/>
      <c r="AA75" s="1"/>
    </row>
    <row r="76" spans="2:27" x14ac:dyDescent="0.35">
      <c r="B76" s="85">
        <v>1836</v>
      </c>
      <c r="C76" s="85" t="s">
        <v>94</v>
      </c>
      <c r="D76" s="1">
        <v>15703</v>
      </c>
      <c r="E76" s="85">
        <f t="shared" si="21"/>
        <v>13786.65496049166</v>
      </c>
      <c r="F76" s="86">
        <f t="shared" si="14"/>
        <v>0.7590460482833592</v>
      </c>
      <c r="G76" s="192">
        <f t="shared" si="15"/>
        <v>2626.6915343904047</v>
      </c>
      <c r="H76" s="192">
        <f t="shared" si="16"/>
        <v>2991.8016576706709</v>
      </c>
      <c r="I76" s="192">
        <f t="shared" si="17"/>
        <v>896.48013193775478</v>
      </c>
      <c r="J76" s="87">
        <f t="shared" si="18"/>
        <v>1021.0908702771027</v>
      </c>
      <c r="K76" s="192">
        <f t="shared" si="22"/>
        <v>629.84513665481245</v>
      </c>
      <c r="L76" s="87">
        <f t="shared" si="19"/>
        <v>717.39361064983132</v>
      </c>
      <c r="M76" s="88">
        <f t="shared" si="23"/>
        <v>3709.1952683205022</v>
      </c>
      <c r="N76" s="88">
        <f t="shared" si="24"/>
        <v>19412.195268320502</v>
      </c>
      <c r="O76" s="88">
        <f t="shared" si="25"/>
        <v>17043.191631536876</v>
      </c>
      <c r="P76" s="89">
        <f t="shared" si="20"/>
        <v>0.93833981448917936</v>
      </c>
      <c r="Q76" s="200">
        <v>2161.2802661581859</v>
      </c>
      <c r="R76" s="92">
        <f t="shared" si="26"/>
        <v>3.8355814102154317E-3</v>
      </c>
      <c r="S76" s="92">
        <f t="shared" si="26"/>
        <v>1.6174210154502506E-2</v>
      </c>
      <c r="T76" s="91">
        <v>1139</v>
      </c>
      <c r="U76" s="195">
        <v>15643</v>
      </c>
      <c r="V76" s="195">
        <v>13567.215958369472</v>
      </c>
      <c r="W76" s="202"/>
      <c r="X76" s="88">
        <v>0</v>
      </c>
      <c r="Y76" s="88">
        <f t="shared" si="27"/>
        <v>0</v>
      </c>
      <c r="Z76" s="1"/>
      <c r="AA76" s="1"/>
    </row>
    <row r="77" spans="2:27" x14ac:dyDescent="0.35">
      <c r="B77" s="85">
        <v>1837</v>
      </c>
      <c r="C77" s="85" t="s">
        <v>95</v>
      </c>
      <c r="D77" s="1">
        <v>110250</v>
      </c>
      <c r="E77" s="85">
        <f t="shared" si="21"/>
        <v>17747.907276239537</v>
      </c>
      <c r="F77" s="86">
        <f t="shared" si="14"/>
        <v>0.97713904655873673</v>
      </c>
      <c r="G77" s="192">
        <f t="shared" si="15"/>
        <v>249.94014494167857</v>
      </c>
      <c r="H77" s="192">
        <f t="shared" si="16"/>
        <v>1552.6281803777074</v>
      </c>
      <c r="I77" s="192">
        <f t="shared" si="17"/>
        <v>0</v>
      </c>
      <c r="J77" s="87">
        <f t="shared" si="18"/>
        <v>0</v>
      </c>
      <c r="K77" s="192">
        <f t="shared" si="22"/>
        <v>-266.63499528294238</v>
      </c>
      <c r="L77" s="87">
        <f t="shared" si="19"/>
        <v>-1656.336590697638</v>
      </c>
      <c r="M77" s="88">
        <f t="shared" si="23"/>
        <v>-103.70841031993064</v>
      </c>
      <c r="N77" s="88">
        <f t="shared" si="24"/>
        <v>110146.29158968007</v>
      </c>
      <c r="O77" s="88">
        <f t="shared" si="25"/>
        <v>17731.212425898273</v>
      </c>
      <c r="P77" s="89">
        <f t="shared" si="20"/>
        <v>0.97621988522376824</v>
      </c>
      <c r="Q77" s="200">
        <v>5405.439756837427</v>
      </c>
      <c r="R77" s="92">
        <f t="shared" si="26"/>
        <v>7.6250256250061016E-2</v>
      </c>
      <c r="S77" s="92">
        <f t="shared" si="26"/>
        <v>7.6596763093670209E-2</v>
      </c>
      <c r="T77" s="91">
        <v>6212</v>
      </c>
      <c r="U77" s="195">
        <v>102439</v>
      </c>
      <c r="V77" s="195">
        <v>16485.194721596396</v>
      </c>
      <c r="W77" s="202"/>
      <c r="X77" s="88">
        <v>0</v>
      </c>
      <c r="Y77" s="88">
        <f t="shared" si="27"/>
        <v>0</v>
      </c>
      <c r="Z77" s="1"/>
      <c r="AA77" s="1"/>
    </row>
    <row r="78" spans="2:27" x14ac:dyDescent="0.35">
      <c r="B78" s="85">
        <v>1838</v>
      </c>
      <c r="C78" s="85" t="s">
        <v>96</v>
      </c>
      <c r="D78" s="1">
        <v>29414</v>
      </c>
      <c r="E78" s="85">
        <f t="shared" si="21"/>
        <v>15256.224066390041</v>
      </c>
      <c r="F78" s="86">
        <f t="shared" si="14"/>
        <v>0.83995549482482079</v>
      </c>
      <c r="G78" s="192">
        <f t="shared" si="15"/>
        <v>1744.9500708513763</v>
      </c>
      <c r="H78" s="192">
        <f t="shared" si="16"/>
        <v>3364.2637366014533</v>
      </c>
      <c r="I78" s="192">
        <f t="shared" si="17"/>
        <v>382.13094487332143</v>
      </c>
      <c r="J78" s="87">
        <f t="shared" si="18"/>
        <v>736.74846171576371</v>
      </c>
      <c r="K78" s="192">
        <f t="shared" si="22"/>
        <v>115.49594959037904</v>
      </c>
      <c r="L78" s="87">
        <f t="shared" si="19"/>
        <v>222.6761908102508</v>
      </c>
      <c r="M78" s="88">
        <f t="shared" si="23"/>
        <v>3586.939927411704</v>
      </c>
      <c r="N78" s="88">
        <f t="shared" si="24"/>
        <v>33000.939927411702</v>
      </c>
      <c r="O78" s="88">
        <f t="shared" si="25"/>
        <v>17116.670086831797</v>
      </c>
      <c r="P78" s="89">
        <f t="shared" si="20"/>
        <v>0.94238528681625244</v>
      </c>
      <c r="Q78" s="200">
        <v>2906.6409039537821</v>
      </c>
      <c r="R78" s="92">
        <f t="shared" si="26"/>
        <v>-3.8412501225930887E-2</v>
      </c>
      <c r="S78" s="92">
        <f t="shared" si="26"/>
        <v>-5.5369957117174844E-2</v>
      </c>
      <c r="T78" s="91">
        <v>1928</v>
      </c>
      <c r="U78" s="195">
        <v>30589</v>
      </c>
      <c r="V78" s="195">
        <v>16150.475184794086</v>
      </c>
      <c r="W78" s="202"/>
      <c r="X78" s="88">
        <v>0</v>
      </c>
      <c r="Y78" s="88">
        <f t="shared" si="27"/>
        <v>0</v>
      </c>
      <c r="Z78" s="1"/>
      <c r="AA78" s="1"/>
    </row>
    <row r="79" spans="2:27" x14ac:dyDescent="0.35">
      <c r="B79" s="85">
        <v>1839</v>
      </c>
      <c r="C79" s="85" t="s">
        <v>97</v>
      </c>
      <c r="D79" s="1">
        <v>17029</v>
      </c>
      <c r="E79" s="85">
        <f t="shared" si="21"/>
        <v>16581.304771178187</v>
      </c>
      <c r="F79" s="86">
        <f t="shared" si="14"/>
        <v>0.91290990439757635</v>
      </c>
      <c r="G79" s="192">
        <f t="shared" si="15"/>
        <v>949.90164797848843</v>
      </c>
      <c r="H79" s="192">
        <f t="shared" si="16"/>
        <v>975.54899247390767</v>
      </c>
      <c r="I79" s="192">
        <f t="shared" si="17"/>
        <v>0</v>
      </c>
      <c r="J79" s="87">
        <f t="shared" si="18"/>
        <v>0</v>
      </c>
      <c r="K79" s="192">
        <f t="shared" si="22"/>
        <v>-266.63499528294238</v>
      </c>
      <c r="L79" s="87">
        <f t="shared" si="19"/>
        <v>-273.83414015558179</v>
      </c>
      <c r="M79" s="88">
        <f t="shared" si="23"/>
        <v>701.71485231832594</v>
      </c>
      <c r="N79" s="88">
        <f t="shared" si="24"/>
        <v>17730.714852318328</v>
      </c>
      <c r="O79" s="88">
        <f t="shared" si="25"/>
        <v>17264.571423873735</v>
      </c>
      <c r="P79" s="89">
        <f t="shared" si="20"/>
        <v>0.95052822835930428</v>
      </c>
      <c r="Q79" s="200">
        <v>2020.6336816278244</v>
      </c>
      <c r="R79" s="92">
        <f t="shared" si="26"/>
        <v>5.0978213911004135E-2</v>
      </c>
      <c r="S79" s="92">
        <f t="shared" si="26"/>
        <v>3.5627996570531804E-2</v>
      </c>
      <c r="T79" s="91">
        <v>1027</v>
      </c>
      <c r="U79" s="195">
        <v>16203</v>
      </c>
      <c r="V79" s="195">
        <v>16010.86956521739</v>
      </c>
      <c r="W79" s="202"/>
      <c r="X79" s="88">
        <v>0</v>
      </c>
      <c r="Y79" s="88">
        <f t="shared" si="27"/>
        <v>0</v>
      </c>
      <c r="Z79" s="1"/>
      <c r="AA79" s="1"/>
    </row>
    <row r="80" spans="2:27" x14ac:dyDescent="0.35">
      <c r="B80" s="85">
        <v>1840</v>
      </c>
      <c r="C80" s="85" t="s">
        <v>98</v>
      </c>
      <c r="D80" s="1">
        <v>61536</v>
      </c>
      <c r="E80" s="85">
        <f t="shared" si="21"/>
        <v>13233.548387096775</v>
      </c>
      <c r="F80" s="86">
        <f t="shared" si="14"/>
        <v>0.72859389291876564</v>
      </c>
      <c r="G80" s="192">
        <f t="shared" si="15"/>
        <v>2958.5554784273359</v>
      </c>
      <c r="H80" s="192">
        <f t="shared" si="16"/>
        <v>13757.282974687112</v>
      </c>
      <c r="I80" s="192">
        <f t="shared" si="17"/>
        <v>1090.0674326259646</v>
      </c>
      <c r="J80" s="87">
        <f t="shared" si="18"/>
        <v>5068.8135617107346</v>
      </c>
      <c r="K80" s="192">
        <f t="shared" si="22"/>
        <v>823.43243734302223</v>
      </c>
      <c r="L80" s="87">
        <f t="shared" si="19"/>
        <v>3828.9608336450533</v>
      </c>
      <c r="M80" s="88">
        <f t="shared" si="23"/>
        <v>17586.243808332165</v>
      </c>
      <c r="N80" s="88">
        <f t="shared" si="24"/>
        <v>79122.243808332161</v>
      </c>
      <c r="O80" s="88">
        <f t="shared" si="25"/>
        <v>17015.536302867135</v>
      </c>
      <c r="P80" s="89">
        <f t="shared" si="20"/>
        <v>0.93681720672094981</v>
      </c>
      <c r="Q80" s="200">
        <v>8154.6858539381574</v>
      </c>
      <c r="R80" s="92">
        <f t="shared" si="26"/>
        <v>-1.8580245929092042E-2</v>
      </c>
      <c r="S80" s="92">
        <f t="shared" si="26"/>
        <v>-2.5545160312821058E-2</v>
      </c>
      <c r="T80" s="91">
        <v>4650</v>
      </c>
      <c r="U80" s="195">
        <v>62701</v>
      </c>
      <c r="V80" s="195">
        <v>13580.463504440113</v>
      </c>
      <c r="W80" s="202"/>
      <c r="X80" s="88">
        <v>0</v>
      </c>
      <c r="Y80" s="88">
        <f t="shared" si="27"/>
        <v>0</v>
      </c>
      <c r="Z80" s="1"/>
      <c r="AA80" s="1"/>
    </row>
    <row r="81" spans="2:29" x14ac:dyDescent="0.35">
      <c r="B81" s="85">
        <v>1841</v>
      </c>
      <c r="C81" s="85" t="s">
        <v>99</v>
      </c>
      <c r="D81" s="1">
        <v>149984</v>
      </c>
      <c r="E81" s="85">
        <f t="shared" si="21"/>
        <v>15669.034684496448</v>
      </c>
      <c r="F81" s="86">
        <f t="shared" si="14"/>
        <v>0.86268343494234911</v>
      </c>
      <c r="G81" s="192">
        <f t="shared" si="15"/>
        <v>1497.2636999875322</v>
      </c>
      <c r="H81" s="192">
        <f t="shared" si="16"/>
        <v>14331.808136280657</v>
      </c>
      <c r="I81" s="192">
        <f t="shared" si="17"/>
        <v>237.64722853607907</v>
      </c>
      <c r="J81" s="87">
        <f t="shared" si="18"/>
        <v>2274.7592715473488</v>
      </c>
      <c r="K81" s="192">
        <f t="shared" si="22"/>
        <v>-28.987766746863315</v>
      </c>
      <c r="L81" s="87">
        <f t="shared" si="19"/>
        <v>-277.47090330097564</v>
      </c>
      <c r="M81" s="88">
        <f t="shared" si="23"/>
        <v>14054.337232979682</v>
      </c>
      <c r="N81" s="88">
        <f t="shared" si="24"/>
        <v>164038.33723297968</v>
      </c>
      <c r="O81" s="88">
        <f t="shared" si="25"/>
        <v>17137.310617737119</v>
      </c>
      <c r="P81" s="89">
        <f t="shared" si="20"/>
        <v>0.94352168382212898</v>
      </c>
      <c r="Q81" s="200">
        <v>10095.330255521574</v>
      </c>
      <c r="R81" s="89">
        <f t="shared" si="26"/>
        <v>1.2304182612158395E-2</v>
      </c>
      <c r="S81" s="89">
        <f t="shared" si="26"/>
        <v>1.5582643713388735E-2</v>
      </c>
      <c r="T81" s="91">
        <v>9572</v>
      </c>
      <c r="U81" s="195">
        <v>148161</v>
      </c>
      <c r="V81" s="195">
        <v>15428.616057482037</v>
      </c>
      <c r="W81" s="202"/>
      <c r="X81" s="88">
        <v>0</v>
      </c>
      <c r="Y81" s="88">
        <f t="shared" si="27"/>
        <v>0</v>
      </c>
      <c r="Z81" s="1"/>
      <c r="AA81" s="1"/>
    </row>
    <row r="82" spans="2:29" x14ac:dyDescent="0.35">
      <c r="B82" s="85">
        <v>1845</v>
      </c>
      <c r="C82" s="85" t="s">
        <v>100</v>
      </c>
      <c r="D82" s="1">
        <v>38131</v>
      </c>
      <c r="E82" s="85">
        <f t="shared" si="21"/>
        <v>20667.208672086719</v>
      </c>
      <c r="F82" s="86">
        <f t="shared" si="14"/>
        <v>1.1378657924311724</v>
      </c>
      <c r="G82" s="192">
        <f t="shared" si="15"/>
        <v>-1501.6406925666306</v>
      </c>
      <c r="H82" s="192">
        <f t="shared" si="16"/>
        <v>-2770.5270777854334</v>
      </c>
      <c r="I82" s="192">
        <f t="shared" si="17"/>
        <v>0</v>
      </c>
      <c r="J82" s="87">
        <f t="shared" si="18"/>
        <v>0</v>
      </c>
      <c r="K82" s="192">
        <f t="shared" si="22"/>
        <v>-266.63499528294238</v>
      </c>
      <c r="L82" s="87">
        <f t="shared" si="19"/>
        <v>-491.94156629702866</v>
      </c>
      <c r="M82" s="88">
        <f t="shared" si="23"/>
        <v>-3262.4686440824621</v>
      </c>
      <c r="N82" s="88">
        <f t="shared" si="24"/>
        <v>34868.531355917541</v>
      </c>
      <c r="O82" s="88">
        <f t="shared" si="25"/>
        <v>18898.932984237148</v>
      </c>
      <c r="P82" s="89">
        <f t="shared" si="20"/>
        <v>1.0405105835727426</v>
      </c>
      <c r="Q82" s="200">
        <v>2545.0899149010088</v>
      </c>
      <c r="R82" s="89">
        <f t="shared" si="26"/>
        <v>1.5496953141416264E-3</v>
      </c>
      <c r="S82" s="89">
        <f t="shared" si="26"/>
        <v>1.4577984033675041E-2</v>
      </c>
      <c r="T82" s="91">
        <v>1845</v>
      </c>
      <c r="U82" s="195">
        <v>38072</v>
      </c>
      <c r="V82" s="195">
        <v>20370.251471375068</v>
      </c>
      <c r="W82" s="202"/>
      <c r="X82" s="88">
        <v>0</v>
      </c>
      <c r="Y82" s="88">
        <f t="shared" si="27"/>
        <v>0</v>
      </c>
      <c r="Z82" s="1"/>
      <c r="AA82" s="1"/>
    </row>
    <row r="83" spans="2:29" x14ac:dyDescent="0.35">
      <c r="B83" s="85">
        <v>1848</v>
      </c>
      <c r="C83" s="85" t="s">
        <v>101</v>
      </c>
      <c r="D83" s="1">
        <v>36866</v>
      </c>
      <c r="E83" s="85">
        <f t="shared" si="21"/>
        <v>13833.395872420264</v>
      </c>
      <c r="F83" s="86">
        <f t="shared" si="14"/>
        <v>0.76161944296062056</v>
      </c>
      <c r="G83" s="192">
        <f t="shared" si="15"/>
        <v>2598.6469872332423</v>
      </c>
      <c r="H83" s="192">
        <f t="shared" si="16"/>
        <v>6925.394220976591</v>
      </c>
      <c r="I83" s="192">
        <f t="shared" si="17"/>
        <v>880.12081276274341</v>
      </c>
      <c r="J83" s="87">
        <f t="shared" si="18"/>
        <v>2345.5219660127113</v>
      </c>
      <c r="K83" s="192">
        <f t="shared" si="22"/>
        <v>613.48581747980097</v>
      </c>
      <c r="L83" s="87">
        <f t="shared" si="19"/>
        <v>1634.9397035836696</v>
      </c>
      <c r="M83" s="88">
        <f t="shared" si="23"/>
        <v>8560.3339245602601</v>
      </c>
      <c r="N83" s="88">
        <f t="shared" si="24"/>
        <v>45426.333924560262</v>
      </c>
      <c r="O83" s="88">
        <f t="shared" si="25"/>
        <v>17045.528677133305</v>
      </c>
      <c r="P83" s="89">
        <f t="shared" si="20"/>
        <v>0.9384684842230423</v>
      </c>
      <c r="Q83" s="200">
        <v>4542.9724840312247</v>
      </c>
      <c r="R83" s="89">
        <f t="shared" si="26"/>
        <v>8.5077280809738743E-3</v>
      </c>
      <c r="S83" s="89">
        <f t="shared" si="26"/>
        <v>-1.9495863618085009E-2</v>
      </c>
      <c r="T83" s="91">
        <v>2665</v>
      </c>
      <c r="U83" s="195">
        <v>36555</v>
      </c>
      <c r="V83" s="195">
        <v>14108.45233500579</v>
      </c>
      <c r="W83" s="202"/>
      <c r="X83" s="88">
        <v>0</v>
      </c>
      <c r="Y83" s="88">
        <f t="shared" si="27"/>
        <v>0</v>
      </c>
      <c r="Z83" s="1"/>
      <c r="AA83" s="1"/>
    </row>
    <row r="84" spans="2:29" x14ac:dyDescent="0.35">
      <c r="B84" s="85">
        <v>1851</v>
      </c>
      <c r="C84" s="85" t="s">
        <v>102</v>
      </c>
      <c r="D84" s="1">
        <v>26206</v>
      </c>
      <c r="E84" s="85">
        <f t="shared" si="21"/>
        <v>13202.015113350126</v>
      </c>
      <c r="F84" s="86">
        <f t="shared" si="14"/>
        <v>0.72685777876377866</v>
      </c>
      <c r="G84" s="192">
        <f t="shared" si="15"/>
        <v>2977.4754426753252</v>
      </c>
      <c r="H84" s="192">
        <f t="shared" si="16"/>
        <v>5910.2887537105207</v>
      </c>
      <c r="I84" s="192">
        <f t="shared" si="17"/>
        <v>1101.1040784372917</v>
      </c>
      <c r="J84" s="87">
        <f t="shared" si="18"/>
        <v>2185.6915956980242</v>
      </c>
      <c r="K84" s="192">
        <f t="shared" si="22"/>
        <v>834.46908315434939</v>
      </c>
      <c r="L84" s="87">
        <f t="shared" si="19"/>
        <v>1656.4211300613836</v>
      </c>
      <c r="M84" s="88">
        <f t="shared" si="23"/>
        <v>7566.7098837719041</v>
      </c>
      <c r="N84" s="88">
        <f t="shared" si="24"/>
        <v>33772.709883771902</v>
      </c>
      <c r="O84" s="88">
        <f t="shared" si="25"/>
        <v>17013.9596391798</v>
      </c>
      <c r="P84" s="89">
        <f t="shared" si="20"/>
        <v>0.93673040101320038</v>
      </c>
      <c r="Q84" s="200">
        <v>3315.3133699069358</v>
      </c>
      <c r="R84" s="89">
        <f t="shared" si="26"/>
        <v>-0.15925569457812</v>
      </c>
      <c r="S84" s="89">
        <f t="shared" si="26"/>
        <v>-0.16306763349439046</v>
      </c>
      <c r="T84" s="91">
        <v>1985</v>
      </c>
      <c r="U84" s="195">
        <v>31170</v>
      </c>
      <c r="V84" s="195">
        <v>15774.291497975708</v>
      </c>
      <c r="W84" s="202"/>
      <c r="X84" s="88">
        <v>0</v>
      </c>
      <c r="Y84" s="88">
        <f t="shared" si="27"/>
        <v>0</v>
      </c>
      <c r="Z84" s="1"/>
      <c r="AA84" s="1"/>
    </row>
    <row r="85" spans="2:29" x14ac:dyDescent="0.35">
      <c r="B85" s="85">
        <v>1853</v>
      </c>
      <c r="C85" s="85" t="s">
        <v>103</v>
      </c>
      <c r="D85" s="1">
        <v>18056</v>
      </c>
      <c r="E85" s="85">
        <f t="shared" si="21"/>
        <v>13783.20610687023</v>
      </c>
      <c r="F85" s="86">
        <f t="shared" si="14"/>
        <v>0.75885616620391672</v>
      </c>
      <c r="G85" s="192">
        <f t="shared" si="15"/>
        <v>2628.7608465632629</v>
      </c>
      <c r="H85" s="192">
        <f t="shared" si="16"/>
        <v>3443.6767089978744</v>
      </c>
      <c r="I85" s="192">
        <f t="shared" si="17"/>
        <v>897.68723070525539</v>
      </c>
      <c r="J85" s="87">
        <f t="shared" si="18"/>
        <v>1175.9702722238844</v>
      </c>
      <c r="K85" s="192">
        <f t="shared" si="22"/>
        <v>631.05223542231306</v>
      </c>
      <c r="L85" s="87">
        <f t="shared" si="19"/>
        <v>826.6784284032301</v>
      </c>
      <c r="M85" s="88">
        <f t="shared" si="23"/>
        <v>4270.355137401104</v>
      </c>
      <c r="N85" s="88">
        <f t="shared" si="24"/>
        <v>22326.355137401104</v>
      </c>
      <c r="O85" s="88">
        <f t="shared" si="25"/>
        <v>17043.019188855804</v>
      </c>
      <c r="P85" s="89">
        <f t="shared" si="20"/>
        <v>0.93833032038520714</v>
      </c>
      <c r="Q85" s="200">
        <v>2253.2146169159109</v>
      </c>
      <c r="R85" s="89">
        <f t="shared" si="26"/>
        <v>2.3524743495266707E-2</v>
      </c>
      <c r="S85" s="89">
        <f t="shared" si="26"/>
        <v>4.2276341849378583E-2</v>
      </c>
      <c r="T85" s="91">
        <v>1310</v>
      </c>
      <c r="U85" s="195">
        <v>17641</v>
      </c>
      <c r="V85" s="195">
        <v>13224.137931034482</v>
      </c>
      <c r="W85" s="202"/>
      <c r="X85" s="88">
        <v>0</v>
      </c>
      <c r="Y85" s="88">
        <f t="shared" si="27"/>
        <v>0</v>
      </c>
      <c r="Z85" s="1"/>
      <c r="AA85" s="1"/>
    </row>
    <row r="86" spans="2:29" x14ac:dyDescent="0.35">
      <c r="B86" s="85">
        <v>1856</v>
      </c>
      <c r="C86" s="85" t="s">
        <v>104</v>
      </c>
      <c r="D86" s="1">
        <v>8198</v>
      </c>
      <c r="E86" s="85">
        <f t="shared" si="21"/>
        <v>17479.744136460555</v>
      </c>
      <c r="F86" s="86">
        <f t="shared" si="14"/>
        <v>0.96237490165717776</v>
      </c>
      <c r="G86" s="192">
        <f t="shared" si="15"/>
        <v>410.83802880906802</v>
      </c>
      <c r="H86" s="192">
        <f t="shared" si="16"/>
        <v>192.68303551145291</v>
      </c>
      <c r="I86" s="192">
        <f t="shared" si="17"/>
        <v>0</v>
      </c>
      <c r="J86" s="87">
        <f t="shared" si="18"/>
        <v>0</v>
      </c>
      <c r="K86" s="192">
        <f t="shared" si="22"/>
        <v>-266.63499528294238</v>
      </c>
      <c r="L86" s="87">
        <f t="shared" si="19"/>
        <v>-125.05181278769997</v>
      </c>
      <c r="M86" s="88">
        <f t="shared" si="23"/>
        <v>67.631222723752941</v>
      </c>
      <c r="N86" s="88">
        <f t="shared" si="24"/>
        <v>8265.6312227237522</v>
      </c>
      <c r="O86" s="88">
        <f t="shared" si="25"/>
        <v>17623.947169986677</v>
      </c>
      <c r="P86" s="89">
        <f t="shared" si="20"/>
        <v>0.97031422726314454</v>
      </c>
      <c r="Q86" s="200">
        <v>-442.83671934308319</v>
      </c>
      <c r="R86" s="89">
        <f t="shared" si="26"/>
        <v>7.7549947423764462E-2</v>
      </c>
      <c r="S86" s="89">
        <f t="shared" si="26"/>
        <v>7.7549947423764559E-2</v>
      </c>
      <c r="T86" s="91">
        <v>469</v>
      </c>
      <c r="U86" s="195">
        <v>7608</v>
      </c>
      <c r="V86" s="195">
        <v>16221.748400852877</v>
      </c>
      <c r="W86" s="202"/>
      <c r="X86" s="88">
        <v>0</v>
      </c>
      <c r="Y86" s="88">
        <f t="shared" si="27"/>
        <v>0</v>
      </c>
      <c r="Z86" s="1"/>
      <c r="AA86" s="1"/>
    </row>
    <row r="87" spans="2:29" x14ac:dyDescent="0.35">
      <c r="B87" s="85">
        <v>1857</v>
      </c>
      <c r="C87" s="85" t="s">
        <v>105</v>
      </c>
      <c r="D87" s="1">
        <v>11204</v>
      </c>
      <c r="E87" s="85">
        <f t="shared" si="21"/>
        <v>16284.883720930231</v>
      </c>
      <c r="F87" s="86">
        <f t="shared" si="14"/>
        <v>0.89658997563577825</v>
      </c>
      <c r="G87" s="192">
        <f t="shared" si="15"/>
        <v>1127.7542781272623</v>
      </c>
      <c r="H87" s="192">
        <f t="shared" si="16"/>
        <v>775.89494335155644</v>
      </c>
      <c r="I87" s="192">
        <f t="shared" si="17"/>
        <v>22.100065784255001</v>
      </c>
      <c r="J87" s="87">
        <f t="shared" si="18"/>
        <v>15.20484525956744</v>
      </c>
      <c r="K87" s="192">
        <f t="shared" si="22"/>
        <v>-244.53492949868738</v>
      </c>
      <c r="L87" s="87">
        <f t="shared" si="19"/>
        <v>-168.24003149509693</v>
      </c>
      <c r="M87" s="88">
        <f t="shared" si="23"/>
        <v>607.65491185645953</v>
      </c>
      <c r="N87" s="88">
        <f t="shared" si="24"/>
        <v>11811.65491185646</v>
      </c>
      <c r="O87" s="88">
        <f t="shared" si="25"/>
        <v>17168.103069558809</v>
      </c>
      <c r="P87" s="89">
        <f t="shared" si="20"/>
        <v>0.94521701085680054</v>
      </c>
      <c r="Q87" s="200">
        <v>422.36314414948231</v>
      </c>
      <c r="R87" s="89">
        <f t="shared" si="26"/>
        <v>1.6789182321444777E-2</v>
      </c>
      <c r="S87" s="89">
        <f t="shared" si="26"/>
        <v>2.0102697877027479E-3</v>
      </c>
      <c r="T87" s="91">
        <v>688</v>
      </c>
      <c r="U87" s="195">
        <v>11019</v>
      </c>
      <c r="V87" s="195">
        <v>16252.212389380531</v>
      </c>
      <c r="W87" s="202"/>
      <c r="X87" s="88">
        <v>0</v>
      </c>
      <c r="Y87" s="88">
        <f t="shared" si="27"/>
        <v>0</v>
      </c>
      <c r="Z87" s="1"/>
      <c r="AA87" s="1"/>
    </row>
    <row r="88" spans="2:29" x14ac:dyDescent="0.35">
      <c r="B88" s="85">
        <v>1859</v>
      </c>
      <c r="C88" s="85" t="s">
        <v>106</v>
      </c>
      <c r="D88" s="1">
        <v>18994</v>
      </c>
      <c r="E88" s="85">
        <f t="shared" si="21"/>
        <v>15568.852459016392</v>
      </c>
      <c r="F88" s="86">
        <f t="shared" si="14"/>
        <v>0.8571677444012582</v>
      </c>
      <c r="G88" s="192">
        <f t="shared" si="15"/>
        <v>1557.3730352755654</v>
      </c>
      <c r="H88" s="192">
        <f t="shared" si="16"/>
        <v>1899.9951030361897</v>
      </c>
      <c r="I88" s="192">
        <f t="shared" si="17"/>
        <v>272.71100745409848</v>
      </c>
      <c r="J88" s="87">
        <f t="shared" si="18"/>
        <v>332.70742909400013</v>
      </c>
      <c r="K88" s="192">
        <f t="shared" si="22"/>
        <v>6.0760121711560942</v>
      </c>
      <c r="L88" s="87">
        <f t="shared" si="19"/>
        <v>7.4127348488104348</v>
      </c>
      <c r="M88" s="88">
        <f t="shared" si="23"/>
        <v>1907.4078378850002</v>
      </c>
      <c r="N88" s="88">
        <f t="shared" si="24"/>
        <v>20901.407837884999</v>
      </c>
      <c r="O88" s="88">
        <f t="shared" si="25"/>
        <v>17132.301506463114</v>
      </c>
      <c r="P88" s="89">
        <f t="shared" si="20"/>
        <v>0.94324589929507441</v>
      </c>
      <c r="Q88" s="200">
        <v>1014.4781165171111</v>
      </c>
      <c r="R88" s="89">
        <f t="shared" si="26"/>
        <v>5.8692380580792597E-2</v>
      </c>
      <c r="S88" s="89">
        <f t="shared" si="26"/>
        <v>5.5221258021511233E-2</v>
      </c>
      <c r="T88" s="91">
        <v>1220</v>
      </c>
      <c r="U88" s="195">
        <v>17941</v>
      </c>
      <c r="V88" s="195">
        <v>14754.111842105263</v>
      </c>
      <c r="W88" s="202"/>
      <c r="X88" s="88">
        <v>0</v>
      </c>
      <c r="Y88" s="88">
        <f t="shared" si="27"/>
        <v>0</v>
      </c>
      <c r="Z88" s="1"/>
      <c r="AA88" s="1"/>
    </row>
    <row r="89" spans="2:29" x14ac:dyDescent="0.35">
      <c r="B89" s="85">
        <v>1860</v>
      </c>
      <c r="C89" s="85" t="s">
        <v>107</v>
      </c>
      <c r="D89" s="1">
        <v>169746</v>
      </c>
      <c r="E89" s="85">
        <f t="shared" si="21"/>
        <v>14695.351051856982</v>
      </c>
      <c r="F89" s="86">
        <f t="shared" si="14"/>
        <v>0.80907574578561581</v>
      </c>
      <c r="G89" s="192">
        <f t="shared" si="15"/>
        <v>2081.4738795712115</v>
      </c>
      <c r="H89" s="192">
        <f t="shared" si="16"/>
        <v>24043.104782927061</v>
      </c>
      <c r="I89" s="192">
        <f t="shared" si="17"/>
        <v>578.4364999598921</v>
      </c>
      <c r="J89" s="87">
        <f t="shared" si="18"/>
        <v>6681.5200110367132</v>
      </c>
      <c r="K89" s="192">
        <f t="shared" si="22"/>
        <v>311.80150467694972</v>
      </c>
      <c r="L89" s="87">
        <f t="shared" si="19"/>
        <v>3601.6191805234462</v>
      </c>
      <c r="M89" s="88">
        <f t="shared" si="23"/>
        <v>27644.723963450506</v>
      </c>
      <c r="N89" s="88">
        <f t="shared" si="24"/>
        <v>197390.72396345049</v>
      </c>
      <c r="O89" s="88">
        <f t="shared" si="25"/>
        <v>17088.62643610514</v>
      </c>
      <c r="P89" s="89">
        <f t="shared" si="20"/>
        <v>0.94084129936429206</v>
      </c>
      <c r="Q89" s="200">
        <v>10006.866290073063</v>
      </c>
      <c r="R89" s="89">
        <f t="shared" si="26"/>
        <v>1.6869346432636434E-2</v>
      </c>
      <c r="S89" s="89">
        <f t="shared" si="26"/>
        <v>1.8189841644868306E-2</v>
      </c>
      <c r="T89" s="91">
        <v>11551</v>
      </c>
      <c r="U89" s="195">
        <v>166930</v>
      </c>
      <c r="V89" s="195">
        <v>14432.82033546602</v>
      </c>
      <c r="W89" s="202"/>
      <c r="X89" s="88">
        <v>0</v>
      </c>
      <c r="Y89" s="88">
        <f t="shared" si="27"/>
        <v>0</v>
      </c>
      <c r="Z89" s="1"/>
      <c r="AA89" s="1"/>
    </row>
    <row r="90" spans="2:29" x14ac:dyDescent="0.35">
      <c r="B90" s="85">
        <v>1865</v>
      </c>
      <c r="C90" s="85" t="s">
        <v>108</v>
      </c>
      <c r="D90" s="1">
        <v>157396</v>
      </c>
      <c r="E90" s="85">
        <f t="shared" si="21"/>
        <v>16166.392769104355</v>
      </c>
      <c r="F90" s="86">
        <f t="shared" si="14"/>
        <v>0.89006626926911392</v>
      </c>
      <c r="G90" s="192">
        <f t="shared" si="15"/>
        <v>1198.8488492227875</v>
      </c>
      <c r="H90" s="192">
        <f t="shared" si="16"/>
        <v>11671.99239603306</v>
      </c>
      <c r="I90" s="192">
        <f t="shared" si="17"/>
        <v>63.57189892331143</v>
      </c>
      <c r="J90" s="87">
        <f t="shared" si="18"/>
        <v>618.93600791736003</v>
      </c>
      <c r="K90" s="192">
        <f t="shared" si="22"/>
        <v>-203.06309635963095</v>
      </c>
      <c r="L90" s="87">
        <f t="shared" si="19"/>
        <v>-1977.0223061573668</v>
      </c>
      <c r="M90" s="88">
        <f t="shared" si="23"/>
        <v>9694.9700898756928</v>
      </c>
      <c r="N90" s="88">
        <f t="shared" si="24"/>
        <v>167090.97008987569</v>
      </c>
      <c r="O90" s="88">
        <f t="shared" si="25"/>
        <v>17162.178521967511</v>
      </c>
      <c r="P90" s="89">
        <f t="shared" si="20"/>
        <v>0.94489082553846704</v>
      </c>
      <c r="Q90" s="200">
        <v>2140.4051986971936</v>
      </c>
      <c r="R90" s="89">
        <f t="shared" si="26"/>
        <v>-3.3229733547903637E-2</v>
      </c>
      <c r="S90" s="89">
        <f t="shared" si="26"/>
        <v>-3.4421315634738749E-2</v>
      </c>
      <c r="T90" s="91">
        <v>9736</v>
      </c>
      <c r="U90" s="195">
        <v>162806</v>
      </c>
      <c r="V90" s="195">
        <v>16742.698477992599</v>
      </c>
      <c r="W90" s="202"/>
      <c r="X90" s="88">
        <v>0</v>
      </c>
      <c r="Y90" s="88">
        <f t="shared" si="27"/>
        <v>0</v>
      </c>
      <c r="Z90" s="1"/>
      <c r="AA90" s="1"/>
    </row>
    <row r="91" spans="2:29" x14ac:dyDescent="0.35">
      <c r="B91" s="85">
        <v>1866</v>
      </c>
      <c r="C91" s="85" t="s">
        <v>109</v>
      </c>
      <c r="D91" s="1">
        <v>127501</v>
      </c>
      <c r="E91" s="85">
        <f t="shared" si="21"/>
        <v>15579.301075268819</v>
      </c>
      <c r="F91" s="86">
        <f t="shared" si="14"/>
        <v>0.85774300946005311</v>
      </c>
      <c r="G91" s="192">
        <f t="shared" si="15"/>
        <v>1551.1038655241096</v>
      </c>
      <c r="H91" s="192">
        <f t="shared" si="16"/>
        <v>12694.234035449314</v>
      </c>
      <c r="I91" s="192">
        <f t="shared" si="17"/>
        <v>269.05399176574929</v>
      </c>
      <c r="J91" s="87">
        <f t="shared" si="18"/>
        <v>2201.9378686108921</v>
      </c>
      <c r="K91" s="192">
        <f t="shared" si="22"/>
        <v>2.4189964828069037</v>
      </c>
      <c r="L91" s="87">
        <f t="shared" si="19"/>
        <v>19.797067215291701</v>
      </c>
      <c r="M91" s="88">
        <f t="shared" si="23"/>
        <v>12714.031102664605</v>
      </c>
      <c r="N91" s="88">
        <f t="shared" si="24"/>
        <v>140215.03110266459</v>
      </c>
      <c r="O91" s="88">
        <f t="shared" si="25"/>
        <v>17132.823937275731</v>
      </c>
      <c r="P91" s="89">
        <f t="shared" si="20"/>
        <v>0.94327466254801384</v>
      </c>
      <c r="Q91" s="200">
        <v>8571.8232147083618</v>
      </c>
      <c r="R91" s="89">
        <f t="shared" si="26"/>
        <v>-0.1936899619930563</v>
      </c>
      <c r="S91" s="89">
        <f t="shared" si="26"/>
        <v>-0.20127621235064838</v>
      </c>
      <c r="T91" s="91">
        <v>8184</v>
      </c>
      <c r="U91" s="195">
        <v>158129</v>
      </c>
      <c r="V91" s="195">
        <v>19505.242383125693</v>
      </c>
      <c r="W91" s="202"/>
      <c r="X91" s="88">
        <v>0</v>
      </c>
      <c r="Y91" s="88">
        <f t="shared" si="27"/>
        <v>0</v>
      </c>
      <c r="Z91" s="1"/>
      <c r="AA91" s="1"/>
    </row>
    <row r="92" spans="2:29" x14ac:dyDescent="0.35">
      <c r="B92" s="85">
        <v>1867</v>
      </c>
      <c r="C92" s="85" t="s">
        <v>425</v>
      </c>
      <c r="D92" s="1">
        <v>48236</v>
      </c>
      <c r="E92" s="85">
        <f t="shared" si="21"/>
        <v>18667.1826625387</v>
      </c>
      <c r="F92" s="86">
        <f t="shared" si="14"/>
        <v>1.0277512038408432</v>
      </c>
      <c r="G92" s="192">
        <f t="shared" si="15"/>
        <v>-1928.9251642372005</v>
      </c>
      <c r="H92" s="192">
        <f t="shared" si="16"/>
        <v>-4984.3426243889253</v>
      </c>
      <c r="I92" s="192">
        <f t="shared" si="17"/>
        <v>0</v>
      </c>
      <c r="J92" s="87">
        <f t="shared" si="18"/>
        <v>0</v>
      </c>
      <c r="K92" s="192">
        <f t="shared" si="22"/>
        <v>-266.63499528294238</v>
      </c>
      <c r="L92" s="87">
        <f t="shared" si="19"/>
        <v>-688.98482781112307</v>
      </c>
      <c r="M92" s="88">
        <f t="shared" si="23"/>
        <v>-5673.3274522000484</v>
      </c>
      <c r="N92" s="88">
        <f t="shared" si="24"/>
        <v>42562.67254779995</v>
      </c>
      <c r="O92" s="88">
        <f t="shared" si="25"/>
        <v>16471.622503018556</v>
      </c>
      <c r="P92" s="89">
        <f t="shared" si="20"/>
        <v>0.90687117401287332</v>
      </c>
      <c r="Q92" s="200">
        <v>-181.33336579718161</v>
      </c>
      <c r="R92" s="89">
        <f t="shared" si="26"/>
        <v>-0.26210800061190148</v>
      </c>
      <c r="S92" s="89">
        <f t="shared" si="26"/>
        <v>-0.26753367707799036</v>
      </c>
      <c r="T92" s="91">
        <v>2584</v>
      </c>
      <c r="U92" s="195">
        <v>65370</v>
      </c>
      <c r="V92" s="195">
        <v>25485.380116959062</v>
      </c>
      <c r="W92" s="202"/>
      <c r="X92" s="1">
        <v>7008.2390000000014</v>
      </c>
      <c r="Y92" s="88">
        <f t="shared" si="27"/>
        <v>2712.1667956656356</v>
      </c>
      <c r="Z92" s="1"/>
      <c r="AA92" s="1"/>
    </row>
    <row r="93" spans="2:29" x14ac:dyDescent="0.35">
      <c r="B93" s="85">
        <v>1868</v>
      </c>
      <c r="C93" s="85" t="s">
        <v>110</v>
      </c>
      <c r="D93" s="1">
        <v>71519</v>
      </c>
      <c r="E93" s="85">
        <f t="shared" si="21"/>
        <v>15777.410103684095</v>
      </c>
      <c r="F93" s="86">
        <f t="shared" si="14"/>
        <v>0.86865021469430292</v>
      </c>
      <c r="G93" s="192">
        <f t="shared" si="15"/>
        <v>1432.2384484749439</v>
      </c>
      <c r="H93" s="192">
        <f t="shared" si="16"/>
        <v>6492.3368869369206</v>
      </c>
      <c r="I93" s="192">
        <f t="shared" si="17"/>
        <v>199.71583182040266</v>
      </c>
      <c r="J93" s="87">
        <f t="shared" si="18"/>
        <v>905.31186564188522</v>
      </c>
      <c r="K93" s="192">
        <f t="shared" si="22"/>
        <v>-66.919163462539728</v>
      </c>
      <c r="L93" s="87">
        <f t="shared" si="19"/>
        <v>-303.34456797569254</v>
      </c>
      <c r="M93" s="88">
        <f t="shared" si="23"/>
        <v>6188.9923189612282</v>
      </c>
      <c r="N93" s="88">
        <f t="shared" si="24"/>
        <v>77707.992318961231</v>
      </c>
      <c r="O93" s="88">
        <f t="shared" si="25"/>
        <v>17142.729388696498</v>
      </c>
      <c r="P93" s="89">
        <f t="shared" si="20"/>
        <v>0.94382002280972654</v>
      </c>
      <c r="Q93" s="200">
        <v>3250.5834034197178</v>
      </c>
      <c r="R93" s="89">
        <f t="shared" si="26"/>
        <v>5.9214042589102369E-3</v>
      </c>
      <c r="S93" s="89">
        <f t="shared" si="26"/>
        <v>-1.0721901569331095E-2</v>
      </c>
      <c r="T93" s="91">
        <v>4533</v>
      </c>
      <c r="U93" s="195">
        <v>71098</v>
      </c>
      <c r="V93" s="195">
        <v>15948.407357559443</v>
      </c>
      <c r="W93" s="202"/>
      <c r="X93" s="88">
        <v>0</v>
      </c>
      <c r="Y93" s="88">
        <f t="shared" si="27"/>
        <v>0</v>
      </c>
      <c r="Z93" s="1"/>
      <c r="AA93" s="1"/>
    </row>
    <row r="94" spans="2:29" x14ac:dyDescent="0.35">
      <c r="B94" s="85">
        <v>1870</v>
      </c>
      <c r="C94" s="85" t="s">
        <v>111</v>
      </c>
      <c r="D94" s="1">
        <v>161547</v>
      </c>
      <c r="E94" s="85">
        <f t="shared" si="21"/>
        <v>15296.562825490011</v>
      </c>
      <c r="F94" s="86">
        <f t="shared" si="14"/>
        <v>0.84217640887360434</v>
      </c>
      <c r="G94" s="192">
        <f t="shared" si="15"/>
        <v>1720.7468153913942</v>
      </c>
      <c r="H94" s="192">
        <f t="shared" si="16"/>
        <v>18172.807117348515</v>
      </c>
      <c r="I94" s="192">
        <f t="shared" si="17"/>
        <v>368.01237918833192</v>
      </c>
      <c r="J94" s="87">
        <f t="shared" si="18"/>
        <v>3886.5787366079735</v>
      </c>
      <c r="K94" s="192">
        <f t="shared" si="22"/>
        <v>101.37738390538954</v>
      </c>
      <c r="L94" s="87">
        <f t="shared" si="19"/>
        <v>1070.6465514248189</v>
      </c>
      <c r="M94" s="88">
        <f t="shared" si="23"/>
        <v>19243.453668773334</v>
      </c>
      <c r="N94" s="88">
        <f t="shared" si="24"/>
        <v>180790.45366877335</v>
      </c>
      <c r="O94" s="88">
        <f t="shared" si="25"/>
        <v>17118.687024786796</v>
      </c>
      <c r="P94" s="89">
        <f t="shared" si="20"/>
        <v>0.94249633251869169</v>
      </c>
      <c r="Q94" s="200">
        <v>8449.5647856862179</v>
      </c>
      <c r="R94" s="89">
        <f t="shared" si="26"/>
        <v>-6.9333225795301351E-2</v>
      </c>
      <c r="S94" s="89">
        <f t="shared" si="26"/>
        <v>-7.7528662780533428E-2</v>
      </c>
      <c r="T94" s="91">
        <v>10561</v>
      </c>
      <c r="U94" s="195">
        <v>173582</v>
      </c>
      <c r="V94" s="195">
        <v>16582.155139472678</v>
      </c>
      <c r="W94" s="202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 x14ac:dyDescent="0.35">
      <c r="B95" s="85">
        <v>1871</v>
      </c>
      <c r="C95" s="85" t="s">
        <v>112</v>
      </c>
      <c r="D95" s="1">
        <v>71720</v>
      </c>
      <c r="E95" s="85">
        <f t="shared" si="21"/>
        <v>15669.652610880488</v>
      </c>
      <c r="F95" s="86">
        <f t="shared" si="14"/>
        <v>0.86271745585469373</v>
      </c>
      <c r="G95" s="192">
        <f t="shared" si="15"/>
        <v>1496.8929441571079</v>
      </c>
      <c r="H95" s="192">
        <f t="shared" si="16"/>
        <v>6851.2790054070829</v>
      </c>
      <c r="I95" s="192">
        <f t="shared" si="17"/>
        <v>237.43095430166494</v>
      </c>
      <c r="J95" s="87">
        <f t="shared" si="18"/>
        <v>1086.7214778387204</v>
      </c>
      <c r="K95" s="192">
        <f t="shared" si="22"/>
        <v>-29.204040981277444</v>
      </c>
      <c r="L95" s="87">
        <f t="shared" si="19"/>
        <v>-133.66689557130687</v>
      </c>
      <c r="M95" s="88">
        <f t="shared" si="23"/>
        <v>6717.6121098357762</v>
      </c>
      <c r="N95" s="88">
        <f t="shared" si="24"/>
        <v>78437.612109835783</v>
      </c>
      <c r="O95" s="88">
        <f t="shared" si="25"/>
        <v>17137.341514056319</v>
      </c>
      <c r="P95" s="89">
        <f t="shared" si="20"/>
        <v>0.94352338486774612</v>
      </c>
      <c r="Q95" s="200">
        <v>2057.3945813924765</v>
      </c>
      <c r="R95" s="89">
        <f t="shared" si="26"/>
        <v>2.322661644695543E-2</v>
      </c>
      <c r="S95" s="89">
        <f t="shared" si="26"/>
        <v>2.210882464397642E-2</v>
      </c>
      <c r="T95" s="91">
        <v>4577</v>
      </c>
      <c r="U95" s="195">
        <v>70092</v>
      </c>
      <c r="V95" s="195">
        <v>15330.708661417322</v>
      </c>
      <c r="W95" s="202"/>
      <c r="X95" s="88">
        <v>0</v>
      </c>
      <c r="Y95" s="88">
        <f t="shared" si="27"/>
        <v>0</v>
      </c>
      <c r="Z95" s="1"/>
      <c r="AA95" s="1"/>
    </row>
    <row r="96" spans="2:29" x14ac:dyDescent="0.35">
      <c r="B96" s="85">
        <v>1874</v>
      </c>
      <c r="C96" s="85" t="s">
        <v>113</v>
      </c>
      <c r="D96" s="1">
        <v>17003</v>
      </c>
      <c r="E96" s="85">
        <f t="shared" si="21"/>
        <v>17367.722165474974</v>
      </c>
      <c r="F96" s="86">
        <f t="shared" si="14"/>
        <v>0.95620735524064759</v>
      </c>
      <c r="G96" s="192">
        <f t="shared" si="15"/>
        <v>478.05121140041661</v>
      </c>
      <c r="H96" s="192">
        <f t="shared" si="16"/>
        <v>468.01213596100786</v>
      </c>
      <c r="I96" s="192">
        <f t="shared" si="17"/>
        <v>0</v>
      </c>
      <c r="J96" s="87">
        <f t="shared" si="18"/>
        <v>0</v>
      </c>
      <c r="K96" s="192">
        <f t="shared" si="22"/>
        <v>-266.63499528294238</v>
      </c>
      <c r="L96" s="87">
        <f t="shared" si="19"/>
        <v>-261.03566038200057</v>
      </c>
      <c r="M96" s="88">
        <f t="shared" si="23"/>
        <v>206.97647557900729</v>
      </c>
      <c r="N96" s="88">
        <f t="shared" si="24"/>
        <v>17209.976475579006</v>
      </c>
      <c r="O96" s="88">
        <f t="shared" si="25"/>
        <v>17579.138381592446</v>
      </c>
      <c r="P96" s="89">
        <f t="shared" si="20"/>
        <v>0.96784720869653251</v>
      </c>
      <c r="Q96" s="200">
        <v>636.75752124015503</v>
      </c>
      <c r="R96" s="89">
        <f t="shared" si="26"/>
        <v>-6.3247204010798308E-2</v>
      </c>
      <c r="S96" s="89">
        <f t="shared" si="26"/>
        <v>-6.0376664288665921E-2</v>
      </c>
      <c r="T96" s="91">
        <v>979</v>
      </c>
      <c r="U96" s="195">
        <v>18151</v>
      </c>
      <c r="V96" s="195">
        <v>18483.706720977596</v>
      </c>
      <c r="W96" s="202"/>
      <c r="X96" s="88">
        <v>0</v>
      </c>
      <c r="Y96" s="88">
        <f t="shared" si="27"/>
        <v>0</v>
      </c>
      <c r="Z96" s="1"/>
      <c r="AA96" s="1"/>
    </row>
    <row r="97" spans="2:27" x14ac:dyDescent="0.35">
      <c r="B97" s="85">
        <v>1875</v>
      </c>
      <c r="C97" s="85" t="s">
        <v>114</v>
      </c>
      <c r="D97" s="1">
        <v>43077</v>
      </c>
      <c r="E97" s="85">
        <f t="shared" si="21"/>
        <v>16061.521252796421</v>
      </c>
      <c r="F97" s="86">
        <f t="shared" si="14"/>
        <v>0.8842924024204013</v>
      </c>
      <c r="G97" s="192">
        <f t="shared" si="15"/>
        <v>1261.7717590075481</v>
      </c>
      <c r="H97" s="192">
        <f t="shared" si="16"/>
        <v>3384.0718576582444</v>
      </c>
      <c r="I97" s="192">
        <f t="shared" si="17"/>
        <v>100.27692963108838</v>
      </c>
      <c r="J97" s="87">
        <f t="shared" si="18"/>
        <v>268.94272527057905</v>
      </c>
      <c r="K97" s="192">
        <f t="shared" si="22"/>
        <v>-166.35806565185402</v>
      </c>
      <c r="L97" s="87">
        <f t="shared" si="19"/>
        <v>-446.17233207827246</v>
      </c>
      <c r="M97" s="88">
        <f t="shared" si="23"/>
        <v>2937.8995255799719</v>
      </c>
      <c r="N97" s="88">
        <f t="shared" si="24"/>
        <v>46014.899525579975</v>
      </c>
      <c r="O97" s="88">
        <f t="shared" si="25"/>
        <v>17156.934946152116</v>
      </c>
      <c r="P97" s="89">
        <f t="shared" si="20"/>
        <v>0.94460213219603151</v>
      </c>
      <c r="Q97" s="200">
        <v>2849.5231869315539</v>
      </c>
      <c r="R97" s="89">
        <f t="shared" si="26"/>
        <v>7.975936834189748E-2</v>
      </c>
      <c r="S97" s="89">
        <f t="shared" si="26"/>
        <v>9.0226834254235166E-2</v>
      </c>
      <c r="T97" s="91">
        <v>2682</v>
      </c>
      <c r="U97" s="195">
        <v>39895</v>
      </c>
      <c r="V97" s="195">
        <v>14732.274741506646</v>
      </c>
      <c r="W97" s="202"/>
      <c r="X97" s="88">
        <v>0</v>
      </c>
      <c r="Y97" s="88">
        <f t="shared" si="27"/>
        <v>0</v>
      </c>
    </row>
    <row r="98" spans="2:27" ht="29.15" customHeight="1" x14ac:dyDescent="0.35">
      <c r="B98" s="85">
        <v>3001</v>
      </c>
      <c r="C98" s="85" t="s">
        <v>115</v>
      </c>
      <c r="D98" s="1">
        <v>430879</v>
      </c>
      <c r="E98" s="85">
        <f t="shared" si="21"/>
        <v>13579.546170816264</v>
      </c>
      <c r="F98" s="86">
        <f t="shared" si="14"/>
        <v>0.7476433469886391</v>
      </c>
      <c r="G98" s="192">
        <f t="shared" si="15"/>
        <v>2750.9568081956427</v>
      </c>
      <c r="H98" s="192">
        <f t="shared" si="16"/>
        <v>87287.859524047744</v>
      </c>
      <c r="I98" s="192">
        <f t="shared" si="17"/>
        <v>968.96820832414346</v>
      </c>
      <c r="J98" s="87">
        <f t="shared" si="18"/>
        <v>30745.361250125072</v>
      </c>
      <c r="K98" s="192">
        <f t="shared" si="22"/>
        <v>702.33321304120113</v>
      </c>
      <c r="L98" s="87">
        <f t="shared" si="19"/>
        <v>22285.032849797313</v>
      </c>
      <c r="M98" s="88">
        <f t="shared" si="23"/>
        <v>109572.89237384505</v>
      </c>
      <c r="N98" s="88">
        <f t="shared" si="24"/>
        <v>540451.8923738451</v>
      </c>
      <c r="O98" s="88">
        <f t="shared" si="25"/>
        <v>17032.836192053106</v>
      </c>
      <c r="P98" s="89">
        <f t="shared" si="20"/>
        <v>0.93776967942444334</v>
      </c>
      <c r="Q98" s="200">
        <v>42695.101751711365</v>
      </c>
      <c r="R98" s="89">
        <f t="shared" si="26"/>
        <v>1.8005566344877121E-2</v>
      </c>
      <c r="S98" s="89">
        <f t="shared" si="26"/>
        <v>8.8297203954717188E-3</v>
      </c>
      <c r="T98" s="91">
        <v>31730</v>
      </c>
      <c r="U98" s="195">
        <v>423258</v>
      </c>
      <c r="V98" s="195">
        <v>13460.692023915533</v>
      </c>
      <c r="W98" s="202"/>
      <c r="X98" s="88">
        <v>0</v>
      </c>
      <c r="Y98" s="88">
        <f t="shared" si="27"/>
        <v>0</v>
      </c>
      <c r="Z98" s="1"/>
      <c r="AA98" s="1"/>
    </row>
    <row r="99" spans="2:27" x14ac:dyDescent="0.35">
      <c r="B99" s="85">
        <v>3002</v>
      </c>
      <c r="C99" s="85" t="s">
        <v>116</v>
      </c>
      <c r="D99" s="1">
        <v>840254</v>
      </c>
      <c r="E99" s="85">
        <f t="shared" si="21"/>
        <v>16398.399687743949</v>
      </c>
      <c r="F99" s="86">
        <f t="shared" si="14"/>
        <v>0.90283977635059542</v>
      </c>
      <c r="G99" s="192">
        <f t="shared" si="15"/>
        <v>1059.6446980390313</v>
      </c>
      <c r="H99" s="192">
        <f t="shared" si="16"/>
        <v>54296.194327519959</v>
      </c>
      <c r="I99" s="192">
        <f t="shared" si="17"/>
        <v>0</v>
      </c>
      <c r="J99" s="87">
        <f t="shared" si="18"/>
        <v>0</v>
      </c>
      <c r="K99" s="192">
        <f t="shared" si="22"/>
        <v>-266.63499528294238</v>
      </c>
      <c r="L99" s="87">
        <f t="shared" si="19"/>
        <v>-13662.377158297968</v>
      </c>
      <c r="M99" s="88">
        <f t="shared" si="23"/>
        <v>40633.817169221991</v>
      </c>
      <c r="N99" s="88">
        <f t="shared" si="24"/>
        <v>880887.81716922205</v>
      </c>
      <c r="O99" s="88">
        <f t="shared" si="25"/>
        <v>17191.409390500041</v>
      </c>
      <c r="P99" s="89">
        <f t="shared" si="20"/>
        <v>0.94650017714051193</v>
      </c>
      <c r="Q99" s="200">
        <v>998.96887177056487</v>
      </c>
      <c r="R99" s="89">
        <f t="shared" si="26"/>
        <v>2.5355905247481967E-4</v>
      </c>
      <c r="S99" s="89">
        <f t="shared" si="26"/>
        <v>-1.8291344950254532E-2</v>
      </c>
      <c r="T99" s="91">
        <v>51240</v>
      </c>
      <c r="U99" s="195">
        <v>840041</v>
      </c>
      <c r="V99" s="195">
        <v>16703.937164446212</v>
      </c>
      <c r="W99" s="202"/>
      <c r="X99" s="88">
        <v>0</v>
      </c>
      <c r="Y99" s="88">
        <f t="shared" si="27"/>
        <v>0</v>
      </c>
      <c r="Z99" s="1"/>
      <c r="AA99" s="1"/>
    </row>
    <row r="100" spans="2:27" x14ac:dyDescent="0.35">
      <c r="B100" s="85">
        <v>3003</v>
      </c>
      <c r="C100" s="85" t="s">
        <v>117</v>
      </c>
      <c r="D100" s="1">
        <v>828316</v>
      </c>
      <c r="E100" s="85">
        <f t="shared" si="21"/>
        <v>14030.217825807107</v>
      </c>
      <c r="F100" s="86">
        <f t="shared" si="14"/>
        <v>0.77245578624779365</v>
      </c>
      <c r="G100" s="192">
        <f t="shared" si="15"/>
        <v>2480.5538152011363</v>
      </c>
      <c r="H100" s="192">
        <f t="shared" si="16"/>
        <v>146446.93614184469</v>
      </c>
      <c r="I100" s="192">
        <f t="shared" si="17"/>
        <v>811.23312907734828</v>
      </c>
      <c r="J100" s="87">
        <f t="shared" si="18"/>
        <v>47893.581474468483</v>
      </c>
      <c r="K100" s="192">
        <f t="shared" si="22"/>
        <v>544.59813379440584</v>
      </c>
      <c r="L100" s="87">
        <f t="shared" si="19"/>
        <v>32151.984622954129</v>
      </c>
      <c r="M100" s="88">
        <f t="shared" si="23"/>
        <v>178598.92076479882</v>
      </c>
      <c r="N100" s="88">
        <f t="shared" si="24"/>
        <v>1006914.9207647988</v>
      </c>
      <c r="O100" s="88">
        <f t="shared" si="25"/>
        <v>17055.36977480265</v>
      </c>
      <c r="P100" s="89">
        <f t="shared" si="20"/>
        <v>0.93901030138740116</v>
      </c>
      <c r="Q100" s="200">
        <v>65744.030117161557</v>
      </c>
      <c r="R100" s="89">
        <f t="shared" si="26"/>
        <v>1.099094238939792E-2</v>
      </c>
      <c r="S100" s="89">
        <f t="shared" si="26"/>
        <v>-3.6675529303169733E-3</v>
      </c>
      <c r="T100" s="91">
        <v>59038</v>
      </c>
      <c r="U100" s="195">
        <v>819311</v>
      </c>
      <c r="V100" s="195">
        <v>14081.863806675605</v>
      </c>
      <c r="W100" s="202"/>
      <c r="X100" s="88">
        <v>0</v>
      </c>
      <c r="Y100" s="88">
        <f t="shared" si="27"/>
        <v>0</v>
      </c>
      <c r="Z100" s="1"/>
      <c r="AA100" s="1"/>
    </row>
    <row r="101" spans="2:27" x14ac:dyDescent="0.35">
      <c r="B101" s="85">
        <v>3004</v>
      </c>
      <c r="C101" s="85" t="s">
        <v>118</v>
      </c>
      <c r="D101" s="1">
        <v>1250830</v>
      </c>
      <c r="E101" s="85">
        <f t="shared" si="21"/>
        <v>14812.538487044669</v>
      </c>
      <c r="F101" s="86">
        <f t="shared" si="14"/>
        <v>0.81552768498642858</v>
      </c>
      <c r="G101" s="192">
        <f t="shared" si="15"/>
        <v>2011.1614184585997</v>
      </c>
      <c r="H101" s="192">
        <f t="shared" si="16"/>
        <v>169830.51482031797</v>
      </c>
      <c r="I101" s="192">
        <f t="shared" si="17"/>
        <v>537.42089764420177</v>
      </c>
      <c r="J101" s="87">
        <f t="shared" si="18"/>
        <v>45381.970280666974</v>
      </c>
      <c r="K101" s="192">
        <f t="shared" si="22"/>
        <v>270.78590236125939</v>
      </c>
      <c r="L101" s="87">
        <f t="shared" si="19"/>
        <v>22866.244738994188</v>
      </c>
      <c r="M101" s="88">
        <f t="shared" si="23"/>
        <v>192696.75955931217</v>
      </c>
      <c r="N101" s="88">
        <f t="shared" si="24"/>
        <v>1443526.7595593121</v>
      </c>
      <c r="O101" s="88">
        <f t="shared" si="25"/>
        <v>17094.485807864527</v>
      </c>
      <c r="P101" s="89">
        <f t="shared" si="20"/>
        <v>0.94116389632433284</v>
      </c>
      <c r="Q101" s="200">
        <v>67101.55710751703</v>
      </c>
      <c r="R101" s="89">
        <f t="shared" si="26"/>
        <v>-5.249754891580975E-4</v>
      </c>
      <c r="S101" s="89">
        <f t="shared" si="26"/>
        <v>-7.0584202990911487E-3</v>
      </c>
      <c r="T101" s="91">
        <v>84444</v>
      </c>
      <c r="U101" s="195">
        <v>1251487</v>
      </c>
      <c r="V101" s="195">
        <v>14917.834835264388</v>
      </c>
      <c r="W101" s="202"/>
      <c r="X101" s="88">
        <v>0</v>
      </c>
      <c r="Y101" s="88">
        <f t="shared" si="27"/>
        <v>0</v>
      </c>
      <c r="Z101" s="1"/>
      <c r="AA101" s="1"/>
    </row>
    <row r="102" spans="2:27" x14ac:dyDescent="0.35">
      <c r="B102" s="85">
        <v>3005</v>
      </c>
      <c r="C102" s="85" t="s">
        <v>119</v>
      </c>
      <c r="D102" s="1">
        <v>1695333</v>
      </c>
      <c r="E102" s="85">
        <f t="shared" si="21"/>
        <v>16413.172493247235</v>
      </c>
      <c r="F102" s="86">
        <f t="shared" si="14"/>
        <v>0.90365311647345059</v>
      </c>
      <c r="G102" s="192">
        <f t="shared" si="15"/>
        <v>1050.7810147370596</v>
      </c>
      <c r="H102" s="192">
        <f t="shared" si="16"/>
        <v>108536.22179320564</v>
      </c>
      <c r="I102" s="192">
        <f t="shared" si="17"/>
        <v>0</v>
      </c>
      <c r="J102" s="87">
        <f t="shared" si="18"/>
        <v>0</v>
      </c>
      <c r="K102" s="192">
        <f t="shared" si="22"/>
        <v>-266.63499528294238</v>
      </c>
      <c r="L102" s="87">
        <f t="shared" si="19"/>
        <v>-27540.995297770402</v>
      </c>
      <c r="M102" s="88">
        <f t="shared" si="23"/>
        <v>80995.226495435229</v>
      </c>
      <c r="N102" s="88">
        <f t="shared" si="24"/>
        <v>1776328.2264954352</v>
      </c>
      <c r="O102" s="88">
        <f t="shared" si="25"/>
        <v>17197.318512701349</v>
      </c>
      <c r="P102" s="89">
        <f t="shared" si="20"/>
        <v>0.94682551318965369</v>
      </c>
      <c r="Q102" s="200">
        <v>23675.110921819876</v>
      </c>
      <c r="R102" s="89">
        <f t="shared" si="26"/>
        <v>1.5856837261140771E-2</v>
      </c>
      <c r="S102" s="89">
        <f t="shared" si="26"/>
        <v>5.844907273708894E-3</v>
      </c>
      <c r="T102" s="91">
        <v>103291</v>
      </c>
      <c r="U102" s="195">
        <v>1668870</v>
      </c>
      <c r="V102" s="195">
        <v>16317.796485876037</v>
      </c>
      <c r="W102" s="202"/>
      <c r="X102" s="88">
        <v>0</v>
      </c>
      <c r="Y102" s="88">
        <f t="shared" si="27"/>
        <v>0</v>
      </c>
      <c r="Z102" s="1"/>
      <c r="AA102" s="1"/>
    </row>
    <row r="103" spans="2:27" x14ac:dyDescent="0.35">
      <c r="B103" s="85">
        <v>3006</v>
      </c>
      <c r="C103" s="85" t="s">
        <v>120</v>
      </c>
      <c r="D103" s="1">
        <v>511309</v>
      </c>
      <c r="E103" s="85">
        <f t="shared" si="21"/>
        <v>17758.100927308722</v>
      </c>
      <c r="F103" s="86">
        <f t="shared" si="14"/>
        <v>0.97770027410695759</v>
      </c>
      <c r="G103" s="192">
        <f t="shared" si="15"/>
        <v>243.82395430016766</v>
      </c>
      <c r="H103" s="192">
        <f t="shared" si="16"/>
        <v>7020.4231161647267</v>
      </c>
      <c r="I103" s="192">
        <f t="shared" si="17"/>
        <v>0</v>
      </c>
      <c r="J103" s="87">
        <f t="shared" si="18"/>
        <v>0</v>
      </c>
      <c r="K103" s="192">
        <f t="shared" si="22"/>
        <v>-266.63499528294238</v>
      </c>
      <c r="L103" s="87">
        <f t="shared" si="19"/>
        <v>-7677.2214191817602</v>
      </c>
      <c r="M103" s="88">
        <f t="shared" si="23"/>
        <v>-656.7983030170335</v>
      </c>
      <c r="N103" s="88">
        <f t="shared" si="24"/>
        <v>510652.20169698296</v>
      </c>
      <c r="O103" s="88">
        <f t="shared" si="25"/>
        <v>17735.289886325943</v>
      </c>
      <c r="P103" s="89">
        <f t="shared" si="20"/>
        <v>0.97644437624305647</v>
      </c>
      <c r="Q103" s="200">
        <v>-3199.9690407888129</v>
      </c>
      <c r="R103" s="89">
        <f t="shared" si="26"/>
        <v>2.3717472565535386E-2</v>
      </c>
      <c r="S103" s="89">
        <f t="shared" si="26"/>
        <v>-8.7792373960836577E-3</v>
      </c>
      <c r="T103" s="91">
        <v>28793</v>
      </c>
      <c r="U103" s="195">
        <v>499463</v>
      </c>
      <c r="V103" s="195">
        <v>17915.384339466982</v>
      </c>
      <c r="W103" s="202"/>
      <c r="X103" s="88">
        <v>0</v>
      </c>
      <c r="Y103" s="88">
        <f t="shared" si="27"/>
        <v>0</v>
      </c>
      <c r="Z103" s="1"/>
      <c r="AA103" s="1"/>
    </row>
    <row r="104" spans="2:27" x14ac:dyDescent="0.35">
      <c r="B104" s="85">
        <v>3007</v>
      </c>
      <c r="C104" s="85" t="s">
        <v>121</v>
      </c>
      <c r="D104" s="1">
        <v>477841</v>
      </c>
      <c r="E104" s="85">
        <f t="shared" si="21"/>
        <v>15196.571682991986</v>
      </c>
      <c r="F104" s="86">
        <f t="shared" si="14"/>
        <v>0.83667123870767468</v>
      </c>
      <c r="G104" s="192">
        <f t="shared" si="15"/>
        <v>1780.7415008902094</v>
      </c>
      <c r="H104" s="192">
        <f t="shared" si="16"/>
        <v>55993.635753991744</v>
      </c>
      <c r="I104" s="192">
        <f t="shared" si="17"/>
        <v>403.00927906264087</v>
      </c>
      <c r="J104" s="87">
        <f t="shared" si="18"/>
        <v>12672.22377084568</v>
      </c>
      <c r="K104" s="192">
        <f t="shared" si="22"/>
        <v>136.37428377969849</v>
      </c>
      <c r="L104" s="87">
        <f t="shared" si="19"/>
        <v>4288.152979168839</v>
      </c>
      <c r="M104" s="88">
        <f t="shared" si="23"/>
        <v>60281.788733160582</v>
      </c>
      <c r="N104" s="88">
        <f t="shared" si="24"/>
        <v>538122.78873316059</v>
      </c>
      <c r="O104" s="88">
        <f t="shared" si="25"/>
        <v>17113.687467661894</v>
      </c>
      <c r="P104" s="89">
        <f t="shared" si="20"/>
        <v>0.94222107401039512</v>
      </c>
      <c r="Q104" s="200">
        <v>24429.379094888529</v>
      </c>
      <c r="R104" s="89">
        <f t="shared" si="26"/>
        <v>-3.7020541664735368E-2</v>
      </c>
      <c r="S104" s="89">
        <f t="shared" si="26"/>
        <v>-5.0281262484579141E-2</v>
      </c>
      <c r="T104" s="91">
        <v>31444</v>
      </c>
      <c r="U104" s="195">
        <v>496211</v>
      </c>
      <c r="V104" s="195">
        <v>16001.12863177582</v>
      </c>
      <c r="W104" s="202"/>
      <c r="X104" s="88">
        <v>0</v>
      </c>
      <c r="Y104" s="88">
        <f t="shared" si="27"/>
        <v>0</v>
      </c>
      <c r="Z104" s="1"/>
      <c r="AA104" s="1"/>
    </row>
    <row r="105" spans="2:27" x14ac:dyDescent="0.35">
      <c r="B105" s="85">
        <v>3011</v>
      </c>
      <c r="C105" s="85" t="s">
        <v>122</v>
      </c>
      <c r="D105" s="1">
        <v>87571</v>
      </c>
      <c r="E105" s="85">
        <f t="shared" si="21"/>
        <v>18389.542209155818</v>
      </c>
      <c r="F105" s="86">
        <f t="shared" si="14"/>
        <v>1.0124652704808079</v>
      </c>
      <c r="G105" s="192">
        <f t="shared" si="15"/>
        <v>-135.04081480808964</v>
      </c>
      <c r="H105" s="192">
        <f t="shared" si="16"/>
        <v>-643.06436011612288</v>
      </c>
      <c r="I105" s="192">
        <f t="shared" si="17"/>
        <v>0</v>
      </c>
      <c r="J105" s="87">
        <f t="shared" si="18"/>
        <v>0</v>
      </c>
      <c r="K105" s="192">
        <f t="shared" si="22"/>
        <v>-266.63499528294238</v>
      </c>
      <c r="L105" s="87">
        <f t="shared" si="19"/>
        <v>-1269.7158475373715</v>
      </c>
      <c r="M105" s="88">
        <f t="shared" si="23"/>
        <v>-1912.7802076534945</v>
      </c>
      <c r="N105" s="88">
        <f t="shared" si="24"/>
        <v>85658.219792346499</v>
      </c>
      <c r="O105" s="88">
        <f t="shared" si="25"/>
        <v>17987.866399064784</v>
      </c>
      <c r="P105" s="89">
        <f t="shared" si="20"/>
        <v>0.99035037479259658</v>
      </c>
      <c r="Q105" s="200">
        <v>-681.05258820672407</v>
      </c>
      <c r="R105" s="89">
        <f t="shared" si="26"/>
        <v>-4.6035282349731746E-3</v>
      </c>
      <c r="S105" s="89">
        <f t="shared" si="26"/>
        <v>-8.9931388832438924E-3</v>
      </c>
      <c r="T105" s="91">
        <v>4762</v>
      </c>
      <c r="U105" s="195">
        <v>87976</v>
      </c>
      <c r="V105" s="195">
        <v>18556.422695633832</v>
      </c>
      <c r="W105" s="202"/>
      <c r="X105" s="88">
        <v>0</v>
      </c>
      <c r="Y105" s="88">
        <f t="shared" si="27"/>
        <v>0</v>
      </c>
      <c r="Z105" s="1"/>
      <c r="AA105" s="1"/>
    </row>
    <row r="106" spans="2:27" x14ac:dyDescent="0.35">
      <c r="B106" s="85">
        <v>3012</v>
      </c>
      <c r="C106" s="85" t="s">
        <v>123</v>
      </c>
      <c r="D106" s="1">
        <v>18749</v>
      </c>
      <c r="E106" s="85">
        <f t="shared" si="21"/>
        <v>14107.599699021821</v>
      </c>
      <c r="F106" s="86">
        <f t="shared" si="14"/>
        <v>0.77671616740919303</v>
      </c>
      <c r="G106" s="192">
        <f t="shared" si="15"/>
        <v>2434.1246912723082</v>
      </c>
      <c r="H106" s="192">
        <f t="shared" si="16"/>
        <v>3234.9517147008978</v>
      </c>
      <c r="I106" s="192">
        <f t="shared" si="17"/>
        <v>784.14947345219844</v>
      </c>
      <c r="J106" s="87">
        <f t="shared" si="18"/>
        <v>1042.1346502179717</v>
      </c>
      <c r="K106" s="192">
        <f t="shared" si="22"/>
        <v>517.51447816925611</v>
      </c>
      <c r="L106" s="87">
        <f t="shared" si="19"/>
        <v>687.77674148694132</v>
      </c>
      <c r="M106" s="88">
        <f t="shared" si="23"/>
        <v>3922.7284561878391</v>
      </c>
      <c r="N106" s="88">
        <f t="shared" si="24"/>
        <v>22671.72845618784</v>
      </c>
      <c r="O106" s="88">
        <f t="shared" si="25"/>
        <v>17059.238868463384</v>
      </c>
      <c r="P106" s="89">
        <f t="shared" si="20"/>
        <v>0.93922332044547108</v>
      </c>
      <c r="Q106" s="200">
        <v>1312.3739892223261</v>
      </c>
      <c r="R106" s="89">
        <f t="shared" si="26"/>
        <v>5.8704237378588969E-4</v>
      </c>
      <c r="S106" s="89">
        <f t="shared" si="26"/>
        <v>-9.9533779371494182E-3</v>
      </c>
      <c r="T106" s="91">
        <v>1329</v>
      </c>
      <c r="U106" s="195">
        <v>18738</v>
      </c>
      <c r="V106" s="195">
        <v>14249.429657794677</v>
      </c>
      <c r="W106" s="202"/>
      <c r="X106" s="88">
        <v>0</v>
      </c>
      <c r="Y106" s="88">
        <f t="shared" si="27"/>
        <v>0</v>
      </c>
      <c r="Z106" s="1"/>
      <c r="AA106" s="1"/>
    </row>
    <row r="107" spans="2:27" x14ac:dyDescent="0.35">
      <c r="B107" s="85">
        <v>3013</v>
      </c>
      <c r="C107" s="85" t="s">
        <v>124</v>
      </c>
      <c r="D107" s="1">
        <v>50369</v>
      </c>
      <c r="E107" s="85">
        <f t="shared" si="21"/>
        <v>13841.439956031878</v>
      </c>
      <c r="F107" s="86">
        <f t="shared" si="14"/>
        <v>0.76206232267980945</v>
      </c>
      <c r="G107" s="192">
        <f t="shared" si="15"/>
        <v>2593.820537066274</v>
      </c>
      <c r="H107" s="192">
        <f t="shared" si="16"/>
        <v>9438.9129343841705</v>
      </c>
      <c r="I107" s="192">
        <f t="shared" si="17"/>
        <v>877.30538349867857</v>
      </c>
      <c r="J107" s="87">
        <f t="shared" si="18"/>
        <v>3192.5142905516914</v>
      </c>
      <c r="K107" s="192">
        <f t="shared" si="22"/>
        <v>610.67038821573624</v>
      </c>
      <c r="L107" s="87">
        <f t="shared" si="19"/>
        <v>2222.2295427170643</v>
      </c>
      <c r="M107" s="88">
        <f t="shared" si="23"/>
        <v>11661.142477101235</v>
      </c>
      <c r="N107" s="88">
        <f t="shared" si="24"/>
        <v>62030.142477101239</v>
      </c>
      <c r="O107" s="88">
        <f t="shared" si="25"/>
        <v>17045.930881313889</v>
      </c>
      <c r="P107" s="89">
        <f t="shared" si="20"/>
        <v>0.93849062820900198</v>
      </c>
      <c r="Q107" s="200">
        <v>3270.9108327916038</v>
      </c>
      <c r="R107" s="89">
        <f t="shared" si="26"/>
        <v>1.4971990488856647E-2</v>
      </c>
      <c r="S107" s="89">
        <f t="shared" si="26"/>
        <v>-2.0418296320062063E-3</v>
      </c>
      <c r="T107" s="91">
        <v>3639</v>
      </c>
      <c r="U107" s="195">
        <v>49626</v>
      </c>
      <c r="V107" s="195">
        <v>13869.759642258245</v>
      </c>
      <c r="W107" s="202"/>
      <c r="X107" s="88">
        <v>0</v>
      </c>
      <c r="Y107" s="88">
        <f t="shared" si="27"/>
        <v>0</v>
      </c>
      <c r="Z107" s="1"/>
      <c r="AA107" s="1"/>
    </row>
    <row r="108" spans="2:27" x14ac:dyDescent="0.35">
      <c r="B108" s="85">
        <v>3014</v>
      </c>
      <c r="C108" s="85" t="s">
        <v>125</v>
      </c>
      <c r="D108" s="1">
        <v>713726</v>
      </c>
      <c r="E108" s="85">
        <f t="shared" si="21"/>
        <v>15387.995343021001</v>
      </c>
      <c r="F108" s="86">
        <f t="shared" si="14"/>
        <v>0.84721037043392333</v>
      </c>
      <c r="G108" s="192">
        <f t="shared" si="15"/>
        <v>1665.8873048728003</v>
      </c>
      <c r="H108" s="192">
        <f t="shared" si="16"/>
        <v>77267.184974610223</v>
      </c>
      <c r="I108" s="192">
        <f t="shared" si="17"/>
        <v>336.01099805248555</v>
      </c>
      <c r="J108" s="87">
        <f t="shared" si="18"/>
        <v>15584.862111670383</v>
      </c>
      <c r="K108" s="192">
        <f t="shared" si="22"/>
        <v>69.376002769543163</v>
      </c>
      <c r="L108" s="87">
        <f t="shared" si="19"/>
        <v>3217.797760456951</v>
      </c>
      <c r="M108" s="88">
        <f t="shared" si="23"/>
        <v>80484.982735067169</v>
      </c>
      <c r="N108" s="88">
        <f t="shared" si="24"/>
        <v>794210.98273506714</v>
      </c>
      <c r="O108" s="88">
        <f t="shared" si="25"/>
        <v>17123.258650663342</v>
      </c>
      <c r="P108" s="89">
        <f t="shared" si="20"/>
        <v>0.94274803059670742</v>
      </c>
      <c r="Q108" s="200">
        <v>52830.574016636412</v>
      </c>
      <c r="R108" s="89">
        <f t="shared" si="26"/>
        <v>4.9246795555013254E-2</v>
      </c>
      <c r="S108" s="89">
        <f t="shared" si="26"/>
        <v>3.1737481170994085E-2</v>
      </c>
      <c r="T108" s="91">
        <v>46382</v>
      </c>
      <c r="U108" s="195">
        <v>680227</v>
      </c>
      <c r="V108" s="195">
        <v>14914.642168040695</v>
      </c>
      <c r="W108" s="202"/>
      <c r="X108" s="88">
        <v>0</v>
      </c>
      <c r="Y108" s="88">
        <f t="shared" si="27"/>
        <v>0</v>
      </c>
      <c r="Z108" s="1"/>
      <c r="AA108" s="1"/>
    </row>
    <row r="109" spans="2:27" x14ac:dyDescent="0.35">
      <c r="B109" s="85">
        <v>3015</v>
      </c>
      <c r="C109" s="85" t="s">
        <v>126</v>
      </c>
      <c r="D109" s="1">
        <v>55493</v>
      </c>
      <c r="E109" s="85">
        <f t="shared" si="21"/>
        <v>14280.236747297993</v>
      </c>
      <c r="F109" s="86">
        <f t="shared" si="14"/>
        <v>0.7862209725745396</v>
      </c>
      <c r="G109" s="192">
        <f t="shared" si="15"/>
        <v>2330.5424623066051</v>
      </c>
      <c r="H109" s="192">
        <f t="shared" si="16"/>
        <v>9056.4880085234672</v>
      </c>
      <c r="I109" s="192">
        <f t="shared" si="17"/>
        <v>723.72650655553821</v>
      </c>
      <c r="J109" s="87">
        <f t="shared" si="18"/>
        <v>2812.4012044748215</v>
      </c>
      <c r="K109" s="192">
        <f t="shared" si="22"/>
        <v>457.09151127259582</v>
      </c>
      <c r="L109" s="87">
        <f t="shared" si="19"/>
        <v>1776.2576128053074</v>
      </c>
      <c r="M109" s="88">
        <f t="shared" si="23"/>
        <v>10832.745621328775</v>
      </c>
      <c r="N109" s="88">
        <f t="shared" si="24"/>
        <v>66325.745621328781</v>
      </c>
      <c r="O109" s="88">
        <f t="shared" si="25"/>
        <v>17067.870720877196</v>
      </c>
      <c r="P109" s="89">
        <f t="shared" si="20"/>
        <v>0.93969856070373847</v>
      </c>
      <c r="Q109" s="200">
        <v>4822.5826727749854</v>
      </c>
      <c r="R109" s="89">
        <f t="shared" si="26"/>
        <v>2.736276960103675E-2</v>
      </c>
      <c r="S109" s="89">
        <f t="shared" si="26"/>
        <v>1.6787753959235041E-2</v>
      </c>
      <c r="T109" s="91">
        <v>3886</v>
      </c>
      <c r="U109" s="195">
        <v>54015</v>
      </c>
      <c r="V109" s="195">
        <v>14044.461778471139</v>
      </c>
      <c r="W109" s="202"/>
      <c r="X109" s="88">
        <v>0</v>
      </c>
      <c r="Y109" s="88">
        <f t="shared" si="27"/>
        <v>0</v>
      </c>
      <c r="Z109" s="1"/>
      <c r="AA109" s="1"/>
    </row>
    <row r="110" spans="2:27" x14ac:dyDescent="0.35">
      <c r="B110" s="85">
        <v>3016</v>
      </c>
      <c r="C110" s="85" t="s">
        <v>127</v>
      </c>
      <c r="D110" s="1">
        <v>113686</v>
      </c>
      <c r="E110" s="85">
        <f t="shared" si="21"/>
        <v>13580.934177517622</v>
      </c>
      <c r="F110" s="86">
        <f t="shared" si="14"/>
        <v>0.74771976588826883</v>
      </c>
      <c r="G110" s="192">
        <f t="shared" si="15"/>
        <v>2750.1240041748279</v>
      </c>
      <c r="H110" s="192">
        <f t="shared" si="16"/>
        <v>23021.288038947485</v>
      </c>
      <c r="I110" s="192">
        <f t="shared" si="17"/>
        <v>968.48240597866823</v>
      </c>
      <c r="J110" s="87">
        <f t="shared" si="18"/>
        <v>8107.1662204474314</v>
      </c>
      <c r="K110" s="192">
        <f t="shared" si="22"/>
        <v>701.84741069572578</v>
      </c>
      <c r="L110" s="87">
        <f t="shared" si="19"/>
        <v>5875.1646749339207</v>
      </c>
      <c r="M110" s="88">
        <f t="shared" si="23"/>
        <v>28896.452713881405</v>
      </c>
      <c r="N110" s="88">
        <f t="shared" si="24"/>
        <v>142582.45271388142</v>
      </c>
      <c r="O110" s="88">
        <f t="shared" si="25"/>
        <v>17032.905592388175</v>
      </c>
      <c r="P110" s="89">
        <f t="shared" si="20"/>
        <v>0.93777350036942486</v>
      </c>
      <c r="Q110" s="200">
        <v>11535.126609315335</v>
      </c>
      <c r="R110" s="89">
        <f t="shared" si="26"/>
        <v>8.4357120681243618E-3</v>
      </c>
      <c r="S110" s="89">
        <f t="shared" si="26"/>
        <v>1.3281135718851826E-3</v>
      </c>
      <c r="T110" s="91">
        <v>8371</v>
      </c>
      <c r="U110" s="195">
        <v>112735</v>
      </c>
      <c r="V110" s="195">
        <v>13562.921077959576</v>
      </c>
      <c r="W110" s="202"/>
      <c r="X110" s="88">
        <v>0</v>
      </c>
      <c r="Y110" s="88">
        <f t="shared" si="27"/>
        <v>0</v>
      </c>
      <c r="Z110" s="1"/>
      <c r="AA110" s="1"/>
    </row>
    <row r="111" spans="2:27" x14ac:dyDescent="0.35">
      <c r="B111" s="85">
        <v>3017</v>
      </c>
      <c r="C111" s="85" t="s">
        <v>128</v>
      </c>
      <c r="D111" s="1">
        <v>115283</v>
      </c>
      <c r="E111" s="85">
        <f t="shared" si="21"/>
        <v>13861.127810508597</v>
      </c>
      <c r="F111" s="86">
        <f t="shared" si="14"/>
        <v>0.76314626858130297</v>
      </c>
      <c r="G111" s="192">
        <f t="shared" si="15"/>
        <v>2582.0078243802427</v>
      </c>
      <c r="H111" s="192">
        <f t="shared" si="16"/>
        <v>21474.559075370478</v>
      </c>
      <c r="I111" s="192">
        <f t="shared" si="17"/>
        <v>870.41463443182693</v>
      </c>
      <c r="J111" s="87">
        <f t="shared" si="18"/>
        <v>7239.2385145695043</v>
      </c>
      <c r="K111" s="192">
        <f t="shared" si="22"/>
        <v>603.7796391488846</v>
      </c>
      <c r="L111" s="87">
        <f t="shared" si="19"/>
        <v>5021.6352588012733</v>
      </c>
      <c r="M111" s="88">
        <f t="shared" si="23"/>
        <v>26496.194334171752</v>
      </c>
      <c r="N111" s="88">
        <f t="shared" si="24"/>
        <v>141779.19433417174</v>
      </c>
      <c r="O111" s="88">
        <f t="shared" si="25"/>
        <v>17046.915274037721</v>
      </c>
      <c r="P111" s="89">
        <f t="shared" si="20"/>
        <v>0.93854482550407647</v>
      </c>
      <c r="Q111" s="200">
        <v>10682.444709076066</v>
      </c>
      <c r="R111" s="89">
        <f t="shared" si="26"/>
        <v>1.0075964006904225E-2</v>
      </c>
      <c r="S111" s="89">
        <f t="shared" si="26"/>
        <v>-7.2993888028772366E-2</v>
      </c>
      <c r="T111" s="91">
        <v>8317</v>
      </c>
      <c r="U111" s="195">
        <v>114133</v>
      </c>
      <c r="V111" s="195">
        <v>14952.574348224813</v>
      </c>
      <c r="W111" s="202"/>
      <c r="X111" s="88">
        <v>0</v>
      </c>
      <c r="Y111" s="88">
        <f t="shared" si="27"/>
        <v>0</v>
      </c>
      <c r="Z111" s="1"/>
      <c r="AA111" s="1"/>
    </row>
    <row r="112" spans="2:27" x14ac:dyDescent="0.35">
      <c r="B112" s="85">
        <v>3018</v>
      </c>
      <c r="C112" s="85" t="s">
        <v>129</v>
      </c>
      <c r="D112" s="1">
        <v>85999</v>
      </c>
      <c r="E112" s="85">
        <f t="shared" si="21"/>
        <v>14278.432674746804</v>
      </c>
      <c r="F112" s="86">
        <f t="shared" si="14"/>
        <v>0.78612164651287186</v>
      </c>
      <c r="G112" s="192">
        <f t="shared" si="15"/>
        <v>2331.6249058373182</v>
      </c>
      <c r="H112" s="192">
        <f t="shared" si="16"/>
        <v>14043.376807858167</v>
      </c>
      <c r="I112" s="192">
        <f t="shared" si="17"/>
        <v>724.35793194845439</v>
      </c>
      <c r="J112" s="87">
        <f t="shared" si="18"/>
        <v>4362.8078241255407</v>
      </c>
      <c r="K112" s="192">
        <f t="shared" si="22"/>
        <v>457.72293666551201</v>
      </c>
      <c r="L112" s="87">
        <f t="shared" si="19"/>
        <v>2756.8652475363788</v>
      </c>
      <c r="M112" s="88">
        <f t="shared" si="23"/>
        <v>16800.242055394545</v>
      </c>
      <c r="N112" s="88">
        <f t="shared" si="24"/>
        <v>102799.24205539454</v>
      </c>
      <c r="O112" s="88">
        <f t="shared" si="25"/>
        <v>17067.780517249634</v>
      </c>
      <c r="P112" s="89">
        <f t="shared" si="20"/>
        <v>0.93969359440065503</v>
      </c>
      <c r="Q112" s="200">
        <v>6686.421021133232</v>
      </c>
      <c r="R112" s="89">
        <f t="shared" si="26"/>
        <v>2.1790530505554566E-2</v>
      </c>
      <c r="S112" s="89">
        <f t="shared" si="26"/>
        <v>3.1292390634807018E-3</v>
      </c>
      <c r="T112" s="91">
        <v>6023</v>
      </c>
      <c r="U112" s="195">
        <v>84165</v>
      </c>
      <c r="V112" s="195">
        <v>14233.891425672247</v>
      </c>
      <c r="W112" s="202"/>
      <c r="X112" s="88">
        <v>0</v>
      </c>
      <c r="Y112" s="88">
        <f t="shared" si="27"/>
        <v>0</v>
      </c>
      <c r="Z112" s="1"/>
      <c r="AA112" s="1"/>
    </row>
    <row r="113" spans="2:27" x14ac:dyDescent="0.35">
      <c r="B113" s="85">
        <v>3019</v>
      </c>
      <c r="C113" s="85" t="s">
        <v>130</v>
      </c>
      <c r="D113" s="1">
        <v>315944</v>
      </c>
      <c r="E113" s="85">
        <f t="shared" si="21"/>
        <v>16551.102729320552</v>
      </c>
      <c r="F113" s="86">
        <f t="shared" si="14"/>
        <v>0.91124708331531801</v>
      </c>
      <c r="G113" s="192">
        <f t="shared" si="15"/>
        <v>968.02287309306985</v>
      </c>
      <c r="H113" s="192">
        <f t="shared" si="16"/>
        <v>18478.58862447361</v>
      </c>
      <c r="I113" s="192">
        <f t="shared" si="17"/>
        <v>0</v>
      </c>
      <c r="J113" s="87">
        <f t="shared" si="18"/>
        <v>0</v>
      </c>
      <c r="K113" s="192">
        <f t="shared" si="22"/>
        <v>-266.63499528294238</v>
      </c>
      <c r="L113" s="87">
        <f t="shared" si="19"/>
        <v>-5089.7954249560871</v>
      </c>
      <c r="M113" s="88">
        <f t="shared" si="23"/>
        <v>13388.793199517524</v>
      </c>
      <c r="N113" s="88">
        <f t="shared" si="24"/>
        <v>329332.79319951753</v>
      </c>
      <c r="O113" s="88">
        <f t="shared" si="25"/>
        <v>17252.49060713068</v>
      </c>
      <c r="P113" s="89">
        <f t="shared" si="20"/>
        <v>0.94986309992640083</v>
      </c>
      <c r="Q113" s="200">
        <v>5311.0005341708966</v>
      </c>
      <c r="R113" s="89">
        <f t="shared" si="26"/>
        <v>-7.7852416439767227E-3</v>
      </c>
      <c r="S113" s="89">
        <f t="shared" si="26"/>
        <v>-2.8056798863257435E-2</v>
      </c>
      <c r="T113" s="91">
        <v>19089</v>
      </c>
      <c r="U113" s="195">
        <v>318423</v>
      </c>
      <c r="V113" s="195">
        <v>17028.878549655063</v>
      </c>
      <c r="W113" s="202"/>
      <c r="X113" s="88">
        <v>0</v>
      </c>
      <c r="Y113" s="88">
        <f t="shared" si="27"/>
        <v>0</v>
      </c>
      <c r="Z113" s="1"/>
      <c r="AA113" s="1"/>
    </row>
    <row r="114" spans="2:27" x14ac:dyDescent="0.35">
      <c r="B114" s="85">
        <v>3020</v>
      </c>
      <c r="C114" s="85" t="s">
        <v>131</v>
      </c>
      <c r="D114" s="1">
        <v>1234180</v>
      </c>
      <c r="E114" s="85">
        <f t="shared" si="21"/>
        <v>19827.777331512571</v>
      </c>
      <c r="F114" s="86">
        <f t="shared" si="14"/>
        <v>1.0916495751040589</v>
      </c>
      <c r="G114" s="192">
        <f t="shared" si="15"/>
        <v>-997.98188822214138</v>
      </c>
      <c r="H114" s="192">
        <f t="shared" si="16"/>
        <v>-62119.382632387191</v>
      </c>
      <c r="I114" s="192">
        <f t="shared" si="17"/>
        <v>0</v>
      </c>
      <c r="J114" s="87">
        <f t="shared" si="18"/>
        <v>0</v>
      </c>
      <c r="K114" s="192">
        <f t="shared" si="22"/>
        <v>-266.63499528294238</v>
      </c>
      <c r="L114" s="87">
        <f t="shared" si="19"/>
        <v>-16596.695281386747</v>
      </c>
      <c r="M114" s="88">
        <f t="shared" si="23"/>
        <v>-78716.077913773945</v>
      </c>
      <c r="N114" s="88">
        <f t="shared" si="24"/>
        <v>1155463.9220862261</v>
      </c>
      <c r="O114" s="88">
        <f t="shared" si="25"/>
        <v>18563.160448007486</v>
      </c>
      <c r="P114" s="89">
        <f t="shared" si="20"/>
        <v>1.022024096641897</v>
      </c>
      <c r="Q114" s="200">
        <v>-37749.608263949449</v>
      </c>
      <c r="R114" s="92">
        <f t="shared" si="26"/>
        <v>5.957431547408E-3</v>
      </c>
      <c r="S114" s="93">
        <f t="shared" si="26"/>
        <v>-1.3646172990579202E-2</v>
      </c>
      <c r="T114" s="91">
        <v>62245</v>
      </c>
      <c r="U114" s="195">
        <v>1226871</v>
      </c>
      <c r="V114" s="195">
        <v>20102.093983484076</v>
      </c>
      <c r="W114" s="202"/>
      <c r="X114" s="88">
        <v>0</v>
      </c>
      <c r="Y114" s="88">
        <f t="shared" si="27"/>
        <v>0</v>
      </c>
      <c r="Z114" s="1"/>
      <c r="AA114" s="1"/>
    </row>
    <row r="115" spans="2:27" x14ac:dyDescent="0.35">
      <c r="B115" s="85">
        <v>3021</v>
      </c>
      <c r="C115" s="85" t="s">
        <v>132</v>
      </c>
      <c r="D115" s="1">
        <v>347300</v>
      </c>
      <c r="E115" s="85">
        <f t="shared" si="21"/>
        <v>16266.978922716627</v>
      </c>
      <c r="F115" s="86">
        <f t="shared" si="14"/>
        <v>0.89560419871104247</v>
      </c>
      <c r="G115" s="192">
        <f t="shared" si="15"/>
        <v>1138.4971570554244</v>
      </c>
      <c r="H115" s="192">
        <f t="shared" si="16"/>
        <v>24306.914303133311</v>
      </c>
      <c r="I115" s="192">
        <f t="shared" si="17"/>
        <v>28.366745159016226</v>
      </c>
      <c r="J115" s="87">
        <f t="shared" si="18"/>
        <v>605.63000914499639</v>
      </c>
      <c r="K115" s="192">
        <f t="shared" si="22"/>
        <v>-238.26825012392615</v>
      </c>
      <c r="L115" s="87">
        <f t="shared" si="19"/>
        <v>-5087.0271401458231</v>
      </c>
      <c r="M115" s="88">
        <f t="shared" si="23"/>
        <v>19219.887162987488</v>
      </c>
      <c r="N115" s="88">
        <f t="shared" si="24"/>
        <v>366519.88716298749</v>
      </c>
      <c r="O115" s="88">
        <f t="shared" si="25"/>
        <v>17167.207829648127</v>
      </c>
      <c r="P115" s="89">
        <f t="shared" si="20"/>
        <v>0.94516772201056365</v>
      </c>
      <c r="Q115" s="200">
        <v>8733.5138482433613</v>
      </c>
      <c r="R115" s="92">
        <f t="shared" si="26"/>
        <v>2.7627284643585246E-2</v>
      </c>
      <c r="S115" s="93">
        <f t="shared" si="26"/>
        <v>1.9180210274959299E-4</v>
      </c>
      <c r="T115" s="91">
        <v>21350</v>
      </c>
      <c r="U115" s="195">
        <v>337963</v>
      </c>
      <c r="V115" s="195">
        <v>16263.859480269488</v>
      </c>
      <c r="W115" s="202"/>
      <c r="X115" s="88">
        <v>0</v>
      </c>
      <c r="Y115" s="88">
        <f t="shared" si="27"/>
        <v>0</v>
      </c>
      <c r="Z115" s="1"/>
      <c r="AA115" s="1"/>
    </row>
    <row r="116" spans="2:27" x14ac:dyDescent="0.35">
      <c r="B116" s="85">
        <v>3022</v>
      </c>
      <c r="C116" s="85" t="s">
        <v>133</v>
      </c>
      <c r="D116" s="1">
        <v>345294</v>
      </c>
      <c r="E116" s="85">
        <f t="shared" si="21"/>
        <v>21438.842667328947</v>
      </c>
      <c r="F116" s="86">
        <f t="shared" si="14"/>
        <v>1.1803493199067034</v>
      </c>
      <c r="G116" s="192">
        <f t="shared" si="15"/>
        <v>-1964.6210897119672</v>
      </c>
      <c r="H116" s="192">
        <f t="shared" si="16"/>
        <v>-31642.187270900944</v>
      </c>
      <c r="I116" s="192">
        <f t="shared" si="17"/>
        <v>0</v>
      </c>
      <c r="J116" s="87">
        <f t="shared" si="18"/>
        <v>0</v>
      </c>
      <c r="K116" s="192">
        <f t="shared" si="22"/>
        <v>-266.63499528294238</v>
      </c>
      <c r="L116" s="87">
        <f t="shared" si="19"/>
        <v>-4294.4232340270701</v>
      </c>
      <c r="M116" s="88">
        <f t="shared" si="23"/>
        <v>-35936.610504928016</v>
      </c>
      <c r="N116" s="88">
        <f t="shared" si="24"/>
        <v>309357.38949507196</v>
      </c>
      <c r="O116" s="88">
        <f t="shared" si="25"/>
        <v>19207.586582334035</v>
      </c>
      <c r="P116" s="89">
        <f t="shared" si="20"/>
        <v>1.0575039945629547</v>
      </c>
      <c r="Q116" s="200">
        <v>-13487.58668325442</v>
      </c>
      <c r="R116" s="92">
        <f t="shared" si="26"/>
        <v>-1.7346354663567451E-3</v>
      </c>
      <c r="S116" s="92">
        <f t="shared" si="26"/>
        <v>-3.0982166174643787E-3</v>
      </c>
      <c r="T116" s="91">
        <v>16106</v>
      </c>
      <c r="U116" s="195">
        <v>345894</v>
      </c>
      <c r="V116" s="195">
        <v>21505.47127580204</v>
      </c>
      <c r="W116" s="202"/>
      <c r="X116" s="88">
        <v>0</v>
      </c>
      <c r="Y116" s="88">
        <f t="shared" si="27"/>
        <v>0</v>
      </c>
      <c r="Z116" s="1"/>
      <c r="AA116" s="1"/>
    </row>
    <row r="117" spans="2:27" x14ac:dyDescent="0.35">
      <c r="B117" s="85">
        <v>3023</v>
      </c>
      <c r="C117" s="85" t="s">
        <v>134</v>
      </c>
      <c r="D117" s="1">
        <v>382941</v>
      </c>
      <c r="E117" s="85">
        <f t="shared" si="21"/>
        <v>18843.666961913197</v>
      </c>
      <c r="F117" s="86">
        <f t="shared" si="14"/>
        <v>1.0374678254875123</v>
      </c>
      <c r="G117" s="192">
        <f t="shared" si="15"/>
        <v>-407.5156664625174</v>
      </c>
      <c r="H117" s="192">
        <f t="shared" si="16"/>
        <v>-8281.5333738512782</v>
      </c>
      <c r="I117" s="192">
        <f t="shared" si="17"/>
        <v>0</v>
      </c>
      <c r="J117" s="87">
        <f t="shared" si="18"/>
        <v>0</v>
      </c>
      <c r="K117" s="192">
        <f t="shared" si="22"/>
        <v>-266.63499528294238</v>
      </c>
      <c r="L117" s="87">
        <f t="shared" si="19"/>
        <v>-5418.5563741399556</v>
      </c>
      <c r="M117" s="88">
        <f t="shared" si="23"/>
        <v>-13700.089747991235</v>
      </c>
      <c r="N117" s="88">
        <f t="shared" si="24"/>
        <v>369240.91025200876</v>
      </c>
      <c r="O117" s="88">
        <f t="shared" si="25"/>
        <v>18169.516300167736</v>
      </c>
      <c r="P117" s="89">
        <f t="shared" si="20"/>
        <v>1.0003513967952784</v>
      </c>
      <c r="Q117" s="200">
        <v>-11079.530595870841</v>
      </c>
      <c r="R117" s="92">
        <f t="shared" si="26"/>
        <v>3.1440899835159505E-2</v>
      </c>
      <c r="S117" s="92">
        <f t="shared" si="26"/>
        <v>1.2001776489186359E-2</v>
      </c>
      <c r="T117" s="91">
        <v>20322</v>
      </c>
      <c r="U117" s="195">
        <v>371268</v>
      </c>
      <c r="V117" s="195">
        <v>18620.191584332213</v>
      </c>
      <c r="W117" s="202"/>
      <c r="X117" s="88">
        <v>0</v>
      </c>
      <c r="Y117" s="88">
        <f t="shared" si="27"/>
        <v>0</v>
      </c>
      <c r="Z117" s="1"/>
      <c r="AA117" s="1"/>
    </row>
    <row r="118" spans="2:27" x14ac:dyDescent="0.35">
      <c r="B118" s="85">
        <v>3024</v>
      </c>
      <c r="C118" s="85" t="s">
        <v>135</v>
      </c>
      <c r="D118" s="1">
        <v>4038625</v>
      </c>
      <c r="E118" s="85">
        <f t="shared" si="21"/>
        <v>31096.485824722426</v>
      </c>
      <c r="F118" s="86">
        <f t="shared" si="14"/>
        <v>1.7120661065643512</v>
      </c>
      <c r="G118" s="192">
        <f t="shared" si="15"/>
        <v>-7759.2069841480543</v>
      </c>
      <c r="H118" s="192">
        <f t="shared" si="16"/>
        <v>-1007719.2478592444</v>
      </c>
      <c r="I118" s="192">
        <f t="shared" si="17"/>
        <v>0</v>
      </c>
      <c r="J118" s="87">
        <f t="shared" si="18"/>
        <v>0</v>
      </c>
      <c r="K118" s="192">
        <f t="shared" si="22"/>
        <v>-266.63499528294238</v>
      </c>
      <c r="L118" s="87">
        <f t="shared" si="19"/>
        <v>-34628.953377376864</v>
      </c>
      <c r="M118" s="88">
        <f t="shared" si="23"/>
        <v>-1042348.2012366212</v>
      </c>
      <c r="N118" s="88">
        <f t="shared" si="24"/>
        <v>2996276.7987633785</v>
      </c>
      <c r="O118" s="88">
        <f t="shared" si="25"/>
        <v>23070.643845291426</v>
      </c>
      <c r="P118" s="89">
        <f t="shared" si="20"/>
        <v>1.2701907092260136</v>
      </c>
      <c r="Q118" s="200">
        <v>-497375.04053774895</v>
      </c>
      <c r="R118" s="92">
        <f t="shared" si="26"/>
        <v>9.1693258003013554E-3</v>
      </c>
      <c r="S118" s="92">
        <f t="shared" si="26"/>
        <v>2.2381537519016838E-3</v>
      </c>
      <c r="T118" s="91">
        <v>129874</v>
      </c>
      <c r="U118" s="195">
        <v>4001930</v>
      </c>
      <c r="V118" s="195">
        <v>31027.042533066629</v>
      </c>
      <c r="W118" s="202"/>
      <c r="X118" s="88">
        <v>0</v>
      </c>
      <c r="Y118" s="88">
        <f t="shared" si="27"/>
        <v>0</v>
      </c>
      <c r="Z118" s="1"/>
      <c r="AA118" s="1"/>
    </row>
    <row r="119" spans="2:27" x14ac:dyDescent="0.35">
      <c r="B119" s="85">
        <v>3025</v>
      </c>
      <c r="C119" s="85" t="s">
        <v>136</v>
      </c>
      <c r="D119" s="1">
        <v>2418273</v>
      </c>
      <c r="E119" s="85">
        <f t="shared" si="21"/>
        <v>24730.763724126646</v>
      </c>
      <c r="F119" s="86">
        <f t="shared" si="14"/>
        <v>1.3615912293171906</v>
      </c>
      <c r="G119" s="192">
        <f t="shared" si="15"/>
        <v>-3939.7737237905862</v>
      </c>
      <c r="H119" s="192">
        <f t="shared" si="16"/>
        <v>-385246.83380713867</v>
      </c>
      <c r="I119" s="192">
        <f t="shared" si="17"/>
        <v>0</v>
      </c>
      <c r="J119" s="87">
        <f t="shared" si="18"/>
        <v>0</v>
      </c>
      <c r="K119" s="192">
        <f t="shared" si="22"/>
        <v>-266.63499528294238</v>
      </c>
      <c r="L119" s="87">
        <f t="shared" si="19"/>
        <v>-26072.63637874724</v>
      </c>
      <c r="M119" s="88">
        <f t="shared" si="23"/>
        <v>-411319.4701858859</v>
      </c>
      <c r="N119" s="88">
        <f t="shared" si="24"/>
        <v>2006953.5298141141</v>
      </c>
      <c r="O119" s="88">
        <f t="shared" si="25"/>
        <v>20524.355005053116</v>
      </c>
      <c r="P119" s="89">
        <f t="shared" si="20"/>
        <v>1.1300007583271496</v>
      </c>
      <c r="Q119" s="200">
        <v>-173640.81526358795</v>
      </c>
      <c r="R119" s="92">
        <f t="shared" si="26"/>
        <v>5.0661085786481805E-2</v>
      </c>
      <c r="S119" s="92">
        <f t="shared" si="26"/>
        <v>3.2438051327941836E-2</v>
      </c>
      <c r="T119" s="91">
        <v>97784</v>
      </c>
      <c r="U119" s="195">
        <v>2301668</v>
      </c>
      <c r="V119" s="195">
        <v>23953.750728498875</v>
      </c>
      <c r="W119" s="202"/>
      <c r="X119" s="88">
        <v>0</v>
      </c>
      <c r="Y119" s="88">
        <f t="shared" si="27"/>
        <v>0</v>
      </c>
      <c r="Z119" s="1"/>
      <c r="AA119" s="1"/>
    </row>
    <row r="120" spans="2:27" x14ac:dyDescent="0.35">
      <c r="B120" s="85">
        <v>3026</v>
      </c>
      <c r="C120" s="85" t="s">
        <v>137</v>
      </c>
      <c r="D120" s="1">
        <v>251233</v>
      </c>
      <c r="E120" s="85">
        <f t="shared" si="21"/>
        <v>14000.167177486766</v>
      </c>
      <c r="F120" s="86">
        <f t="shared" si="14"/>
        <v>0.77080130037567496</v>
      </c>
      <c r="G120" s="192">
        <f t="shared" si="15"/>
        <v>2498.5842041933411</v>
      </c>
      <c r="H120" s="192">
        <f t="shared" si="16"/>
        <v>44837.093544249503</v>
      </c>
      <c r="I120" s="192">
        <f t="shared" si="17"/>
        <v>821.7508559894676</v>
      </c>
      <c r="J120" s="87">
        <f t="shared" si="18"/>
        <v>14746.319110730996</v>
      </c>
      <c r="K120" s="192">
        <f t="shared" si="22"/>
        <v>555.11586070652515</v>
      </c>
      <c r="L120" s="87">
        <f t="shared" si="19"/>
        <v>9961.5541203785924</v>
      </c>
      <c r="M120" s="88">
        <f t="shared" si="23"/>
        <v>54798.647664628093</v>
      </c>
      <c r="N120" s="88">
        <f t="shared" si="24"/>
        <v>306031.64766462811</v>
      </c>
      <c r="O120" s="88">
        <f t="shared" si="25"/>
        <v>17053.86724238663</v>
      </c>
      <c r="P120" s="89">
        <f t="shared" si="20"/>
        <v>0.93892757709379504</v>
      </c>
      <c r="Q120" s="200">
        <v>15989.086107294686</v>
      </c>
      <c r="R120" s="92">
        <f t="shared" si="26"/>
        <v>3.5218347988759134E-2</v>
      </c>
      <c r="S120" s="92">
        <f t="shared" si="26"/>
        <v>2.4199863482442605E-2</v>
      </c>
      <c r="T120" s="91">
        <v>17945</v>
      </c>
      <c r="U120" s="195">
        <v>242686</v>
      </c>
      <c r="V120" s="195">
        <v>13669.370282753182</v>
      </c>
      <c r="W120" s="202"/>
      <c r="X120" s="88">
        <v>0</v>
      </c>
      <c r="Y120" s="88">
        <f t="shared" si="27"/>
        <v>0</v>
      </c>
      <c r="Z120" s="1"/>
      <c r="AA120" s="1"/>
    </row>
    <row r="121" spans="2:27" x14ac:dyDescent="0.35">
      <c r="B121" s="85">
        <v>3027</v>
      </c>
      <c r="C121" s="85" t="s">
        <v>138</v>
      </c>
      <c r="D121" s="1">
        <v>334360</v>
      </c>
      <c r="E121" s="85">
        <f t="shared" si="21"/>
        <v>17043.531450708531</v>
      </c>
      <c r="F121" s="86">
        <f t="shared" si="14"/>
        <v>0.9383585237700115</v>
      </c>
      <c r="G121" s="192">
        <f t="shared" si="15"/>
        <v>672.56564026028207</v>
      </c>
      <c r="H121" s="192">
        <f t="shared" si="16"/>
        <v>13194.392730626214</v>
      </c>
      <c r="I121" s="192">
        <f t="shared" si="17"/>
        <v>0</v>
      </c>
      <c r="J121" s="87">
        <f t="shared" si="18"/>
        <v>0</v>
      </c>
      <c r="K121" s="192">
        <f t="shared" si="22"/>
        <v>-266.63499528294238</v>
      </c>
      <c r="L121" s="87">
        <f t="shared" si="19"/>
        <v>-5230.8453374607634</v>
      </c>
      <c r="M121" s="88">
        <f t="shared" si="23"/>
        <v>7963.5473931654506</v>
      </c>
      <c r="N121" s="88">
        <f t="shared" si="24"/>
        <v>342323.54739316547</v>
      </c>
      <c r="O121" s="88">
        <f t="shared" si="25"/>
        <v>17449.462095685874</v>
      </c>
      <c r="P121" s="89">
        <f t="shared" si="20"/>
        <v>0.96070767610827834</v>
      </c>
      <c r="Q121" s="200">
        <v>1834.4190517766974</v>
      </c>
      <c r="R121" s="92">
        <f t="shared" si="26"/>
        <v>5.379302464736853E-3</v>
      </c>
      <c r="S121" s="92">
        <f t="shared" si="26"/>
        <v>-2.5061889586647398E-2</v>
      </c>
      <c r="T121" s="91">
        <v>19618</v>
      </c>
      <c r="U121" s="195">
        <v>332571</v>
      </c>
      <c r="V121" s="195">
        <v>17481.654751892347</v>
      </c>
      <c r="W121" s="202"/>
      <c r="X121" s="88">
        <v>0</v>
      </c>
      <c r="Y121" s="88">
        <f t="shared" si="27"/>
        <v>0</v>
      </c>
      <c r="Z121" s="1"/>
      <c r="AA121" s="1"/>
    </row>
    <row r="122" spans="2:27" x14ac:dyDescent="0.35">
      <c r="B122" s="85">
        <v>3028</v>
      </c>
      <c r="C122" s="85" t="s">
        <v>139</v>
      </c>
      <c r="D122" s="1">
        <v>165676</v>
      </c>
      <c r="E122" s="85">
        <f t="shared" si="21"/>
        <v>14543.188202247191</v>
      </c>
      <c r="F122" s="86">
        <f t="shared" si="14"/>
        <v>0.80069817994220915</v>
      </c>
      <c r="G122" s="192">
        <f t="shared" si="15"/>
        <v>2172.7715893370864</v>
      </c>
      <c r="H122" s="192">
        <f t="shared" si="16"/>
        <v>24752.21394572809</v>
      </c>
      <c r="I122" s="192">
        <f t="shared" si="17"/>
        <v>631.69349732331898</v>
      </c>
      <c r="J122" s="87">
        <f t="shared" si="18"/>
        <v>7196.2523215072497</v>
      </c>
      <c r="K122" s="192">
        <f t="shared" si="22"/>
        <v>365.0585020403766</v>
      </c>
      <c r="L122" s="87">
        <f t="shared" si="19"/>
        <v>4158.7464552439706</v>
      </c>
      <c r="M122" s="88">
        <f t="shared" si="23"/>
        <v>28910.960400972061</v>
      </c>
      <c r="N122" s="88">
        <f t="shared" si="24"/>
        <v>194586.96040097205</v>
      </c>
      <c r="O122" s="88">
        <f t="shared" si="25"/>
        <v>17081.018293624653</v>
      </c>
      <c r="P122" s="89">
        <f t="shared" si="20"/>
        <v>0.94042242107212182</v>
      </c>
      <c r="Q122" s="200">
        <v>13379.066806035171</v>
      </c>
      <c r="R122" s="92">
        <f t="shared" si="26"/>
        <v>2.0015391719255041E-2</v>
      </c>
      <c r="S122" s="92">
        <f t="shared" si="26"/>
        <v>7.2114766019926464E-3</v>
      </c>
      <c r="T122" s="91">
        <v>11392</v>
      </c>
      <c r="U122" s="195">
        <v>162425</v>
      </c>
      <c r="V122" s="195">
        <v>14439.061249888879</v>
      </c>
      <c r="W122" s="202"/>
      <c r="X122" s="88">
        <v>0</v>
      </c>
      <c r="Y122" s="88">
        <f t="shared" si="27"/>
        <v>0</v>
      </c>
      <c r="Z122" s="1"/>
      <c r="AA122" s="1"/>
    </row>
    <row r="123" spans="2:27" x14ac:dyDescent="0.35">
      <c r="B123" s="85">
        <v>3029</v>
      </c>
      <c r="C123" s="85" t="s">
        <v>140</v>
      </c>
      <c r="D123" s="1">
        <v>821353</v>
      </c>
      <c r="E123" s="85">
        <f t="shared" si="21"/>
        <v>17551.402867705197</v>
      </c>
      <c r="F123" s="86">
        <f t="shared" si="14"/>
        <v>0.96632018620459825</v>
      </c>
      <c r="G123" s="192">
        <f t="shared" si="15"/>
        <v>367.8427900622824</v>
      </c>
      <c r="H123" s="192">
        <f t="shared" si="16"/>
        <v>17213.93904654463</v>
      </c>
      <c r="I123" s="192">
        <f t="shared" si="17"/>
        <v>0</v>
      </c>
      <c r="J123" s="87">
        <f t="shared" si="18"/>
        <v>0</v>
      </c>
      <c r="K123" s="192">
        <f t="shared" si="22"/>
        <v>-266.63499528294238</v>
      </c>
      <c r="L123" s="87">
        <f t="shared" si="19"/>
        <v>-12477.717874255855</v>
      </c>
      <c r="M123" s="88">
        <f t="shared" si="23"/>
        <v>4736.2211722887751</v>
      </c>
      <c r="N123" s="88">
        <f t="shared" si="24"/>
        <v>826089.22117228876</v>
      </c>
      <c r="O123" s="88">
        <f t="shared" si="25"/>
        <v>17652.610662484534</v>
      </c>
      <c r="P123" s="89">
        <f t="shared" si="20"/>
        <v>0.97189234108211275</v>
      </c>
      <c r="Q123" s="200">
        <v>-4108.2858820475394</v>
      </c>
      <c r="R123" s="92">
        <f t="shared" si="26"/>
        <v>3.3479921232596618E-2</v>
      </c>
      <c r="S123" s="92">
        <f t="shared" si="26"/>
        <v>-1.2985487966142132E-2</v>
      </c>
      <c r="T123" s="91">
        <v>46797</v>
      </c>
      <c r="U123" s="195">
        <v>794745</v>
      </c>
      <c r="V123" s="195">
        <v>17782.31490389994</v>
      </c>
      <c r="W123" s="202"/>
      <c r="X123" s="88">
        <v>0</v>
      </c>
      <c r="Y123" s="88">
        <f t="shared" si="27"/>
        <v>0</v>
      </c>
      <c r="Z123" s="1"/>
      <c r="AA123" s="1"/>
    </row>
    <row r="124" spans="2:27" x14ac:dyDescent="0.35">
      <c r="B124" s="85">
        <v>3030</v>
      </c>
      <c r="C124" s="85" t="s">
        <v>141</v>
      </c>
      <c r="D124" s="1">
        <v>1609938</v>
      </c>
      <c r="E124" s="85">
        <f t="shared" si="21"/>
        <v>17592.066874282904</v>
      </c>
      <c r="F124" s="86">
        <f t="shared" si="14"/>
        <v>0.9685590072666056</v>
      </c>
      <c r="G124" s="192">
        <f t="shared" si="15"/>
        <v>343.44438611565857</v>
      </c>
      <c r="H124" s="192">
        <f t="shared" si="16"/>
        <v>31430.312995374494</v>
      </c>
      <c r="I124" s="192">
        <f t="shared" si="17"/>
        <v>0</v>
      </c>
      <c r="J124" s="87">
        <f t="shared" si="18"/>
        <v>0</v>
      </c>
      <c r="K124" s="192">
        <f t="shared" si="22"/>
        <v>-266.63499528294238</v>
      </c>
      <c r="L124" s="87">
        <f t="shared" si="19"/>
        <v>-24401.101593318475</v>
      </c>
      <c r="M124" s="88">
        <f t="shared" si="23"/>
        <v>7029.2114020560184</v>
      </c>
      <c r="N124" s="88">
        <f t="shared" si="24"/>
        <v>1616967.211402056</v>
      </c>
      <c r="O124" s="88">
        <f t="shared" si="25"/>
        <v>17668.876265115621</v>
      </c>
      <c r="P124" s="89">
        <f t="shared" si="20"/>
        <v>0.97278786950691587</v>
      </c>
      <c r="Q124" s="200">
        <v>-4192.5579608857297</v>
      </c>
      <c r="R124" s="92">
        <f t="shared" si="26"/>
        <v>3.3804792158706062E-2</v>
      </c>
      <c r="S124" s="92">
        <f t="shared" si="26"/>
        <v>6.4671142149365238E-3</v>
      </c>
      <c r="T124" s="91">
        <v>91515</v>
      </c>
      <c r="U124" s="195">
        <v>1557294</v>
      </c>
      <c r="V124" s="195">
        <v>17479.028003816151</v>
      </c>
      <c r="W124" s="202"/>
      <c r="X124" s="88">
        <v>0</v>
      </c>
      <c r="Y124" s="88">
        <f t="shared" si="27"/>
        <v>0</v>
      </c>
      <c r="Z124" s="1"/>
      <c r="AA124" s="1"/>
    </row>
    <row r="125" spans="2:27" x14ac:dyDescent="0.35">
      <c r="B125" s="85">
        <v>3031</v>
      </c>
      <c r="C125" s="85" t="s">
        <v>142</v>
      </c>
      <c r="D125" s="1">
        <v>477229</v>
      </c>
      <c r="E125" s="85">
        <f t="shared" si="21"/>
        <v>18759.001572327044</v>
      </c>
      <c r="F125" s="86">
        <f t="shared" si="14"/>
        <v>1.0328064388367326</v>
      </c>
      <c r="G125" s="192">
        <f t="shared" si="15"/>
        <v>-356.71643271082576</v>
      </c>
      <c r="H125" s="192">
        <f t="shared" si="16"/>
        <v>-9074.866048163407</v>
      </c>
      <c r="I125" s="192">
        <f t="shared" si="17"/>
        <v>0</v>
      </c>
      <c r="J125" s="87">
        <f t="shared" si="18"/>
        <v>0</v>
      </c>
      <c r="K125" s="192">
        <f t="shared" si="22"/>
        <v>-266.63499528294238</v>
      </c>
      <c r="L125" s="87">
        <f t="shared" si="19"/>
        <v>-6783.1942799980534</v>
      </c>
      <c r="M125" s="88">
        <f t="shared" si="23"/>
        <v>-15858.06032816146</v>
      </c>
      <c r="N125" s="88">
        <f t="shared" si="24"/>
        <v>461370.93967183854</v>
      </c>
      <c r="O125" s="88">
        <f t="shared" si="25"/>
        <v>18135.650144333275</v>
      </c>
      <c r="P125" s="89">
        <f t="shared" si="20"/>
        <v>0.99848684213496652</v>
      </c>
      <c r="Q125" s="200">
        <v>-9865.8349945357058</v>
      </c>
      <c r="R125" s="92">
        <f t="shared" si="26"/>
        <v>2.3692361814219277E-2</v>
      </c>
      <c r="S125" s="92">
        <f t="shared" si="26"/>
        <v>3.854298356105788E-3</v>
      </c>
      <c r="T125" s="91">
        <v>25440</v>
      </c>
      <c r="U125" s="195">
        <v>466184</v>
      </c>
      <c r="V125" s="195">
        <v>18686.976389946685</v>
      </c>
      <c r="W125" s="202"/>
      <c r="X125" s="88">
        <v>0</v>
      </c>
      <c r="Y125" s="88">
        <f t="shared" si="27"/>
        <v>0</v>
      </c>
      <c r="Z125" s="1"/>
    </row>
    <row r="126" spans="2:27" x14ac:dyDescent="0.35">
      <c r="B126" s="85">
        <v>3032</v>
      </c>
      <c r="C126" s="85" t="s">
        <v>143</v>
      </c>
      <c r="D126" s="1">
        <v>137558</v>
      </c>
      <c r="E126" s="85">
        <f t="shared" si="21"/>
        <v>18882.36101578586</v>
      </c>
      <c r="F126" s="86">
        <f t="shared" si="14"/>
        <v>1.0395981876941733</v>
      </c>
      <c r="G126" s="192">
        <f t="shared" si="15"/>
        <v>-430.73209878611522</v>
      </c>
      <c r="H126" s="192">
        <f t="shared" si="16"/>
        <v>-3137.8833396568493</v>
      </c>
      <c r="I126" s="192">
        <f t="shared" si="17"/>
        <v>0</v>
      </c>
      <c r="J126" s="87">
        <f t="shared" si="18"/>
        <v>0</v>
      </c>
      <c r="K126" s="192">
        <f t="shared" si="22"/>
        <v>-266.63499528294238</v>
      </c>
      <c r="L126" s="87">
        <f t="shared" si="19"/>
        <v>-1942.4359406362353</v>
      </c>
      <c r="M126" s="88">
        <f t="shared" si="23"/>
        <v>-5080.3192802930844</v>
      </c>
      <c r="N126" s="88">
        <f t="shared" si="24"/>
        <v>132477.68071970693</v>
      </c>
      <c r="O126" s="88">
        <f t="shared" si="25"/>
        <v>18184.993921716807</v>
      </c>
      <c r="P126" s="89">
        <f t="shared" si="20"/>
        <v>1.0012035416779432</v>
      </c>
      <c r="Q126" s="200">
        <v>-2503.2119078298874</v>
      </c>
      <c r="R126" s="92">
        <f t="shared" si="26"/>
        <v>4.5933225362500663E-2</v>
      </c>
      <c r="S126" s="92">
        <f t="shared" si="26"/>
        <v>3.4354580725484891E-3</v>
      </c>
      <c r="T126" s="91">
        <v>7285</v>
      </c>
      <c r="U126" s="195">
        <v>131517</v>
      </c>
      <c r="V126" s="195">
        <v>18817.713549864075</v>
      </c>
      <c r="W126" s="202"/>
      <c r="X126" s="88">
        <v>0</v>
      </c>
      <c r="Y126" s="88">
        <f t="shared" si="27"/>
        <v>0</v>
      </c>
      <c r="Z126" s="1"/>
    </row>
    <row r="127" spans="2:27" x14ac:dyDescent="0.35">
      <c r="B127" s="85">
        <v>3033</v>
      </c>
      <c r="C127" s="85" t="s">
        <v>144</v>
      </c>
      <c r="D127" s="1">
        <v>678465</v>
      </c>
      <c r="E127" s="85">
        <f t="shared" si="21"/>
        <v>15827.578967013484</v>
      </c>
      <c r="F127" s="86">
        <f t="shared" si="14"/>
        <v>0.87141234064625928</v>
      </c>
      <c r="G127" s="192">
        <f t="shared" si="15"/>
        <v>1402.1371304773106</v>
      </c>
      <c r="H127" s="192">
        <f t="shared" si="16"/>
        <v>60104.010235040398</v>
      </c>
      <c r="I127" s="192">
        <f t="shared" si="17"/>
        <v>182.15672965511658</v>
      </c>
      <c r="J127" s="87">
        <f t="shared" si="18"/>
        <v>7808.3303733962275</v>
      </c>
      <c r="K127" s="192">
        <f t="shared" si="22"/>
        <v>-84.478265627825806</v>
      </c>
      <c r="L127" s="87">
        <f t="shared" si="19"/>
        <v>-3621.2453344023811</v>
      </c>
      <c r="M127" s="88">
        <f t="shared" si="23"/>
        <v>56482.764900638016</v>
      </c>
      <c r="N127" s="88">
        <f t="shared" si="24"/>
        <v>734947.76490063802</v>
      </c>
      <c r="O127" s="88">
        <f t="shared" si="25"/>
        <v>17145.237831862967</v>
      </c>
      <c r="P127" s="89">
        <f t="shared" si="20"/>
        <v>0.94395812910732435</v>
      </c>
      <c r="Q127" s="200">
        <v>23363.358067723319</v>
      </c>
      <c r="R127" s="92">
        <f t="shared" si="26"/>
        <v>2.7314188114943991E-2</v>
      </c>
      <c r="S127" s="92">
        <f t="shared" si="26"/>
        <v>-3.8652025148686142E-3</v>
      </c>
      <c r="T127" s="91">
        <v>42866</v>
      </c>
      <c r="U127" s="195">
        <v>660426</v>
      </c>
      <c r="V127" s="195">
        <v>15888.993143269579</v>
      </c>
      <c r="W127" s="202"/>
      <c r="X127" s="88">
        <v>0</v>
      </c>
      <c r="Y127" s="88">
        <f t="shared" si="27"/>
        <v>0</v>
      </c>
      <c r="Z127" s="1"/>
    </row>
    <row r="128" spans="2:27" x14ac:dyDescent="0.35">
      <c r="B128" s="85">
        <v>3034</v>
      </c>
      <c r="C128" s="85" t="s">
        <v>145</v>
      </c>
      <c r="D128" s="1">
        <v>350500</v>
      </c>
      <c r="E128" s="85">
        <f t="shared" si="21"/>
        <v>14433.966149157846</v>
      </c>
      <c r="F128" s="86">
        <f t="shared" si="14"/>
        <v>0.79468478742455773</v>
      </c>
      <c r="G128" s="192">
        <f t="shared" si="15"/>
        <v>2238.304821190693</v>
      </c>
      <c r="H128" s="192">
        <f t="shared" si="16"/>
        <v>54352.755972973602</v>
      </c>
      <c r="I128" s="192">
        <f t="shared" si="17"/>
        <v>669.92121590458964</v>
      </c>
      <c r="J128" s="87">
        <f t="shared" si="18"/>
        <v>16267.69688581115</v>
      </c>
      <c r="K128" s="192">
        <f t="shared" si="22"/>
        <v>403.28622062164726</v>
      </c>
      <c r="L128" s="87">
        <f t="shared" si="19"/>
        <v>9792.9992953554593</v>
      </c>
      <c r="M128" s="88">
        <f t="shared" si="23"/>
        <v>64145.755268329063</v>
      </c>
      <c r="N128" s="88">
        <f t="shared" si="24"/>
        <v>414645.75526832906</v>
      </c>
      <c r="O128" s="88">
        <f t="shared" si="25"/>
        <v>17075.557190970187</v>
      </c>
      <c r="P128" s="89">
        <f t="shared" si="20"/>
        <v>0.94012175144623933</v>
      </c>
      <c r="Q128" s="200">
        <v>25879.159879823783</v>
      </c>
      <c r="R128" s="92">
        <f t="shared" si="26"/>
        <v>1.5153446018744859E-2</v>
      </c>
      <c r="S128" s="93">
        <f t="shared" si="26"/>
        <v>-9.4152069530277797E-4</v>
      </c>
      <c r="T128" s="91">
        <v>24283</v>
      </c>
      <c r="U128" s="195">
        <v>345268</v>
      </c>
      <c r="V128" s="195">
        <v>14447.568834212068</v>
      </c>
      <c r="W128" s="202"/>
      <c r="X128" s="88">
        <v>0</v>
      </c>
      <c r="Y128" s="88">
        <f t="shared" si="27"/>
        <v>0</v>
      </c>
      <c r="Z128" s="1"/>
    </row>
    <row r="129" spans="2:25" x14ac:dyDescent="0.35">
      <c r="B129" s="85">
        <v>3035</v>
      </c>
      <c r="C129" s="85" t="s">
        <v>146</v>
      </c>
      <c r="D129" s="1">
        <v>387588</v>
      </c>
      <c r="E129" s="85">
        <f t="shared" si="21"/>
        <v>14177.628209817836</v>
      </c>
      <c r="F129" s="86">
        <f t="shared" si="14"/>
        <v>0.78057169759684253</v>
      </c>
      <c r="G129" s="192">
        <f t="shared" si="15"/>
        <v>2392.1075847946991</v>
      </c>
      <c r="H129" s="192">
        <f t="shared" si="16"/>
        <v>65395.437153117484</v>
      </c>
      <c r="I129" s="192">
        <f t="shared" si="17"/>
        <v>759.63949467359316</v>
      </c>
      <c r="J129" s="87">
        <f t="shared" si="18"/>
        <v>20767.024505386693</v>
      </c>
      <c r="K129" s="192">
        <f t="shared" si="22"/>
        <v>493.00449939065078</v>
      </c>
      <c r="L129" s="87">
        <f t="shared" si="19"/>
        <v>13477.757004341611</v>
      </c>
      <c r="M129" s="88">
        <f t="shared" si="23"/>
        <v>78873.194157459089</v>
      </c>
      <c r="N129" s="88">
        <f t="shared" si="24"/>
        <v>466461.19415745907</v>
      </c>
      <c r="O129" s="88">
        <f t="shared" si="25"/>
        <v>17062.740294003182</v>
      </c>
      <c r="P129" s="89">
        <f t="shared" si="20"/>
        <v>0.9394160969548534</v>
      </c>
      <c r="Q129" s="200">
        <v>31486.490532249773</v>
      </c>
      <c r="R129" s="89">
        <f t="shared" si="26"/>
        <v>4.1223072025531708E-2</v>
      </c>
      <c r="S129" s="89">
        <f t="shared" si="26"/>
        <v>1.7532942871976931E-2</v>
      </c>
      <c r="T129" s="91">
        <v>27338</v>
      </c>
      <c r="U129" s="195">
        <v>372243</v>
      </c>
      <c r="V129" s="195">
        <v>13933.335828716874</v>
      </c>
      <c r="W129" s="202"/>
      <c r="X129" s="88">
        <v>0</v>
      </c>
      <c r="Y129" s="88">
        <f t="shared" si="27"/>
        <v>0</v>
      </c>
    </row>
    <row r="130" spans="2:25" x14ac:dyDescent="0.35">
      <c r="B130" s="85">
        <v>3036</v>
      </c>
      <c r="C130" s="85" t="s">
        <v>147</v>
      </c>
      <c r="D130" s="1">
        <v>222339</v>
      </c>
      <c r="E130" s="85">
        <f t="shared" si="21"/>
        <v>14316.74179008371</v>
      </c>
      <c r="F130" s="86">
        <f t="shared" si="14"/>
        <v>0.78823081532089967</v>
      </c>
      <c r="G130" s="192">
        <f t="shared" si="15"/>
        <v>2308.6394366351747</v>
      </c>
      <c r="H130" s="192">
        <f t="shared" si="16"/>
        <v>35853.170450944257</v>
      </c>
      <c r="I130" s="192">
        <f t="shared" si="17"/>
        <v>710.94974158053731</v>
      </c>
      <c r="J130" s="87">
        <f t="shared" si="18"/>
        <v>11041.049486745746</v>
      </c>
      <c r="K130" s="192">
        <f t="shared" si="22"/>
        <v>444.31474629759492</v>
      </c>
      <c r="L130" s="87">
        <f t="shared" si="19"/>
        <v>6900.2080100016492</v>
      </c>
      <c r="M130" s="88">
        <f t="shared" si="23"/>
        <v>42753.378460945903</v>
      </c>
      <c r="N130" s="88">
        <f t="shared" si="24"/>
        <v>265092.37846094591</v>
      </c>
      <c r="O130" s="88">
        <f t="shared" si="25"/>
        <v>17069.695973016478</v>
      </c>
      <c r="P130" s="89">
        <f t="shared" si="20"/>
        <v>0.93979905284105636</v>
      </c>
      <c r="Q130" s="200">
        <v>14907.631679926781</v>
      </c>
      <c r="R130" s="89">
        <f t="shared" si="26"/>
        <v>2.2939641964914218E-2</v>
      </c>
      <c r="S130" s="89">
        <f t="shared" si="26"/>
        <v>-7.0964479730123509E-3</v>
      </c>
      <c r="T130" s="91">
        <v>15530</v>
      </c>
      <c r="U130" s="195">
        <v>217353</v>
      </c>
      <c r="V130" s="195">
        <v>14419.065941355977</v>
      </c>
      <c r="W130" s="202"/>
      <c r="X130" s="88">
        <v>0</v>
      </c>
      <c r="Y130" s="88">
        <f t="shared" si="27"/>
        <v>0</v>
      </c>
    </row>
    <row r="131" spans="2:25" x14ac:dyDescent="0.35">
      <c r="B131" s="85">
        <v>3037</v>
      </c>
      <c r="C131" s="85" t="s">
        <v>148</v>
      </c>
      <c r="D131" s="1">
        <v>39671</v>
      </c>
      <c r="E131" s="85">
        <f t="shared" si="21"/>
        <v>13475.203804347826</v>
      </c>
      <c r="F131" s="86">
        <f t="shared" si="14"/>
        <v>0.74189861331949547</v>
      </c>
      <c r="G131" s="192">
        <f t="shared" si="15"/>
        <v>2813.5622280767052</v>
      </c>
      <c r="H131" s="192">
        <f t="shared" si="16"/>
        <v>8283.1271994578201</v>
      </c>
      <c r="I131" s="192">
        <f t="shared" si="17"/>
        <v>1005.4880365880966</v>
      </c>
      <c r="J131" s="87">
        <f t="shared" si="18"/>
        <v>2960.1567797153566</v>
      </c>
      <c r="K131" s="192">
        <f t="shared" si="22"/>
        <v>738.85304130515419</v>
      </c>
      <c r="L131" s="87">
        <f t="shared" si="19"/>
        <v>2175.1833536023742</v>
      </c>
      <c r="M131" s="88">
        <f t="shared" si="23"/>
        <v>10458.310553060193</v>
      </c>
      <c r="N131" s="88">
        <f t="shared" si="24"/>
        <v>50129.31055306019</v>
      </c>
      <c r="O131" s="88">
        <f t="shared" si="25"/>
        <v>17027.619073729686</v>
      </c>
      <c r="P131" s="89">
        <f t="shared" si="20"/>
        <v>0.93748244274098624</v>
      </c>
      <c r="Q131" s="200">
        <v>3552.0206352675159</v>
      </c>
      <c r="R131" s="89">
        <f t="shared" si="26"/>
        <v>9.3196285375733698E-2</v>
      </c>
      <c r="S131" s="89">
        <f t="shared" si="26"/>
        <v>7.8714405236585086E-2</v>
      </c>
      <c r="T131" s="91">
        <v>2944</v>
      </c>
      <c r="U131" s="195">
        <v>36289</v>
      </c>
      <c r="V131" s="195">
        <v>12491.910499139414</v>
      </c>
      <c r="W131" s="202"/>
      <c r="X131" s="88">
        <v>0</v>
      </c>
      <c r="Y131" s="88">
        <f t="shared" si="27"/>
        <v>0</v>
      </c>
    </row>
    <row r="132" spans="2:25" x14ac:dyDescent="0.35">
      <c r="B132" s="85">
        <v>3038</v>
      </c>
      <c r="C132" s="85" t="s">
        <v>149</v>
      </c>
      <c r="D132" s="1">
        <v>132914</v>
      </c>
      <c r="E132" s="85">
        <f t="shared" si="21"/>
        <v>19296.457607433218</v>
      </c>
      <c r="F132" s="86">
        <f t="shared" si="14"/>
        <v>1.0623969291146467</v>
      </c>
      <c r="G132" s="192">
        <f t="shared" si="15"/>
        <v>-679.19005377452993</v>
      </c>
      <c r="H132" s="192">
        <f t="shared" si="16"/>
        <v>-4678.2610903989626</v>
      </c>
      <c r="I132" s="192">
        <f t="shared" si="17"/>
        <v>0</v>
      </c>
      <c r="J132" s="87">
        <f t="shared" si="18"/>
        <v>0</v>
      </c>
      <c r="K132" s="192">
        <f t="shared" si="22"/>
        <v>-266.63499528294238</v>
      </c>
      <c r="L132" s="87">
        <f t="shared" si="19"/>
        <v>-1836.581847508907</v>
      </c>
      <c r="M132" s="88">
        <f t="shared" si="23"/>
        <v>-6514.8429379078698</v>
      </c>
      <c r="N132" s="88">
        <f t="shared" si="24"/>
        <v>126399.15706209213</v>
      </c>
      <c r="O132" s="88">
        <f t="shared" si="25"/>
        <v>18350.632558375743</v>
      </c>
      <c r="P132" s="89">
        <f t="shared" si="20"/>
        <v>1.0103230382461321</v>
      </c>
      <c r="Q132" s="200">
        <v>-3103.7709843695775</v>
      </c>
      <c r="R132" s="89">
        <f t="shared" si="26"/>
        <v>1.4703636974379333E-2</v>
      </c>
      <c r="S132" s="89">
        <f t="shared" si="26"/>
        <v>1.0431510744376787E-2</v>
      </c>
      <c r="T132" s="91">
        <v>6888</v>
      </c>
      <c r="U132" s="195">
        <v>130988</v>
      </c>
      <c r="V132" s="195">
        <v>19097.244496282259</v>
      </c>
      <c r="W132" s="202"/>
      <c r="X132" s="88">
        <v>0</v>
      </c>
      <c r="Y132" s="88">
        <f t="shared" si="27"/>
        <v>0</v>
      </c>
    </row>
    <row r="133" spans="2:25" x14ac:dyDescent="0.35">
      <c r="B133" s="85">
        <v>3039</v>
      </c>
      <c r="C133" s="85" t="s">
        <v>150</v>
      </c>
      <c r="D133" s="1">
        <v>21006</v>
      </c>
      <c r="E133" s="85">
        <f t="shared" si="21"/>
        <v>19148.5870556062</v>
      </c>
      <c r="F133" s="86">
        <f t="shared" si="14"/>
        <v>1.0542556825001905</v>
      </c>
      <c r="G133" s="192">
        <f t="shared" si="15"/>
        <v>-590.46772267831909</v>
      </c>
      <c r="H133" s="192">
        <f t="shared" si="16"/>
        <v>-647.74309177811608</v>
      </c>
      <c r="I133" s="192">
        <f t="shared" si="17"/>
        <v>0</v>
      </c>
      <c r="J133" s="87">
        <f t="shared" si="18"/>
        <v>0</v>
      </c>
      <c r="K133" s="192">
        <f t="shared" si="22"/>
        <v>-266.63499528294238</v>
      </c>
      <c r="L133" s="87">
        <f t="shared" si="19"/>
        <v>-292.4985898253878</v>
      </c>
      <c r="M133" s="88">
        <f t="shared" si="23"/>
        <v>-940.24168160350382</v>
      </c>
      <c r="N133" s="88">
        <f t="shared" si="24"/>
        <v>20065.758318396496</v>
      </c>
      <c r="O133" s="88">
        <f t="shared" si="25"/>
        <v>18291.484337644939</v>
      </c>
      <c r="P133" s="89">
        <f t="shared" si="20"/>
        <v>1.0070665396003498</v>
      </c>
      <c r="Q133" s="200">
        <v>-422.3135844734943</v>
      </c>
      <c r="R133" s="89">
        <f t="shared" si="26"/>
        <v>0.11882822902796272</v>
      </c>
      <c r="S133" s="89">
        <f t="shared" si="26"/>
        <v>7.8032304541984218E-2</v>
      </c>
      <c r="T133" s="91">
        <v>1097</v>
      </c>
      <c r="U133" s="195">
        <v>18775</v>
      </c>
      <c r="V133" s="195">
        <v>17762.535477767266</v>
      </c>
      <c r="W133" s="202"/>
      <c r="X133" s="88">
        <v>0</v>
      </c>
      <c r="Y133" s="88">
        <f t="shared" si="27"/>
        <v>0</v>
      </c>
    </row>
    <row r="134" spans="2:25" x14ac:dyDescent="0.35">
      <c r="B134" s="85">
        <v>3040</v>
      </c>
      <c r="C134" s="85" t="s">
        <v>151</v>
      </c>
      <c r="D134" s="1">
        <v>61404</v>
      </c>
      <c r="E134" s="85">
        <f t="shared" si="21"/>
        <v>18612.913003940586</v>
      </c>
      <c r="F134" s="86">
        <f t="shared" si="14"/>
        <v>1.0247633021330953</v>
      </c>
      <c r="G134" s="192">
        <f t="shared" si="15"/>
        <v>-269.06329167895092</v>
      </c>
      <c r="H134" s="192">
        <f t="shared" si="16"/>
        <v>-887.63979924885905</v>
      </c>
      <c r="I134" s="192">
        <f t="shared" si="17"/>
        <v>0</v>
      </c>
      <c r="J134" s="87">
        <f t="shared" si="18"/>
        <v>0</v>
      </c>
      <c r="K134" s="192">
        <f t="shared" si="22"/>
        <v>-266.63499528294238</v>
      </c>
      <c r="L134" s="87">
        <f t="shared" si="19"/>
        <v>-879.62884943842687</v>
      </c>
      <c r="M134" s="88">
        <f t="shared" si="23"/>
        <v>-1767.2686486872858</v>
      </c>
      <c r="N134" s="88">
        <f t="shared" si="24"/>
        <v>59636.731351312716</v>
      </c>
      <c r="O134" s="88">
        <f t="shared" si="25"/>
        <v>18077.214716978695</v>
      </c>
      <c r="P134" s="89">
        <f t="shared" si="20"/>
        <v>0.99526958745351179</v>
      </c>
      <c r="Q134" s="200">
        <v>1016.7052733108021</v>
      </c>
      <c r="R134" s="89">
        <f t="shared" si="26"/>
        <v>5.7686676427525625E-2</v>
      </c>
      <c r="S134" s="89">
        <f t="shared" si="26"/>
        <v>4.9350861457196291E-2</v>
      </c>
      <c r="T134" s="91">
        <v>3299</v>
      </c>
      <c r="U134" s="195">
        <v>58055</v>
      </c>
      <c r="V134" s="195">
        <v>17737.549648640394</v>
      </c>
      <c r="W134" s="202"/>
      <c r="X134" s="88">
        <v>0</v>
      </c>
      <c r="Y134" s="88">
        <f t="shared" si="27"/>
        <v>0</v>
      </c>
    </row>
    <row r="135" spans="2:25" x14ac:dyDescent="0.35">
      <c r="B135" s="85">
        <v>3041</v>
      </c>
      <c r="C135" s="85" t="s">
        <v>152</v>
      </c>
      <c r="D135" s="1">
        <v>88222</v>
      </c>
      <c r="E135" s="85">
        <f t="shared" si="21"/>
        <v>18506.81770505559</v>
      </c>
      <c r="F135" s="86">
        <f t="shared" ref="F135:F198" si="28">E135/E$364</f>
        <v>1.0189220580031104</v>
      </c>
      <c r="G135" s="192">
        <f t="shared" ref="G135:G198" si="29">($E$364+$Y$364-E135-Y135)*0.6</f>
        <v>-205.40611234795287</v>
      </c>
      <c r="H135" s="192">
        <f t="shared" ref="H135:H198" si="30">G135*T135/1000</f>
        <v>-979.17093756269128</v>
      </c>
      <c r="I135" s="192">
        <f t="shared" ref="I135:I198" si="31">IF(E135+Y135&lt;(E$364+Y$364)*0.9,((E$364+Y$364)*0.9-E135-Y135)*0.35,0)</f>
        <v>0</v>
      </c>
      <c r="J135" s="87">
        <f t="shared" ref="J135:J198" si="32">I135*T135/1000</f>
        <v>0</v>
      </c>
      <c r="K135" s="192">
        <f t="shared" si="22"/>
        <v>-266.63499528294238</v>
      </c>
      <c r="L135" s="87">
        <f t="shared" ref="L135:L198" si="33">K135*T135/1000</f>
        <v>-1271.0490225137864</v>
      </c>
      <c r="M135" s="88">
        <f t="shared" si="23"/>
        <v>-2250.2199600764779</v>
      </c>
      <c r="N135" s="88">
        <f t="shared" si="24"/>
        <v>85971.780039923528</v>
      </c>
      <c r="O135" s="88">
        <f t="shared" si="25"/>
        <v>18034.776597424694</v>
      </c>
      <c r="P135" s="89">
        <f t="shared" ref="P135:P198" si="34">O135/O$364</f>
        <v>0.99293308980151773</v>
      </c>
      <c r="Q135" s="200">
        <v>843.05117850032366</v>
      </c>
      <c r="R135" s="89">
        <f t="shared" si="26"/>
        <v>7.6678992909359395E-2</v>
      </c>
      <c r="S135" s="89">
        <f t="shared" si="26"/>
        <v>5.4092901176417164E-2</v>
      </c>
      <c r="T135" s="91">
        <v>4767</v>
      </c>
      <c r="U135" s="195">
        <v>81939</v>
      </c>
      <c r="V135" s="195">
        <v>17557.10306406685</v>
      </c>
      <c r="W135" s="202"/>
      <c r="X135" s="88">
        <v>0</v>
      </c>
      <c r="Y135" s="88">
        <f t="shared" si="27"/>
        <v>0</v>
      </c>
    </row>
    <row r="136" spans="2:25" x14ac:dyDescent="0.35">
      <c r="B136" s="85">
        <v>3042</v>
      </c>
      <c r="C136" s="85" t="s">
        <v>153</v>
      </c>
      <c r="D136" s="1">
        <v>62457</v>
      </c>
      <c r="E136" s="85">
        <f t="shared" ref="E136:E199" si="35">D136/T136*1000</f>
        <v>23613.232514177693</v>
      </c>
      <c r="F136" s="86">
        <f t="shared" si="28"/>
        <v>1.3000637847575116</v>
      </c>
      <c r="G136" s="192">
        <f t="shared" si="29"/>
        <v>-3269.2549978212146</v>
      </c>
      <c r="H136" s="192">
        <f t="shared" si="30"/>
        <v>-8647.1794692371132</v>
      </c>
      <c r="I136" s="192">
        <f t="shared" si="31"/>
        <v>0</v>
      </c>
      <c r="J136" s="87">
        <f t="shared" si="32"/>
        <v>0</v>
      </c>
      <c r="K136" s="192">
        <f t="shared" ref="K136:K199" si="36">I136+J$366</f>
        <v>-266.63499528294238</v>
      </c>
      <c r="L136" s="87">
        <f t="shared" si="33"/>
        <v>-705.24956252338256</v>
      </c>
      <c r="M136" s="88">
        <f t="shared" ref="M136:M199" si="37">+H136+L136</f>
        <v>-9352.4290317604955</v>
      </c>
      <c r="N136" s="88">
        <f t="shared" ref="N136:N199" si="38">D136+M136</f>
        <v>53104.570968239503</v>
      </c>
      <c r="O136" s="88">
        <f t="shared" ref="O136:O199" si="39">N136/T136*1000</f>
        <v>20077.342521073537</v>
      </c>
      <c r="P136" s="89">
        <f t="shared" si="34"/>
        <v>1.1053897805032782</v>
      </c>
      <c r="Q136" s="200">
        <v>-3215.1074119711839</v>
      </c>
      <c r="R136" s="89">
        <f t="shared" ref="R136:S199" si="40">(D136-U136)/U136</f>
        <v>0.14201865057597368</v>
      </c>
      <c r="S136" s="89">
        <f t="shared" si="40"/>
        <v>0.12733863767632017</v>
      </c>
      <c r="T136" s="91">
        <v>2645</v>
      </c>
      <c r="U136" s="195">
        <v>54690</v>
      </c>
      <c r="V136" s="195">
        <v>20945.997702029876</v>
      </c>
      <c r="W136" s="202"/>
      <c r="X136" s="88">
        <v>0</v>
      </c>
      <c r="Y136" s="88">
        <f t="shared" ref="Y136:Y199" si="41">X136*1000/T136</f>
        <v>0</v>
      </c>
    </row>
    <row r="137" spans="2:25" x14ac:dyDescent="0.35">
      <c r="B137" s="85">
        <v>3043</v>
      </c>
      <c r="C137" s="85" t="s">
        <v>154</v>
      </c>
      <c r="D137" s="1">
        <v>88358</v>
      </c>
      <c r="E137" s="85">
        <f t="shared" si="35"/>
        <v>18173.179761415056</v>
      </c>
      <c r="F137" s="86">
        <f t="shared" si="28"/>
        <v>1.0005530944362799</v>
      </c>
      <c r="G137" s="192">
        <f t="shared" si="29"/>
        <v>-5.223346163632959</v>
      </c>
      <c r="H137" s="192">
        <f t="shared" si="30"/>
        <v>-25.395909047583444</v>
      </c>
      <c r="I137" s="192">
        <f t="shared" si="31"/>
        <v>0</v>
      </c>
      <c r="J137" s="87">
        <f t="shared" si="32"/>
        <v>0</v>
      </c>
      <c r="K137" s="192">
        <f t="shared" si="36"/>
        <v>-266.63499528294238</v>
      </c>
      <c r="L137" s="87">
        <f t="shared" si="33"/>
        <v>-1296.3793470656658</v>
      </c>
      <c r="M137" s="88">
        <f t="shared" si="37"/>
        <v>-1321.7752561132493</v>
      </c>
      <c r="N137" s="88">
        <f t="shared" si="38"/>
        <v>87036.224743886749</v>
      </c>
      <c r="O137" s="88">
        <f t="shared" si="39"/>
        <v>17901.321419968477</v>
      </c>
      <c r="P137" s="89">
        <f t="shared" si="34"/>
        <v>0.98558550437478543</v>
      </c>
      <c r="Q137" s="200">
        <v>2017.4227459342524</v>
      </c>
      <c r="R137" s="89">
        <f t="shared" si="40"/>
        <v>5.4731237988373344E-2</v>
      </c>
      <c r="S137" s="89">
        <f t="shared" si="40"/>
        <v>8.7413115273418766E-3</v>
      </c>
      <c r="T137" s="91">
        <v>4862</v>
      </c>
      <c r="U137" s="195">
        <v>83773</v>
      </c>
      <c r="V137" s="195">
        <v>18015.698924731183</v>
      </c>
      <c r="W137" s="202"/>
      <c r="X137" s="88">
        <v>0</v>
      </c>
      <c r="Y137" s="88">
        <f t="shared" si="41"/>
        <v>0</v>
      </c>
    </row>
    <row r="138" spans="2:25" x14ac:dyDescent="0.35">
      <c r="B138" s="85">
        <v>3044</v>
      </c>
      <c r="C138" s="85" t="s">
        <v>155</v>
      </c>
      <c r="D138" s="1">
        <v>116789</v>
      </c>
      <c r="E138" s="85">
        <f t="shared" si="35"/>
        <v>25918.55304039059</v>
      </c>
      <c r="F138" s="86">
        <f t="shared" si="28"/>
        <v>1.4269868448081862</v>
      </c>
      <c r="G138" s="192">
        <f t="shared" si="29"/>
        <v>-4652.4473135489534</v>
      </c>
      <c r="H138" s="192">
        <f t="shared" si="30"/>
        <v>-20963.927594851582</v>
      </c>
      <c r="I138" s="192">
        <f t="shared" si="31"/>
        <v>0</v>
      </c>
      <c r="J138" s="87">
        <f t="shared" si="32"/>
        <v>0</v>
      </c>
      <c r="K138" s="192">
        <f t="shared" si="36"/>
        <v>-266.63499528294238</v>
      </c>
      <c r="L138" s="87">
        <f t="shared" si="33"/>
        <v>-1201.4572887449383</v>
      </c>
      <c r="M138" s="88">
        <f t="shared" si="37"/>
        <v>-22165.384883596522</v>
      </c>
      <c r="N138" s="88">
        <f t="shared" si="38"/>
        <v>94623.615116403482</v>
      </c>
      <c r="O138" s="88">
        <f t="shared" si="39"/>
        <v>20999.470731558697</v>
      </c>
      <c r="P138" s="89">
        <f t="shared" si="34"/>
        <v>1.1561590045235479</v>
      </c>
      <c r="Q138" s="200">
        <v>-2966.1254436076269</v>
      </c>
      <c r="R138" s="89">
        <f t="shared" si="40"/>
        <v>-4.1408802140617561E-2</v>
      </c>
      <c r="S138" s="89">
        <f t="shared" si="40"/>
        <v>-4.1834275375353176E-2</v>
      </c>
      <c r="T138" s="91">
        <v>4506</v>
      </c>
      <c r="U138" s="195">
        <v>121834</v>
      </c>
      <c r="V138" s="195">
        <v>27050.177619893428</v>
      </c>
      <c r="W138" s="202"/>
      <c r="X138" s="88">
        <v>0</v>
      </c>
      <c r="Y138" s="88">
        <f t="shared" si="41"/>
        <v>0</v>
      </c>
    </row>
    <row r="139" spans="2:25" x14ac:dyDescent="0.35">
      <c r="B139" s="85">
        <v>3045</v>
      </c>
      <c r="C139" s="85" t="s">
        <v>156</v>
      </c>
      <c r="D139" s="1">
        <v>56416</v>
      </c>
      <c r="E139" s="85">
        <f t="shared" si="35"/>
        <v>16216.154067260706</v>
      </c>
      <c r="F139" s="86">
        <f t="shared" si="28"/>
        <v>0.89280595607720969</v>
      </c>
      <c r="G139" s="192">
        <f t="shared" si="29"/>
        <v>1168.9920703289772</v>
      </c>
      <c r="H139" s="192">
        <f t="shared" si="30"/>
        <v>4066.9234126745118</v>
      </c>
      <c r="I139" s="192">
        <f t="shared" si="31"/>
        <v>46.155444568588699</v>
      </c>
      <c r="J139" s="87">
        <f t="shared" si="32"/>
        <v>160.57479165412008</v>
      </c>
      <c r="K139" s="192">
        <f t="shared" si="36"/>
        <v>-220.47955071435368</v>
      </c>
      <c r="L139" s="87">
        <f t="shared" si="33"/>
        <v>-767.04835693523648</v>
      </c>
      <c r="M139" s="88">
        <f t="shared" si="37"/>
        <v>3299.8750557392755</v>
      </c>
      <c r="N139" s="88">
        <f t="shared" si="38"/>
        <v>59715.875055739278</v>
      </c>
      <c r="O139" s="88">
        <f t="shared" si="39"/>
        <v>17164.66658687533</v>
      </c>
      <c r="P139" s="89">
        <f t="shared" si="34"/>
        <v>0.94502780987887192</v>
      </c>
      <c r="Q139" s="200">
        <v>1522.4156664186803</v>
      </c>
      <c r="R139" s="89">
        <f t="shared" si="40"/>
        <v>-1.7468085476932724E-2</v>
      </c>
      <c r="S139" s="89">
        <f t="shared" si="40"/>
        <v>-1.3796652625883737E-2</v>
      </c>
      <c r="T139" s="91">
        <v>3479</v>
      </c>
      <c r="U139" s="195">
        <v>57419</v>
      </c>
      <c r="V139" s="195">
        <v>16443.012600229096</v>
      </c>
      <c r="W139" s="202"/>
      <c r="X139" s="88">
        <v>0</v>
      </c>
      <c r="Y139" s="88">
        <f t="shared" si="41"/>
        <v>0</v>
      </c>
    </row>
    <row r="140" spans="2:25" x14ac:dyDescent="0.35">
      <c r="B140" s="85">
        <v>3046</v>
      </c>
      <c r="C140" s="85" t="s">
        <v>157</v>
      </c>
      <c r="D140" s="1">
        <v>39819</v>
      </c>
      <c r="E140" s="85">
        <f t="shared" si="35"/>
        <v>18009.497964721846</v>
      </c>
      <c r="F140" s="86">
        <f t="shared" si="28"/>
        <v>0.99154133478087836</v>
      </c>
      <c r="G140" s="192">
        <f t="shared" si="29"/>
        <v>92.985731852293242</v>
      </c>
      <c r="H140" s="192">
        <f t="shared" si="30"/>
        <v>205.59145312542034</v>
      </c>
      <c r="I140" s="192">
        <f t="shared" si="31"/>
        <v>0</v>
      </c>
      <c r="J140" s="87">
        <f t="shared" si="32"/>
        <v>0</v>
      </c>
      <c r="K140" s="192">
        <f t="shared" si="36"/>
        <v>-266.63499528294238</v>
      </c>
      <c r="L140" s="87">
        <f t="shared" si="33"/>
        <v>-589.52997457058564</v>
      </c>
      <c r="M140" s="88">
        <f t="shared" si="37"/>
        <v>-383.93852144516529</v>
      </c>
      <c r="N140" s="88">
        <f t="shared" si="38"/>
        <v>39435.061478554831</v>
      </c>
      <c r="O140" s="88">
        <f t="shared" si="39"/>
        <v>17835.848701291194</v>
      </c>
      <c r="P140" s="89">
        <f t="shared" si="34"/>
        <v>0.98198080051262482</v>
      </c>
      <c r="Q140" s="200">
        <v>360.64563785697874</v>
      </c>
      <c r="R140" s="89">
        <f t="shared" si="40"/>
        <v>-0.29152729343107253</v>
      </c>
      <c r="S140" s="89">
        <f t="shared" si="40"/>
        <v>-0.29857677309842495</v>
      </c>
      <c r="T140" s="91">
        <v>2211</v>
      </c>
      <c r="U140" s="195">
        <v>56204</v>
      </c>
      <c r="V140" s="195">
        <v>25675.650982183644</v>
      </c>
      <c r="W140" s="202"/>
      <c r="X140" s="88">
        <v>0</v>
      </c>
      <c r="Y140" s="88">
        <f t="shared" si="41"/>
        <v>0</v>
      </c>
    </row>
    <row r="141" spans="2:25" x14ac:dyDescent="0.35">
      <c r="B141" s="85">
        <v>3047</v>
      </c>
      <c r="C141" s="85" t="s">
        <v>158</v>
      </c>
      <c r="D141" s="1">
        <v>211553</v>
      </c>
      <c r="E141" s="85">
        <f t="shared" si="35"/>
        <v>14562.745233014388</v>
      </c>
      <c r="F141" s="86">
        <f t="shared" si="28"/>
        <v>0.80177492313789644</v>
      </c>
      <c r="G141" s="192">
        <f t="shared" si="29"/>
        <v>2161.0373708767679</v>
      </c>
      <c r="H141" s="192">
        <f t="shared" si="30"/>
        <v>31393.389886726807</v>
      </c>
      <c r="I141" s="192">
        <f t="shared" si="31"/>
        <v>624.84853655480003</v>
      </c>
      <c r="J141" s="87">
        <f t="shared" si="32"/>
        <v>9077.1746905315795</v>
      </c>
      <c r="K141" s="192">
        <f t="shared" si="36"/>
        <v>358.21354127185765</v>
      </c>
      <c r="L141" s="87">
        <f t="shared" si="33"/>
        <v>5203.7681140562763</v>
      </c>
      <c r="M141" s="88">
        <f t="shared" si="37"/>
        <v>36597.158000783085</v>
      </c>
      <c r="N141" s="88">
        <f t="shared" si="38"/>
        <v>248150.15800078309</v>
      </c>
      <c r="O141" s="88">
        <f t="shared" si="39"/>
        <v>17081.996145163015</v>
      </c>
      <c r="P141" s="89">
        <f t="shared" si="34"/>
        <v>0.94047625823190639</v>
      </c>
      <c r="Q141" s="200">
        <v>20182.813236593454</v>
      </c>
      <c r="R141" s="89">
        <f t="shared" si="40"/>
        <v>-2.1317443942246751E-2</v>
      </c>
      <c r="S141" s="89">
        <f t="shared" si="40"/>
        <v>-3.8429398870220052E-2</v>
      </c>
      <c r="T141" s="91">
        <v>14527</v>
      </c>
      <c r="U141" s="195">
        <v>216161</v>
      </c>
      <c r="V141" s="195">
        <v>15144.748826455545</v>
      </c>
      <c r="W141" s="202"/>
      <c r="X141" s="88">
        <v>0</v>
      </c>
      <c r="Y141" s="88">
        <f t="shared" si="41"/>
        <v>0</v>
      </c>
    </row>
    <row r="142" spans="2:25" x14ac:dyDescent="0.35">
      <c r="B142" s="85">
        <v>3048</v>
      </c>
      <c r="C142" s="85" t="s">
        <v>159</v>
      </c>
      <c r="D142" s="1">
        <v>326403</v>
      </c>
      <c r="E142" s="85">
        <f t="shared" si="35"/>
        <v>15925.981946816297</v>
      </c>
      <c r="F142" s="86">
        <f t="shared" si="28"/>
        <v>0.8768300720084119</v>
      </c>
      <c r="G142" s="192">
        <f t="shared" si="29"/>
        <v>1343.0953425956227</v>
      </c>
      <c r="H142" s="192">
        <f t="shared" si="30"/>
        <v>27526.739046497285</v>
      </c>
      <c r="I142" s="192">
        <f t="shared" si="31"/>
        <v>147.71568672413196</v>
      </c>
      <c r="J142" s="87">
        <f t="shared" si="32"/>
        <v>3027.4329994110844</v>
      </c>
      <c r="K142" s="192">
        <f t="shared" si="36"/>
        <v>-118.91930855881043</v>
      </c>
      <c r="L142" s="87">
        <f t="shared" si="33"/>
        <v>-2437.2512289128194</v>
      </c>
      <c r="M142" s="88">
        <f t="shared" si="37"/>
        <v>25089.487817584464</v>
      </c>
      <c r="N142" s="88">
        <f t="shared" si="38"/>
        <v>351492.48781758448</v>
      </c>
      <c r="O142" s="88">
        <f t="shared" si="39"/>
        <v>17150.15798085311</v>
      </c>
      <c r="P142" s="89">
        <f t="shared" si="34"/>
        <v>0.94422901567543205</v>
      </c>
      <c r="Q142" s="200">
        <v>9047.220285260777</v>
      </c>
      <c r="R142" s="89">
        <f t="shared" si="40"/>
        <v>-3.2309420962285909E-2</v>
      </c>
      <c r="S142" s="89">
        <f t="shared" si="40"/>
        <v>-5.36038074539186E-2</v>
      </c>
      <c r="T142" s="91">
        <v>20495</v>
      </c>
      <c r="U142" s="195">
        <v>337301</v>
      </c>
      <c r="V142" s="195">
        <v>16828.028337657157</v>
      </c>
      <c r="W142" s="202"/>
      <c r="X142" s="88">
        <v>0</v>
      </c>
      <c r="Y142" s="88">
        <f t="shared" si="41"/>
        <v>0</v>
      </c>
    </row>
    <row r="143" spans="2:25" x14ac:dyDescent="0.35">
      <c r="B143" s="85">
        <v>3049</v>
      </c>
      <c r="C143" s="85" t="s">
        <v>160</v>
      </c>
      <c r="D143" s="1">
        <v>546294</v>
      </c>
      <c r="E143" s="85">
        <f t="shared" si="35"/>
        <v>19394.823729896685</v>
      </c>
      <c r="F143" s="86">
        <f t="shared" si="28"/>
        <v>1.0678126312378098</v>
      </c>
      <c r="G143" s="192">
        <f t="shared" si="29"/>
        <v>-738.20972725261015</v>
      </c>
      <c r="H143" s="192">
        <f t="shared" si="30"/>
        <v>-20793.153387524271</v>
      </c>
      <c r="I143" s="192">
        <f t="shared" si="31"/>
        <v>0</v>
      </c>
      <c r="J143" s="87">
        <f t="shared" si="32"/>
        <v>0</v>
      </c>
      <c r="K143" s="192">
        <f t="shared" si="36"/>
        <v>-266.63499528294238</v>
      </c>
      <c r="L143" s="87">
        <f t="shared" si="33"/>
        <v>-7510.3079121346382</v>
      </c>
      <c r="M143" s="88">
        <f t="shared" si="37"/>
        <v>-28303.461299658909</v>
      </c>
      <c r="N143" s="88">
        <f t="shared" si="38"/>
        <v>517990.53870034107</v>
      </c>
      <c r="O143" s="88">
        <f t="shared" si="39"/>
        <v>18389.979007361133</v>
      </c>
      <c r="P143" s="89">
        <f t="shared" si="34"/>
        <v>1.0124893190953974</v>
      </c>
      <c r="Q143" s="200">
        <v>-13941.920632511243</v>
      </c>
      <c r="R143" s="89">
        <f t="shared" si="40"/>
        <v>1.2979933023545599E-2</v>
      </c>
      <c r="S143" s="89">
        <f t="shared" si="40"/>
        <v>-7.9867052749148203E-3</v>
      </c>
      <c r="T143" s="91">
        <v>28167</v>
      </c>
      <c r="U143" s="195">
        <v>539294</v>
      </c>
      <c r="V143" s="195">
        <v>19550.971577726221</v>
      </c>
      <c r="W143" s="202"/>
      <c r="X143" s="88">
        <v>0</v>
      </c>
      <c r="Y143" s="88">
        <f t="shared" si="41"/>
        <v>0</v>
      </c>
    </row>
    <row r="144" spans="2:25" x14ac:dyDescent="0.35">
      <c r="B144" s="85">
        <v>3050</v>
      </c>
      <c r="C144" s="85" t="s">
        <v>161</v>
      </c>
      <c r="D144" s="1">
        <v>44375</v>
      </c>
      <c r="E144" s="85">
        <f t="shared" si="35"/>
        <v>16213.006941907199</v>
      </c>
      <c r="F144" s="86">
        <f t="shared" si="28"/>
        <v>0.89263268612377444</v>
      </c>
      <c r="G144" s="192">
        <f t="shared" si="29"/>
        <v>1170.8803455410816</v>
      </c>
      <c r="H144" s="192">
        <f t="shared" si="30"/>
        <v>3204.6995057459403</v>
      </c>
      <c r="I144" s="192">
        <f t="shared" si="31"/>
        <v>47.256938442316276</v>
      </c>
      <c r="J144" s="87">
        <f t="shared" si="32"/>
        <v>129.34224051661965</v>
      </c>
      <c r="K144" s="192">
        <f t="shared" si="36"/>
        <v>-219.3780568406261</v>
      </c>
      <c r="L144" s="87">
        <f t="shared" si="33"/>
        <v>-600.4377415727937</v>
      </c>
      <c r="M144" s="88">
        <f t="shared" si="37"/>
        <v>2604.2617641731467</v>
      </c>
      <c r="N144" s="88">
        <f t="shared" si="38"/>
        <v>46979.261764173149</v>
      </c>
      <c r="O144" s="88">
        <f t="shared" si="39"/>
        <v>17164.509230607651</v>
      </c>
      <c r="P144" s="89">
        <f t="shared" si="34"/>
        <v>0.94501914638119999</v>
      </c>
      <c r="Q144" s="200">
        <v>1562.664135955132</v>
      </c>
      <c r="R144" s="89">
        <f t="shared" si="40"/>
        <v>-2.3867135943686758E-2</v>
      </c>
      <c r="S144" s="89">
        <f t="shared" si="40"/>
        <v>-2.9930072987514711E-2</v>
      </c>
      <c r="T144" s="91">
        <v>2737</v>
      </c>
      <c r="U144" s="195">
        <v>45460</v>
      </c>
      <c r="V144" s="195">
        <v>16713.235294117647</v>
      </c>
      <c r="W144" s="202"/>
      <c r="X144" s="88">
        <v>0</v>
      </c>
      <c r="Y144" s="88">
        <f t="shared" si="41"/>
        <v>0</v>
      </c>
    </row>
    <row r="145" spans="2:25" x14ac:dyDescent="0.35">
      <c r="B145" s="85">
        <v>3051</v>
      </c>
      <c r="C145" s="85" t="s">
        <v>162</v>
      </c>
      <c r="D145" s="1">
        <v>22534</v>
      </c>
      <c r="E145" s="85">
        <f t="shared" si="35"/>
        <v>16496.339677891654</v>
      </c>
      <c r="F145" s="86">
        <f t="shared" si="28"/>
        <v>0.90823201708655088</v>
      </c>
      <c r="G145" s="192">
        <f t="shared" si="29"/>
        <v>1000.8807039504085</v>
      </c>
      <c r="H145" s="192">
        <f t="shared" si="30"/>
        <v>1367.2030415962581</v>
      </c>
      <c r="I145" s="192">
        <f t="shared" si="31"/>
        <v>0</v>
      </c>
      <c r="J145" s="87">
        <f t="shared" si="32"/>
        <v>0</v>
      </c>
      <c r="K145" s="192">
        <f t="shared" si="36"/>
        <v>-266.63499528294238</v>
      </c>
      <c r="L145" s="87">
        <f t="shared" si="33"/>
        <v>-364.22340355649931</v>
      </c>
      <c r="M145" s="88">
        <f t="shared" si="37"/>
        <v>1002.9796380397588</v>
      </c>
      <c r="N145" s="88">
        <f t="shared" si="38"/>
        <v>23536.97963803976</v>
      </c>
      <c r="O145" s="88">
        <f t="shared" si="39"/>
        <v>17230.58538655912</v>
      </c>
      <c r="P145" s="89">
        <f t="shared" si="34"/>
        <v>0.94865707343489403</v>
      </c>
      <c r="Q145" s="200">
        <v>1185.5090643657325</v>
      </c>
      <c r="R145" s="89">
        <f t="shared" si="40"/>
        <v>-3.0920741409710576E-2</v>
      </c>
      <c r="S145" s="89">
        <f t="shared" si="40"/>
        <v>-2.8083027621744871E-2</v>
      </c>
      <c r="T145" s="91">
        <v>1366</v>
      </c>
      <c r="U145" s="195">
        <v>23253</v>
      </c>
      <c r="V145" s="195">
        <v>16972.992700729927</v>
      </c>
      <c r="W145" s="202"/>
      <c r="X145" s="88">
        <v>0</v>
      </c>
      <c r="Y145" s="88">
        <f t="shared" si="41"/>
        <v>0</v>
      </c>
    </row>
    <row r="146" spans="2:25" x14ac:dyDescent="0.35">
      <c r="B146" s="85">
        <v>3052</v>
      </c>
      <c r="C146" s="85" t="s">
        <v>163</v>
      </c>
      <c r="D146" s="1">
        <v>60235</v>
      </c>
      <c r="E146" s="85">
        <f t="shared" si="35"/>
        <v>24229.686242960579</v>
      </c>
      <c r="F146" s="86">
        <f t="shared" si="28"/>
        <v>1.3340036177426047</v>
      </c>
      <c r="G146" s="192">
        <f t="shared" si="29"/>
        <v>-3639.1272350909462</v>
      </c>
      <c r="H146" s="192">
        <f t="shared" si="30"/>
        <v>-9046.8703064360925</v>
      </c>
      <c r="I146" s="192">
        <f t="shared" si="31"/>
        <v>0</v>
      </c>
      <c r="J146" s="87">
        <f t="shared" si="32"/>
        <v>0</v>
      </c>
      <c r="K146" s="192">
        <f t="shared" si="36"/>
        <v>-266.63499528294238</v>
      </c>
      <c r="L146" s="87">
        <f t="shared" si="33"/>
        <v>-662.8545982733948</v>
      </c>
      <c r="M146" s="88">
        <f t="shared" si="37"/>
        <v>-9709.7249047094865</v>
      </c>
      <c r="N146" s="88">
        <f t="shared" si="38"/>
        <v>50525.275095290512</v>
      </c>
      <c r="O146" s="88">
        <f t="shared" si="39"/>
        <v>20323.924012586689</v>
      </c>
      <c r="P146" s="89">
        <f t="shared" si="34"/>
        <v>1.1189657136973152</v>
      </c>
      <c r="Q146" s="200">
        <v>1801.5528067446648</v>
      </c>
      <c r="R146" s="89">
        <f t="shared" si="40"/>
        <v>1.8343195266272188E-2</v>
      </c>
      <c r="S146" s="89">
        <f t="shared" si="40"/>
        <v>5.644627666411264E-3</v>
      </c>
      <c r="T146" s="91">
        <v>2486</v>
      </c>
      <c r="U146" s="195">
        <v>59150</v>
      </c>
      <c r="V146" s="195">
        <v>24093.686354378817</v>
      </c>
      <c r="W146" s="202"/>
      <c r="X146" s="88">
        <v>0</v>
      </c>
      <c r="Y146" s="88">
        <f t="shared" si="41"/>
        <v>0</v>
      </c>
    </row>
    <row r="147" spans="2:25" x14ac:dyDescent="0.35">
      <c r="B147" s="85">
        <v>3053</v>
      </c>
      <c r="C147" s="85" t="s">
        <v>164</v>
      </c>
      <c r="D147" s="1">
        <v>103198</v>
      </c>
      <c r="E147" s="85">
        <f t="shared" si="35"/>
        <v>14763.662374821173</v>
      </c>
      <c r="F147" s="86">
        <f t="shared" si="28"/>
        <v>0.81283673348695218</v>
      </c>
      <c r="G147" s="192">
        <f t="shared" si="29"/>
        <v>2040.4870857926969</v>
      </c>
      <c r="H147" s="192">
        <f t="shared" si="30"/>
        <v>14263.004729690952</v>
      </c>
      <c r="I147" s="192">
        <f t="shared" si="31"/>
        <v>554.52753692242516</v>
      </c>
      <c r="J147" s="87">
        <f t="shared" si="32"/>
        <v>3876.1474830877519</v>
      </c>
      <c r="K147" s="192">
        <f t="shared" si="36"/>
        <v>287.89254163948277</v>
      </c>
      <c r="L147" s="87">
        <f t="shared" si="33"/>
        <v>2012.3688660599846</v>
      </c>
      <c r="M147" s="88">
        <f t="shared" si="37"/>
        <v>16275.373595750938</v>
      </c>
      <c r="N147" s="88">
        <f t="shared" si="38"/>
        <v>119473.37359575093</v>
      </c>
      <c r="O147" s="88">
        <f t="shared" si="39"/>
        <v>17092.042002253354</v>
      </c>
      <c r="P147" s="89">
        <f t="shared" si="34"/>
        <v>0.94102934874935917</v>
      </c>
      <c r="Q147" s="200">
        <v>4541.1348643070487</v>
      </c>
      <c r="R147" s="89">
        <f t="shared" si="40"/>
        <v>5.6234244715920112E-4</v>
      </c>
      <c r="S147" s="89">
        <f t="shared" si="40"/>
        <v>-1.1175298766097977E-2</v>
      </c>
      <c r="T147" s="91">
        <v>6990</v>
      </c>
      <c r="U147" s="195">
        <v>103140</v>
      </c>
      <c r="V147" s="195">
        <v>14930.515344528085</v>
      </c>
      <c r="W147" s="202"/>
      <c r="X147" s="88">
        <v>0</v>
      </c>
      <c r="Y147" s="88">
        <f t="shared" si="41"/>
        <v>0</v>
      </c>
    </row>
    <row r="148" spans="2:25" x14ac:dyDescent="0.35">
      <c r="B148" s="85">
        <v>3054</v>
      </c>
      <c r="C148" s="85" t="s">
        <v>165</v>
      </c>
      <c r="D148" s="1">
        <v>136809</v>
      </c>
      <c r="E148" s="85">
        <f t="shared" si="35"/>
        <v>14699.580960567315</v>
      </c>
      <c r="F148" s="86">
        <f t="shared" si="28"/>
        <v>0.80930863008571452</v>
      </c>
      <c r="G148" s="192">
        <f t="shared" si="29"/>
        <v>2078.9359343450119</v>
      </c>
      <c r="H148" s="192">
        <f t="shared" si="30"/>
        <v>19348.656740949027</v>
      </c>
      <c r="I148" s="192">
        <f t="shared" si="31"/>
        <v>576.95603191127566</v>
      </c>
      <c r="J148" s="87">
        <f t="shared" si="32"/>
        <v>5369.7297889982428</v>
      </c>
      <c r="K148" s="192">
        <f t="shared" si="36"/>
        <v>310.32103662833327</v>
      </c>
      <c r="L148" s="87">
        <f t="shared" si="33"/>
        <v>2888.157887899898</v>
      </c>
      <c r="M148" s="88">
        <f t="shared" si="37"/>
        <v>22236.814628848926</v>
      </c>
      <c r="N148" s="88">
        <f t="shared" si="38"/>
        <v>159045.81462884892</v>
      </c>
      <c r="O148" s="88">
        <f t="shared" si="39"/>
        <v>17088.83793154066</v>
      </c>
      <c r="P148" s="89">
        <f t="shared" si="34"/>
        <v>0.94085294357929716</v>
      </c>
      <c r="Q148" s="200">
        <v>9017.3462134628899</v>
      </c>
      <c r="R148" s="89">
        <f t="shared" si="40"/>
        <v>-1.0222685245474671E-2</v>
      </c>
      <c r="S148" s="89">
        <f t="shared" si="40"/>
        <v>-2.7557347575440008E-2</v>
      </c>
      <c r="T148" s="91">
        <v>9307</v>
      </c>
      <c r="U148" s="195">
        <v>138222</v>
      </c>
      <c r="V148" s="195">
        <v>15116.141732283464</v>
      </c>
      <c r="W148" s="202"/>
      <c r="X148" s="88">
        <v>0</v>
      </c>
      <c r="Y148" s="88">
        <f t="shared" si="41"/>
        <v>0</v>
      </c>
    </row>
    <row r="149" spans="2:25" ht="30" customHeight="1" x14ac:dyDescent="0.35">
      <c r="B149" s="85">
        <v>3401</v>
      </c>
      <c r="C149" s="85" t="s">
        <v>166</v>
      </c>
      <c r="D149" s="1">
        <v>261375</v>
      </c>
      <c r="E149" s="85">
        <f t="shared" si="35"/>
        <v>14548.313481019704</v>
      </c>
      <c r="F149" s="86">
        <f t="shared" si="28"/>
        <v>0.80098036025424102</v>
      </c>
      <c r="G149" s="192">
        <f t="shared" si="29"/>
        <v>2169.6964220735781</v>
      </c>
      <c r="H149" s="192">
        <f t="shared" si="30"/>
        <v>38980.765918973906</v>
      </c>
      <c r="I149" s="192">
        <f t="shared" si="31"/>
        <v>629.89964975293924</v>
      </c>
      <c r="J149" s="87">
        <f t="shared" si="32"/>
        <v>11316.777107461307</v>
      </c>
      <c r="K149" s="192">
        <f t="shared" si="36"/>
        <v>363.26465446999686</v>
      </c>
      <c r="L149" s="87">
        <f t="shared" si="33"/>
        <v>6526.4127822079627</v>
      </c>
      <c r="M149" s="88">
        <f t="shared" si="37"/>
        <v>45507.178701181867</v>
      </c>
      <c r="N149" s="88">
        <f t="shared" si="38"/>
        <v>306882.1787011819</v>
      </c>
      <c r="O149" s="88">
        <f t="shared" si="39"/>
        <v>17081.27455756328</v>
      </c>
      <c r="P149" s="89">
        <f t="shared" si="34"/>
        <v>0.94043653008772354</v>
      </c>
      <c r="Q149" s="200">
        <v>16945.309624054389</v>
      </c>
      <c r="R149" s="89">
        <f t="shared" si="40"/>
        <v>1.0758218513262153E-2</v>
      </c>
      <c r="S149" s="89">
        <f t="shared" si="40"/>
        <v>9.8018069739810327E-3</v>
      </c>
      <c r="T149" s="91">
        <v>17966</v>
      </c>
      <c r="U149" s="195">
        <v>258593</v>
      </c>
      <c r="V149" s="195">
        <v>14407.097888461753</v>
      </c>
      <c r="W149" s="202"/>
      <c r="X149" s="88">
        <v>0</v>
      </c>
      <c r="Y149" s="88">
        <f t="shared" si="41"/>
        <v>0</v>
      </c>
    </row>
    <row r="150" spans="2:25" x14ac:dyDescent="0.35">
      <c r="B150" s="85">
        <v>3403</v>
      </c>
      <c r="C150" s="85" t="s">
        <v>167</v>
      </c>
      <c r="D150" s="1">
        <v>519973</v>
      </c>
      <c r="E150" s="85">
        <f t="shared" si="35"/>
        <v>16057.470199493548</v>
      </c>
      <c r="F150" s="86">
        <f t="shared" si="28"/>
        <v>0.88406936528704716</v>
      </c>
      <c r="G150" s="192">
        <f t="shared" si="29"/>
        <v>1264.2023909892723</v>
      </c>
      <c r="H150" s="192">
        <f t="shared" si="30"/>
        <v>40937.401825014611</v>
      </c>
      <c r="I150" s="192">
        <f t="shared" si="31"/>
        <v>101.69479828709417</v>
      </c>
      <c r="J150" s="87">
        <f t="shared" si="32"/>
        <v>3293.0809581326835</v>
      </c>
      <c r="K150" s="192">
        <f t="shared" si="36"/>
        <v>-164.94019699584823</v>
      </c>
      <c r="L150" s="87">
        <f t="shared" si="33"/>
        <v>-5341.0934591195573</v>
      </c>
      <c r="M150" s="88">
        <f t="shared" si="37"/>
        <v>35596.308365895056</v>
      </c>
      <c r="N150" s="88">
        <f t="shared" si="38"/>
        <v>555569.30836589506</v>
      </c>
      <c r="O150" s="88">
        <f t="shared" si="39"/>
        <v>17156.732393486967</v>
      </c>
      <c r="P150" s="89">
        <f t="shared" si="34"/>
        <v>0.94459098033936351</v>
      </c>
      <c r="Q150" s="200">
        <v>16224.812843489286</v>
      </c>
      <c r="R150" s="89">
        <f t="shared" si="40"/>
        <v>1.563375907525651E-2</v>
      </c>
      <c r="S150" s="89">
        <f t="shared" si="40"/>
        <v>3.6212913547382952E-3</v>
      </c>
      <c r="T150" s="91">
        <v>32382</v>
      </c>
      <c r="U150" s="195">
        <v>511969</v>
      </c>
      <c r="V150" s="195">
        <v>15999.531235351105</v>
      </c>
      <c r="W150" s="202"/>
      <c r="X150" s="88">
        <v>0</v>
      </c>
      <c r="Y150" s="88">
        <f t="shared" si="41"/>
        <v>0</v>
      </c>
    </row>
    <row r="151" spans="2:25" x14ac:dyDescent="0.35">
      <c r="B151" s="85">
        <v>3405</v>
      </c>
      <c r="C151" s="85" t="s">
        <v>168</v>
      </c>
      <c r="D151" s="1">
        <v>464141</v>
      </c>
      <c r="E151" s="85">
        <f t="shared" si="35"/>
        <v>16251.435574229692</v>
      </c>
      <c r="F151" s="86">
        <f t="shared" si="28"/>
        <v>0.894748435128077</v>
      </c>
      <c r="G151" s="192">
        <f t="shared" si="29"/>
        <v>1147.8231661475857</v>
      </c>
      <c r="H151" s="192">
        <f t="shared" si="30"/>
        <v>32781.829625175051</v>
      </c>
      <c r="I151" s="192">
        <f t="shared" si="31"/>
        <v>33.806917129443626</v>
      </c>
      <c r="J151" s="87">
        <f t="shared" si="32"/>
        <v>965.52555321691</v>
      </c>
      <c r="K151" s="192">
        <f t="shared" si="36"/>
        <v>-232.82807815349875</v>
      </c>
      <c r="L151" s="87">
        <f t="shared" si="33"/>
        <v>-6649.5699120639247</v>
      </c>
      <c r="M151" s="88">
        <f t="shared" si="37"/>
        <v>26132.259713111125</v>
      </c>
      <c r="N151" s="88">
        <f t="shared" si="38"/>
        <v>490273.2597131111</v>
      </c>
      <c r="O151" s="88">
        <f t="shared" si="39"/>
        <v>17166.430662223778</v>
      </c>
      <c r="P151" s="89">
        <f t="shared" si="34"/>
        <v>0.94512493383141527</v>
      </c>
      <c r="Q151" s="200">
        <v>11849.440983879649</v>
      </c>
      <c r="R151" s="89">
        <f t="shared" si="40"/>
        <v>1.5912588017186469E-2</v>
      </c>
      <c r="S151" s="89">
        <f t="shared" si="40"/>
        <v>1.111048019567667E-2</v>
      </c>
      <c r="T151" s="91">
        <v>28560</v>
      </c>
      <c r="U151" s="195">
        <v>456871</v>
      </c>
      <c r="V151" s="195">
        <v>16072.858399296394</v>
      </c>
      <c r="W151" s="202"/>
      <c r="X151" s="88">
        <v>0</v>
      </c>
      <c r="Y151" s="88">
        <f t="shared" si="41"/>
        <v>0</v>
      </c>
    </row>
    <row r="152" spans="2:25" x14ac:dyDescent="0.35">
      <c r="B152" s="85">
        <v>3407</v>
      </c>
      <c r="C152" s="85" t="s">
        <v>169</v>
      </c>
      <c r="D152" s="1">
        <v>448606</v>
      </c>
      <c r="E152" s="85">
        <f t="shared" si="35"/>
        <v>14678.074796322351</v>
      </c>
      <c r="F152" s="86">
        <f t="shared" si="28"/>
        <v>0.80812457427009776</v>
      </c>
      <c r="G152" s="192">
        <f t="shared" si="29"/>
        <v>2091.8396328919903</v>
      </c>
      <c r="H152" s="192">
        <f t="shared" si="30"/>
        <v>63932.894700077901</v>
      </c>
      <c r="I152" s="192">
        <f t="shared" si="31"/>
        <v>584.48318939701289</v>
      </c>
      <c r="J152" s="87">
        <f t="shared" si="32"/>
        <v>17863.559717540906</v>
      </c>
      <c r="K152" s="192">
        <f t="shared" si="36"/>
        <v>317.84819411407051</v>
      </c>
      <c r="L152" s="87">
        <f t="shared" si="33"/>
        <v>9714.394356708337</v>
      </c>
      <c r="M152" s="88">
        <f t="shared" si="37"/>
        <v>73647.289056786234</v>
      </c>
      <c r="N152" s="88">
        <f t="shared" si="38"/>
        <v>522253.28905678622</v>
      </c>
      <c r="O152" s="88">
        <f t="shared" si="39"/>
        <v>17087.762623328414</v>
      </c>
      <c r="P152" s="89">
        <f t="shared" si="34"/>
        <v>0.94079374078851641</v>
      </c>
      <c r="Q152" s="200">
        <v>33086.073463206863</v>
      </c>
      <c r="R152" s="89">
        <f t="shared" si="40"/>
        <v>1.2012696235570665E-2</v>
      </c>
      <c r="S152" s="89">
        <f t="shared" si="40"/>
        <v>2.2114411858134802E-3</v>
      </c>
      <c r="T152" s="91">
        <v>30563</v>
      </c>
      <c r="U152" s="195">
        <v>443281</v>
      </c>
      <c r="V152" s="195">
        <v>14645.686721511878</v>
      </c>
      <c r="W152" s="202"/>
      <c r="X152" s="88">
        <v>0</v>
      </c>
      <c r="Y152" s="88">
        <f t="shared" si="41"/>
        <v>0</v>
      </c>
    </row>
    <row r="153" spans="2:25" x14ac:dyDescent="0.35">
      <c r="B153" s="85">
        <v>3411</v>
      </c>
      <c r="C153" s="85" t="s">
        <v>170</v>
      </c>
      <c r="D153" s="1">
        <v>487346</v>
      </c>
      <c r="E153" s="85">
        <f t="shared" si="35"/>
        <v>13737.730796335449</v>
      </c>
      <c r="F153" s="86">
        <f t="shared" si="28"/>
        <v>0.75635245120888706</v>
      </c>
      <c r="G153" s="192">
        <f t="shared" si="29"/>
        <v>2656.0460328841314</v>
      </c>
      <c r="H153" s="192">
        <f t="shared" si="30"/>
        <v>94223.233016564569</v>
      </c>
      <c r="I153" s="192">
        <f t="shared" si="31"/>
        <v>913.60358939242872</v>
      </c>
      <c r="J153" s="87">
        <f t="shared" si="32"/>
        <v>32410.08733369641</v>
      </c>
      <c r="K153" s="192">
        <f t="shared" si="36"/>
        <v>646.96859410948628</v>
      </c>
      <c r="L153" s="87">
        <f t="shared" si="33"/>
        <v>22951.210876034023</v>
      </c>
      <c r="M153" s="88">
        <f t="shared" si="37"/>
        <v>117174.44389259859</v>
      </c>
      <c r="N153" s="88">
        <f t="shared" si="38"/>
        <v>604520.44389259862</v>
      </c>
      <c r="O153" s="88">
        <f t="shared" si="39"/>
        <v>17040.745423329066</v>
      </c>
      <c r="P153" s="89">
        <f t="shared" si="34"/>
        <v>0.93820513463545574</v>
      </c>
      <c r="Q153" s="200">
        <v>48587.262240528187</v>
      </c>
      <c r="R153" s="89">
        <f t="shared" si="40"/>
        <v>2.5779944348323924E-2</v>
      </c>
      <c r="S153" s="89">
        <f t="shared" si="40"/>
        <v>1.4155884091015413E-2</v>
      </c>
      <c r="T153" s="91">
        <v>35475</v>
      </c>
      <c r="U153" s="195">
        <v>475098</v>
      </c>
      <c r="V153" s="195">
        <v>13545.97553673766</v>
      </c>
      <c r="W153" s="202"/>
      <c r="X153" s="88">
        <v>0</v>
      </c>
      <c r="Y153" s="88">
        <f t="shared" si="41"/>
        <v>0</v>
      </c>
    </row>
    <row r="154" spans="2:25" x14ac:dyDescent="0.35">
      <c r="B154" s="85">
        <v>3412</v>
      </c>
      <c r="C154" s="85" t="s">
        <v>171</v>
      </c>
      <c r="D154" s="1">
        <v>97919</v>
      </c>
      <c r="E154" s="85">
        <f t="shared" si="35"/>
        <v>12496.043899948952</v>
      </c>
      <c r="F154" s="86">
        <f t="shared" si="28"/>
        <v>0.68798941937786573</v>
      </c>
      <c r="G154" s="192">
        <f t="shared" si="29"/>
        <v>3401.0581707160295</v>
      </c>
      <c r="H154" s="192">
        <f t="shared" si="30"/>
        <v>26650.69182573081</v>
      </c>
      <c r="I154" s="192">
        <f t="shared" si="31"/>
        <v>1348.1940031277024</v>
      </c>
      <c r="J154" s="87">
        <f t="shared" si="32"/>
        <v>10564.448208508677</v>
      </c>
      <c r="K154" s="192">
        <f t="shared" si="36"/>
        <v>1081.5590078447601</v>
      </c>
      <c r="L154" s="87">
        <f t="shared" si="33"/>
        <v>8475.0963854715392</v>
      </c>
      <c r="M154" s="88">
        <f t="shared" si="37"/>
        <v>35125.788211202351</v>
      </c>
      <c r="N154" s="88">
        <f t="shared" si="38"/>
        <v>133044.78821120237</v>
      </c>
      <c r="O154" s="88">
        <f t="shared" si="39"/>
        <v>16978.661078509744</v>
      </c>
      <c r="P154" s="89">
        <f t="shared" si="34"/>
        <v>0.93478698304390484</v>
      </c>
      <c r="Q154" s="200">
        <v>13828.117968055805</v>
      </c>
      <c r="R154" s="89">
        <f t="shared" si="40"/>
        <v>1.3004076058844219E-2</v>
      </c>
      <c r="S154" s="89">
        <f t="shared" si="40"/>
        <v>-2.6382788675366827E-3</v>
      </c>
      <c r="T154" s="91">
        <v>7836</v>
      </c>
      <c r="U154" s="195">
        <v>96662</v>
      </c>
      <c r="V154" s="195">
        <v>12529.099157485418</v>
      </c>
      <c r="W154" s="202"/>
      <c r="X154" s="88">
        <v>0</v>
      </c>
      <c r="Y154" s="88">
        <f t="shared" si="41"/>
        <v>0</v>
      </c>
    </row>
    <row r="155" spans="2:25" x14ac:dyDescent="0.35">
      <c r="B155" s="85">
        <v>3413</v>
      </c>
      <c r="C155" s="85" t="s">
        <v>172</v>
      </c>
      <c r="D155" s="1">
        <v>287104</v>
      </c>
      <c r="E155" s="85">
        <f t="shared" si="35"/>
        <v>13443.716051695073</v>
      </c>
      <c r="F155" s="86">
        <f t="shared" si="28"/>
        <v>0.74016500540017871</v>
      </c>
      <c r="G155" s="192">
        <f t="shared" si="29"/>
        <v>2832.4548796683566</v>
      </c>
      <c r="H155" s="192">
        <f t="shared" si="30"/>
        <v>60489.906410197422</v>
      </c>
      <c r="I155" s="192">
        <f t="shared" si="31"/>
        <v>1016.50875001656</v>
      </c>
      <c r="J155" s="87">
        <f t="shared" si="32"/>
        <v>21708.560865353655</v>
      </c>
      <c r="K155" s="192">
        <f t="shared" si="36"/>
        <v>749.87375473361772</v>
      </c>
      <c r="L155" s="87">
        <f t="shared" si="33"/>
        <v>16014.303906091141</v>
      </c>
      <c r="M155" s="88">
        <f t="shared" si="37"/>
        <v>76504.210316288561</v>
      </c>
      <c r="N155" s="88">
        <f t="shared" si="38"/>
        <v>363608.21031628858</v>
      </c>
      <c r="O155" s="88">
        <f t="shared" si="39"/>
        <v>17026.044686097048</v>
      </c>
      <c r="P155" s="89">
        <f t="shared" si="34"/>
        <v>0.93739576234502042</v>
      </c>
      <c r="Q155" s="200">
        <v>27869.184472409324</v>
      </c>
      <c r="R155" s="89">
        <f t="shared" si="40"/>
        <v>3.5759103191054281E-3</v>
      </c>
      <c r="S155" s="89">
        <f t="shared" si="40"/>
        <v>-5.8226278932855301E-3</v>
      </c>
      <c r="T155" s="91">
        <v>21356</v>
      </c>
      <c r="U155" s="195">
        <v>286081</v>
      </c>
      <c r="V155" s="195">
        <v>13522.452259406315</v>
      </c>
      <c r="W155" s="202"/>
      <c r="X155" s="88">
        <v>0</v>
      </c>
      <c r="Y155" s="88">
        <f t="shared" si="41"/>
        <v>0</v>
      </c>
    </row>
    <row r="156" spans="2:25" x14ac:dyDescent="0.35">
      <c r="B156" s="85">
        <v>3414</v>
      </c>
      <c r="C156" s="85" t="s">
        <v>173</v>
      </c>
      <c r="D156" s="1">
        <v>62530</v>
      </c>
      <c r="E156" s="85">
        <f t="shared" si="35"/>
        <v>12481.037924151697</v>
      </c>
      <c r="F156" s="86">
        <f t="shared" si="28"/>
        <v>0.68716324169646414</v>
      </c>
      <c r="G156" s="192">
        <f t="shared" si="29"/>
        <v>3410.0617561943827</v>
      </c>
      <c r="H156" s="192">
        <f t="shared" si="30"/>
        <v>17084.409398533859</v>
      </c>
      <c r="I156" s="192">
        <f t="shared" si="31"/>
        <v>1353.4460946567419</v>
      </c>
      <c r="J156" s="87">
        <f t="shared" si="32"/>
        <v>6780.7649342302775</v>
      </c>
      <c r="K156" s="192">
        <f t="shared" si="36"/>
        <v>1086.8110993737996</v>
      </c>
      <c r="L156" s="87">
        <f t="shared" si="33"/>
        <v>5444.9236078627364</v>
      </c>
      <c r="M156" s="88">
        <f t="shared" si="37"/>
        <v>22529.333006396595</v>
      </c>
      <c r="N156" s="88">
        <f t="shared" si="38"/>
        <v>85059.333006396599</v>
      </c>
      <c r="O156" s="88">
        <f t="shared" si="39"/>
        <v>16977.910779719881</v>
      </c>
      <c r="P156" s="89">
        <f t="shared" si="34"/>
        <v>0.93474567415983478</v>
      </c>
      <c r="Q156" s="200">
        <v>8942.9318555333757</v>
      </c>
      <c r="R156" s="89">
        <f t="shared" si="40"/>
        <v>4.1975637799736717E-2</v>
      </c>
      <c r="S156" s="89">
        <f t="shared" si="40"/>
        <v>4.3223512815065611E-2</v>
      </c>
      <c r="T156" s="91">
        <v>5010</v>
      </c>
      <c r="U156" s="195">
        <v>60011</v>
      </c>
      <c r="V156" s="195">
        <v>11963.915470494419</v>
      </c>
      <c r="W156" s="202"/>
      <c r="X156" s="88">
        <v>0</v>
      </c>
      <c r="Y156" s="88">
        <f t="shared" si="41"/>
        <v>0</v>
      </c>
    </row>
    <row r="157" spans="2:25" x14ac:dyDescent="0.35">
      <c r="B157" s="85">
        <v>3415</v>
      </c>
      <c r="C157" s="85" t="s">
        <v>174</v>
      </c>
      <c r="D157" s="1">
        <v>112612</v>
      </c>
      <c r="E157" s="85">
        <f t="shared" si="35"/>
        <v>13956.128392613706</v>
      </c>
      <c r="F157" s="86">
        <f t="shared" si="28"/>
        <v>0.7683766755682151</v>
      </c>
      <c r="G157" s="192">
        <f t="shared" si="29"/>
        <v>2525.0074751171774</v>
      </c>
      <c r="H157" s="192">
        <f t="shared" si="30"/>
        <v>20374.285316720503</v>
      </c>
      <c r="I157" s="192">
        <f t="shared" si="31"/>
        <v>837.16443069503885</v>
      </c>
      <c r="J157" s="87">
        <f t="shared" si="32"/>
        <v>6755.0797912782682</v>
      </c>
      <c r="K157" s="192">
        <f t="shared" si="36"/>
        <v>570.52943541209652</v>
      </c>
      <c r="L157" s="87">
        <f t="shared" si="33"/>
        <v>4603.6020143402066</v>
      </c>
      <c r="M157" s="88">
        <f t="shared" si="37"/>
        <v>24977.887331060709</v>
      </c>
      <c r="N157" s="88">
        <f t="shared" si="38"/>
        <v>137589.88733106072</v>
      </c>
      <c r="O157" s="88">
        <f t="shared" si="39"/>
        <v>17051.665303142981</v>
      </c>
      <c r="P157" s="89">
        <f t="shared" si="34"/>
        <v>0.93880634585342226</v>
      </c>
      <c r="Q157" s="200">
        <v>9835.2407968660282</v>
      </c>
      <c r="R157" s="89">
        <f t="shared" si="40"/>
        <v>3.0372936911580014E-3</v>
      </c>
      <c r="S157" s="89">
        <f t="shared" si="40"/>
        <v>-8.2746896681054026E-3</v>
      </c>
      <c r="T157" s="91">
        <v>8069</v>
      </c>
      <c r="U157" s="195">
        <v>112271</v>
      </c>
      <c r="V157" s="195">
        <v>14072.574580095263</v>
      </c>
      <c r="W157" s="202"/>
      <c r="X157" s="88">
        <v>0</v>
      </c>
      <c r="Y157" s="88">
        <f t="shared" si="41"/>
        <v>0</v>
      </c>
    </row>
    <row r="158" spans="2:25" x14ac:dyDescent="0.35">
      <c r="B158" s="85">
        <v>3416</v>
      </c>
      <c r="C158" s="85" t="s">
        <v>175</v>
      </c>
      <c r="D158" s="1">
        <v>70188</v>
      </c>
      <c r="E158" s="85">
        <f t="shared" si="35"/>
        <v>11643.66290643663</v>
      </c>
      <c r="F158" s="86">
        <f t="shared" si="28"/>
        <v>0.64106023846984517</v>
      </c>
      <c r="G158" s="192">
        <f t="shared" si="29"/>
        <v>3912.4867668234228</v>
      </c>
      <c r="H158" s="192">
        <f t="shared" si="30"/>
        <v>23584.470230411593</v>
      </c>
      <c r="I158" s="192">
        <f t="shared" si="31"/>
        <v>1646.5273508570153</v>
      </c>
      <c r="J158" s="87">
        <f t="shared" si="32"/>
        <v>9925.2668709660884</v>
      </c>
      <c r="K158" s="192">
        <f t="shared" si="36"/>
        <v>1379.892355574073</v>
      </c>
      <c r="L158" s="87">
        <f t="shared" si="33"/>
        <v>8317.9911194005126</v>
      </c>
      <c r="M158" s="88">
        <f t="shared" si="37"/>
        <v>31902.461349812103</v>
      </c>
      <c r="N158" s="88">
        <f t="shared" si="38"/>
        <v>102090.4613498121</v>
      </c>
      <c r="O158" s="88">
        <f t="shared" si="39"/>
        <v>16936.042028834123</v>
      </c>
      <c r="P158" s="89">
        <f t="shared" si="34"/>
        <v>0.93244052399850352</v>
      </c>
      <c r="Q158" s="200">
        <v>12680.231382266498</v>
      </c>
      <c r="R158" s="89">
        <f t="shared" si="40"/>
        <v>-2.398731800926119E-2</v>
      </c>
      <c r="S158" s="89">
        <f t="shared" si="40"/>
        <v>-2.3339665267396073E-2</v>
      </c>
      <c r="T158" s="91">
        <v>6028</v>
      </c>
      <c r="U158" s="195">
        <v>71913</v>
      </c>
      <c r="V158" s="195">
        <v>11921.916445623343</v>
      </c>
      <c r="W158" s="202"/>
      <c r="X158" s="88">
        <v>0</v>
      </c>
      <c r="Y158" s="88">
        <f t="shared" si="41"/>
        <v>0</v>
      </c>
    </row>
    <row r="159" spans="2:25" x14ac:dyDescent="0.35">
      <c r="B159" s="85">
        <v>3417</v>
      </c>
      <c r="C159" s="85" t="s">
        <v>176</v>
      </c>
      <c r="D159" s="1">
        <v>60608</v>
      </c>
      <c r="E159" s="85">
        <f t="shared" si="35"/>
        <v>13256.342957130359</v>
      </c>
      <c r="F159" s="86">
        <f t="shared" si="28"/>
        <v>0.72984888394856162</v>
      </c>
      <c r="G159" s="192">
        <f t="shared" si="29"/>
        <v>2944.8787364071854</v>
      </c>
      <c r="H159" s="192">
        <f t="shared" si="30"/>
        <v>13463.985582853653</v>
      </c>
      <c r="I159" s="192">
        <f t="shared" si="31"/>
        <v>1082.0893331142101</v>
      </c>
      <c r="J159" s="87">
        <f t="shared" si="32"/>
        <v>4947.3124309981686</v>
      </c>
      <c r="K159" s="192">
        <f t="shared" si="36"/>
        <v>815.45433783126782</v>
      </c>
      <c r="L159" s="87">
        <f t="shared" si="33"/>
        <v>3728.2572325645565</v>
      </c>
      <c r="M159" s="88">
        <f t="shared" si="37"/>
        <v>17192.242815418209</v>
      </c>
      <c r="N159" s="88">
        <f t="shared" si="38"/>
        <v>77800.242815418213</v>
      </c>
      <c r="O159" s="88">
        <f t="shared" si="39"/>
        <v>17016.676031368814</v>
      </c>
      <c r="P159" s="89">
        <f t="shared" si="34"/>
        <v>0.93687995627243958</v>
      </c>
      <c r="Q159" s="200">
        <v>6810.9342202591943</v>
      </c>
      <c r="R159" s="89">
        <f t="shared" si="40"/>
        <v>8.5367382389283861E-2</v>
      </c>
      <c r="S159" s="89">
        <f t="shared" si="40"/>
        <v>7.9669915815061818E-2</v>
      </c>
      <c r="T159" s="91">
        <v>4572</v>
      </c>
      <c r="U159" s="195">
        <v>55841</v>
      </c>
      <c r="V159" s="195">
        <v>12278.144239226034</v>
      </c>
      <c r="W159" s="202"/>
      <c r="X159" s="88">
        <v>0</v>
      </c>
      <c r="Y159" s="88">
        <f t="shared" si="41"/>
        <v>0</v>
      </c>
    </row>
    <row r="160" spans="2:25" x14ac:dyDescent="0.35">
      <c r="B160" s="85">
        <v>3418</v>
      </c>
      <c r="C160" s="85" t="s">
        <v>177</v>
      </c>
      <c r="D160" s="1">
        <v>84820</v>
      </c>
      <c r="E160" s="85">
        <f t="shared" si="35"/>
        <v>11671.941654052567</v>
      </c>
      <c r="F160" s="86">
        <f t="shared" si="28"/>
        <v>0.64261716955209758</v>
      </c>
      <c r="G160" s="192">
        <f t="shared" si="29"/>
        <v>3895.5195182538605</v>
      </c>
      <c r="H160" s="192">
        <f t="shared" si="30"/>
        <v>28308.740339150805</v>
      </c>
      <c r="I160" s="192">
        <f t="shared" si="31"/>
        <v>1636.6297891914373</v>
      </c>
      <c r="J160" s="87">
        <f t="shared" si="32"/>
        <v>11893.388678054174</v>
      </c>
      <c r="K160" s="192">
        <f t="shared" si="36"/>
        <v>1369.994793908495</v>
      </c>
      <c r="L160" s="87">
        <f t="shared" si="33"/>
        <v>9955.752167333032</v>
      </c>
      <c r="M160" s="88">
        <f t="shared" si="37"/>
        <v>38264.492506483839</v>
      </c>
      <c r="N160" s="88">
        <f t="shared" si="38"/>
        <v>123084.49250648383</v>
      </c>
      <c r="O160" s="88">
        <f t="shared" si="39"/>
        <v>16937.455966214919</v>
      </c>
      <c r="P160" s="89">
        <f t="shared" si="34"/>
        <v>0.9325183705526161</v>
      </c>
      <c r="Q160" s="200">
        <v>15204.868871090024</v>
      </c>
      <c r="R160" s="89">
        <f t="shared" si="40"/>
        <v>-6.3623724579965591E-4</v>
      </c>
      <c r="S160" s="89">
        <f t="shared" si="40"/>
        <v>-8.3374028869494105E-3</v>
      </c>
      <c r="T160" s="91">
        <v>7267</v>
      </c>
      <c r="U160" s="195">
        <v>84874</v>
      </c>
      <c r="V160" s="195">
        <v>11770.073498821246</v>
      </c>
      <c r="W160" s="202"/>
      <c r="X160" s="88">
        <v>0</v>
      </c>
      <c r="Y160" s="88">
        <f t="shared" si="41"/>
        <v>0</v>
      </c>
    </row>
    <row r="161" spans="2:25" x14ac:dyDescent="0.35">
      <c r="B161" s="85">
        <v>3419</v>
      </c>
      <c r="C161" s="85" t="s">
        <v>129</v>
      </c>
      <c r="D161" s="1">
        <v>42394</v>
      </c>
      <c r="E161" s="85">
        <f t="shared" si="35"/>
        <v>11694.896551724138</v>
      </c>
      <c r="F161" s="86">
        <f t="shared" si="28"/>
        <v>0.64388098767304758</v>
      </c>
      <c r="G161" s="192">
        <f t="shared" si="29"/>
        <v>3881.7465796509182</v>
      </c>
      <c r="H161" s="192">
        <f t="shared" si="30"/>
        <v>14071.331351234578</v>
      </c>
      <c r="I161" s="192">
        <f t="shared" si="31"/>
        <v>1628.5955750063877</v>
      </c>
      <c r="J161" s="87">
        <f t="shared" si="32"/>
        <v>5903.6589593981553</v>
      </c>
      <c r="K161" s="192">
        <f t="shared" si="36"/>
        <v>1361.9605797234453</v>
      </c>
      <c r="L161" s="87">
        <f t="shared" si="33"/>
        <v>4937.1071014974887</v>
      </c>
      <c r="M161" s="88">
        <f t="shared" si="37"/>
        <v>19008.438452732065</v>
      </c>
      <c r="N161" s="88">
        <f t="shared" si="38"/>
        <v>61402.438452732065</v>
      </c>
      <c r="O161" s="88">
        <f t="shared" si="39"/>
        <v>16938.603711098502</v>
      </c>
      <c r="P161" s="89">
        <f t="shared" si="34"/>
        <v>0.93258156145866389</v>
      </c>
      <c r="Q161" s="200">
        <v>8900.2618216184601</v>
      </c>
      <c r="R161" s="89">
        <f t="shared" si="40"/>
        <v>-4.1336891140156484E-2</v>
      </c>
      <c r="S161" s="89">
        <f t="shared" si="40"/>
        <v>-4.8741737222384313E-2</v>
      </c>
      <c r="T161" s="91">
        <v>3625</v>
      </c>
      <c r="U161" s="195">
        <v>44222</v>
      </c>
      <c r="V161" s="195">
        <v>12294.13400055602</v>
      </c>
      <c r="W161" s="202"/>
      <c r="X161" s="88">
        <v>0</v>
      </c>
      <c r="Y161" s="88">
        <f t="shared" si="41"/>
        <v>0</v>
      </c>
    </row>
    <row r="162" spans="2:25" x14ac:dyDescent="0.35">
      <c r="B162" s="85">
        <v>3420</v>
      </c>
      <c r="C162" s="85" t="s">
        <v>178</v>
      </c>
      <c r="D162" s="1">
        <v>293387</v>
      </c>
      <c r="E162" s="85">
        <f t="shared" si="35"/>
        <v>13602.88390207715</v>
      </c>
      <c r="F162" s="86">
        <f t="shared" si="28"/>
        <v>0.74892824261707391</v>
      </c>
      <c r="G162" s="192">
        <f t="shared" si="29"/>
        <v>2736.9541694391105</v>
      </c>
      <c r="H162" s="192">
        <f t="shared" si="30"/>
        <v>59030.627526462733</v>
      </c>
      <c r="I162" s="192">
        <f t="shared" si="31"/>
        <v>960.80000238283321</v>
      </c>
      <c r="J162" s="87">
        <f t="shared" si="32"/>
        <v>20722.534451392945</v>
      </c>
      <c r="K162" s="192">
        <f t="shared" si="36"/>
        <v>694.16500709989077</v>
      </c>
      <c r="L162" s="87">
        <f t="shared" si="33"/>
        <v>14971.750873130444</v>
      </c>
      <c r="M162" s="88">
        <f t="shared" si="37"/>
        <v>74002.378399593174</v>
      </c>
      <c r="N162" s="88">
        <f t="shared" si="38"/>
        <v>367389.37839959317</v>
      </c>
      <c r="O162" s="88">
        <f t="shared" si="39"/>
        <v>17034.003078616151</v>
      </c>
      <c r="P162" s="89">
        <f t="shared" si="34"/>
        <v>0.93783392420586509</v>
      </c>
      <c r="Q162" s="200">
        <v>31704.733784459873</v>
      </c>
      <c r="R162" s="89">
        <f t="shared" si="40"/>
        <v>-2.3088628500837437E-2</v>
      </c>
      <c r="S162" s="89">
        <f t="shared" si="40"/>
        <v>-2.9112794506465745E-2</v>
      </c>
      <c r="T162" s="91">
        <v>21568</v>
      </c>
      <c r="U162" s="195">
        <v>300321</v>
      </c>
      <c r="V162" s="195">
        <v>14010.77676696991</v>
      </c>
      <c r="W162" s="202"/>
      <c r="X162" s="88">
        <v>0</v>
      </c>
      <c r="Y162" s="88">
        <f t="shared" si="41"/>
        <v>0</v>
      </c>
    </row>
    <row r="163" spans="2:25" x14ac:dyDescent="0.35">
      <c r="B163" s="85">
        <v>3421</v>
      </c>
      <c r="C163" s="85" t="s">
        <v>179</v>
      </c>
      <c r="D163" s="1">
        <v>96517</v>
      </c>
      <c r="E163" s="85">
        <f t="shared" si="35"/>
        <v>14663.780006077181</v>
      </c>
      <c r="F163" s="86">
        <f t="shared" si="28"/>
        <v>0.80733755203172808</v>
      </c>
      <c r="G163" s="192">
        <f t="shared" si="29"/>
        <v>2100.4165070390923</v>
      </c>
      <c r="H163" s="192">
        <f t="shared" si="30"/>
        <v>13824.941449331305</v>
      </c>
      <c r="I163" s="192">
        <f t="shared" si="31"/>
        <v>589.48636598282258</v>
      </c>
      <c r="J163" s="87">
        <f t="shared" si="32"/>
        <v>3879.9992608989382</v>
      </c>
      <c r="K163" s="192">
        <f t="shared" si="36"/>
        <v>322.85137069988019</v>
      </c>
      <c r="L163" s="87">
        <f t="shared" si="33"/>
        <v>2125.0077219466116</v>
      </c>
      <c r="M163" s="88">
        <f t="shared" si="37"/>
        <v>15949.949171277916</v>
      </c>
      <c r="N163" s="88">
        <f t="shared" si="38"/>
        <v>112466.94917127791</v>
      </c>
      <c r="O163" s="88">
        <f t="shared" si="39"/>
        <v>17087.047883816151</v>
      </c>
      <c r="P163" s="89">
        <f t="shared" si="34"/>
        <v>0.94075438967659775</v>
      </c>
      <c r="Q163" s="200">
        <v>6113.7993958324569</v>
      </c>
      <c r="R163" s="89">
        <f t="shared" si="40"/>
        <v>4.7594755351018106E-2</v>
      </c>
      <c r="S163" s="89">
        <f t="shared" si="40"/>
        <v>5.0937126949676829E-2</v>
      </c>
      <c r="T163" s="91">
        <v>6582</v>
      </c>
      <c r="U163" s="195">
        <v>92132</v>
      </c>
      <c r="V163" s="195">
        <v>13953.051643192488</v>
      </c>
      <c r="W163" s="202"/>
      <c r="X163" s="88">
        <v>0</v>
      </c>
      <c r="Y163" s="88">
        <f t="shared" si="41"/>
        <v>0</v>
      </c>
    </row>
    <row r="164" spans="2:25" x14ac:dyDescent="0.35">
      <c r="B164" s="85">
        <v>3422</v>
      </c>
      <c r="C164" s="85" t="s">
        <v>180</v>
      </c>
      <c r="D164" s="1">
        <v>66642</v>
      </c>
      <c r="E164" s="85">
        <f t="shared" si="35"/>
        <v>15818.181818181818</v>
      </c>
      <c r="F164" s="86">
        <f t="shared" si="28"/>
        <v>0.87089496578584191</v>
      </c>
      <c r="G164" s="192">
        <f t="shared" si="29"/>
        <v>1407.7754197763099</v>
      </c>
      <c r="H164" s="192">
        <f t="shared" si="30"/>
        <v>5930.9578435175945</v>
      </c>
      <c r="I164" s="192">
        <f t="shared" si="31"/>
        <v>185.44573174619953</v>
      </c>
      <c r="J164" s="87">
        <f t="shared" si="32"/>
        <v>781.28286784673867</v>
      </c>
      <c r="K164" s="192">
        <f t="shared" si="36"/>
        <v>-81.189263536742857</v>
      </c>
      <c r="L164" s="87">
        <f t="shared" si="33"/>
        <v>-342.05036728029768</v>
      </c>
      <c r="M164" s="88">
        <f t="shared" si="37"/>
        <v>5588.9074762372966</v>
      </c>
      <c r="N164" s="88">
        <f t="shared" si="38"/>
        <v>72230.907476237291</v>
      </c>
      <c r="O164" s="88">
        <f t="shared" si="39"/>
        <v>17144.767974421386</v>
      </c>
      <c r="P164" s="89">
        <f t="shared" si="34"/>
        <v>0.94393226036430355</v>
      </c>
      <c r="Q164" s="200">
        <v>1211.370290890638</v>
      </c>
      <c r="R164" s="89">
        <f t="shared" si="40"/>
        <v>0.10150245450488422</v>
      </c>
      <c r="S164" s="89">
        <f t="shared" si="40"/>
        <v>9.6796296379774341E-2</v>
      </c>
      <c r="T164" s="91">
        <v>4213</v>
      </c>
      <c r="U164" s="195">
        <v>60501</v>
      </c>
      <c r="V164" s="195">
        <v>14422.169249106078</v>
      </c>
      <c r="W164" s="202"/>
      <c r="X164" s="88">
        <v>0</v>
      </c>
      <c r="Y164" s="88">
        <f t="shared" si="41"/>
        <v>0</v>
      </c>
    </row>
    <row r="165" spans="2:25" x14ac:dyDescent="0.35">
      <c r="B165" s="85">
        <v>3423</v>
      </c>
      <c r="C165" s="85" t="s">
        <v>181</v>
      </c>
      <c r="D165" s="1">
        <v>28703</v>
      </c>
      <c r="E165" s="85">
        <f t="shared" si="35"/>
        <v>12583.516001753616</v>
      </c>
      <c r="F165" s="86">
        <f t="shared" si="28"/>
        <v>0.69280533399966038</v>
      </c>
      <c r="G165" s="192">
        <f t="shared" si="29"/>
        <v>3348.5749096332311</v>
      </c>
      <c r="H165" s="192">
        <f t="shared" si="30"/>
        <v>7638.0993688733997</v>
      </c>
      <c r="I165" s="192">
        <f t="shared" si="31"/>
        <v>1317.57876749607</v>
      </c>
      <c r="J165" s="87">
        <f t="shared" si="32"/>
        <v>3005.3971686585355</v>
      </c>
      <c r="K165" s="192">
        <f t="shared" si="36"/>
        <v>1050.9437722131277</v>
      </c>
      <c r="L165" s="87">
        <f t="shared" si="33"/>
        <v>2397.2027444181444</v>
      </c>
      <c r="M165" s="88">
        <f t="shared" si="37"/>
        <v>10035.302113291544</v>
      </c>
      <c r="N165" s="88">
        <f t="shared" si="38"/>
        <v>38738.302113291546</v>
      </c>
      <c r="O165" s="88">
        <f t="shared" si="39"/>
        <v>16983.034683599974</v>
      </c>
      <c r="P165" s="89">
        <f t="shared" si="34"/>
        <v>0.93502777877499443</v>
      </c>
      <c r="Q165" s="200">
        <v>4158.5567489963332</v>
      </c>
      <c r="R165" s="89">
        <f t="shared" si="40"/>
        <v>-3.4219380888290712E-2</v>
      </c>
      <c r="S165" s="89">
        <f t="shared" si="40"/>
        <v>-1.8553496229310872E-2</v>
      </c>
      <c r="T165" s="91">
        <v>2281</v>
      </c>
      <c r="U165" s="195">
        <v>29720</v>
      </c>
      <c r="V165" s="195">
        <v>12821.3977566868</v>
      </c>
      <c r="W165" s="202"/>
      <c r="X165" s="88">
        <v>0</v>
      </c>
      <c r="Y165" s="88">
        <f t="shared" si="41"/>
        <v>0</v>
      </c>
    </row>
    <row r="166" spans="2:25" x14ac:dyDescent="0.35">
      <c r="B166" s="85">
        <v>3424</v>
      </c>
      <c r="C166" s="85" t="s">
        <v>182</v>
      </c>
      <c r="D166" s="1">
        <v>25515</v>
      </c>
      <c r="E166" s="85">
        <f t="shared" si="35"/>
        <v>14423.403052572075</v>
      </c>
      <c r="F166" s="86">
        <f t="shared" si="28"/>
        <v>0.79410321947032658</v>
      </c>
      <c r="G166" s="192">
        <f t="shared" si="29"/>
        <v>2244.6426791421554</v>
      </c>
      <c r="H166" s="192">
        <f t="shared" si="30"/>
        <v>3970.7728994024733</v>
      </c>
      <c r="I166" s="192">
        <f t="shared" si="31"/>
        <v>673.61829970960935</v>
      </c>
      <c r="J166" s="87">
        <f t="shared" si="32"/>
        <v>1191.6307721862988</v>
      </c>
      <c r="K166" s="192">
        <f t="shared" si="36"/>
        <v>406.98330442666696</v>
      </c>
      <c r="L166" s="87">
        <f t="shared" si="33"/>
        <v>719.95346553077388</v>
      </c>
      <c r="M166" s="88">
        <f t="shared" si="37"/>
        <v>4690.7263649332472</v>
      </c>
      <c r="N166" s="88">
        <f t="shared" si="38"/>
        <v>30205.726364933245</v>
      </c>
      <c r="O166" s="88">
        <f t="shared" si="39"/>
        <v>17075.029036140899</v>
      </c>
      <c r="P166" s="89">
        <f t="shared" si="34"/>
        <v>0.94009267304852784</v>
      </c>
      <c r="Q166" s="200">
        <v>3815.1834331401633</v>
      </c>
      <c r="R166" s="89">
        <f t="shared" si="40"/>
        <v>6.8825402144772119E-2</v>
      </c>
      <c r="S166" s="89">
        <f t="shared" si="40"/>
        <v>4.0428118989993087E-2</v>
      </c>
      <c r="T166" s="91">
        <v>1769</v>
      </c>
      <c r="U166" s="195">
        <v>23872</v>
      </c>
      <c r="V166" s="195">
        <v>13862.950058072009</v>
      </c>
      <c r="W166" s="202"/>
      <c r="X166" s="88">
        <v>0</v>
      </c>
      <c r="Y166" s="88">
        <f t="shared" si="41"/>
        <v>0</v>
      </c>
    </row>
    <row r="167" spans="2:25" x14ac:dyDescent="0.35">
      <c r="B167" s="85">
        <v>3425</v>
      </c>
      <c r="C167" s="85" t="s">
        <v>183</v>
      </c>
      <c r="D167" s="1">
        <v>14408</v>
      </c>
      <c r="E167" s="85">
        <f t="shared" si="35"/>
        <v>10849.397590361446</v>
      </c>
      <c r="F167" s="86">
        <f t="shared" si="28"/>
        <v>0.59733070790691434</v>
      </c>
      <c r="G167" s="192">
        <f t="shared" si="29"/>
        <v>4389.0459564685325</v>
      </c>
      <c r="H167" s="192">
        <f t="shared" si="30"/>
        <v>5828.6530301902112</v>
      </c>
      <c r="I167" s="192">
        <f t="shared" si="31"/>
        <v>1924.5202114833294</v>
      </c>
      <c r="J167" s="87">
        <f t="shared" si="32"/>
        <v>2555.7628408498613</v>
      </c>
      <c r="K167" s="192">
        <f t="shared" si="36"/>
        <v>1657.885216200387</v>
      </c>
      <c r="L167" s="87">
        <f t="shared" si="33"/>
        <v>2201.6715671141137</v>
      </c>
      <c r="M167" s="88">
        <f t="shared" si="37"/>
        <v>8030.3245973043249</v>
      </c>
      <c r="N167" s="88">
        <f t="shared" si="38"/>
        <v>22438.324597304323</v>
      </c>
      <c r="O167" s="88">
        <f t="shared" si="39"/>
        <v>16896.328763030364</v>
      </c>
      <c r="P167" s="89">
        <f t="shared" si="34"/>
        <v>0.930254047470357</v>
      </c>
      <c r="Q167" s="200">
        <v>3360.1419169956707</v>
      </c>
      <c r="R167" s="89">
        <f t="shared" si="40"/>
        <v>2.086521073862846E-3</v>
      </c>
      <c r="S167" s="89">
        <f t="shared" si="40"/>
        <v>-5.4507220703652021E-2</v>
      </c>
      <c r="T167" s="91">
        <v>1328</v>
      </c>
      <c r="U167" s="195">
        <v>14378</v>
      </c>
      <c r="V167" s="195">
        <v>11474.860335195532</v>
      </c>
      <c r="W167" s="202"/>
      <c r="X167" s="88">
        <v>0</v>
      </c>
      <c r="Y167" s="88">
        <f t="shared" si="41"/>
        <v>0</v>
      </c>
    </row>
    <row r="168" spans="2:25" x14ac:dyDescent="0.35">
      <c r="B168" s="85">
        <v>3426</v>
      </c>
      <c r="C168" s="85" t="s">
        <v>184</v>
      </c>
      <c r="D168" s="1">
        <v>17934</v>
      </c>
      <c r="E168" s="85">
        <f t="shared" si="35"/>
        <v>11533.118971061092</v>
      </c>
      <c r="F168" s="86">
        <f t="shared" si="28"/>
        <v>0.6349740676366048</v>
      </c>
      <c r="G168" s="192">
        <f t="shared" si="29"/>
        <v>3978.8131280487451</v>
      </c>
      <c r="H168" s="192">
        <f t="shared" si="30"/>
        <v>6187.0544141157989</v>
      </c>
      <c r="I168" s="192">
        <f t="shared" si="31"/>
        <v>1685.2177282384534</v>
      </c>
      <c r="J168" s="87">
        <f t="shared" si="32"/>
        <v>2620.5135674107951</v>
      </c>
      <c r="K168" s="192">
        <f t="shared" si="36"/>
        <v>1418.5827329555111</v>
      </c>
      <c r="L168" s="87">
        <f t="shared" si="33"/>
        <v>2205.8961497458195</v>
      </c>
      <c r="M168" s="88">
        <f t="shared" si="37"/>
        <v>8392.9505638616174</v>
      </c>
      <c r="N168" s="88">
        <f t="shared" si="38"/>
        <v>26326.950563861617</v>
      </c>
      <c r="O168" s="88">
        <f t="shared" si="39"/>
        <v>16930.51483206535</v>
      </c>
      <c r="P168" s="89">
        <f t="shared" si="34"/>
        <v>0.93213621545684178</v>
      </c>
      <c r="Q168" s="200">
        <v>3262.522312445989</v>
      </c>
      <c r="R168" s="89">
        <f t="shared" si="40"/>
        <v>3.9833014437293444E-2</v>
      </c>
      <c r="S168" s="89">
        <f t="shared" si="40"/>
        <v>3.7158202824592965E-2</v>
      </c>
      <c r="T168" s="91">
        <v>1555</v>
      </c>
      <c r="U168" s="195">
        <v>17247</v>
      </c>
      <c r="V168" s="195">
        <v>11119.922630560928</v>
      </c>
      <c r="W168" s="202"/>
      <c r="X168" s="88">
        <v>0</v>
      </c>
      <c r="Y168" s="88">
        <f t="shared" si="41"/>
        <v>0</v>
      </c>
    </row>
    <row r="169" spans="2:25" x14ac:dyDescent="0.35">
      <c r="B169" s="85">
        <v>3427</v>
      </c>
      <c r="C169" s="85" t="s">
        <v>185</v>
      </c>
      <c r="D169" s="1">
        <v>76883</v>
      </c>
      <c r="E169" s="85">
        <f t="shared" si="35"/>
        <v>13660.803127221037</v>
      </c>
      <c r="F169" s="86">
        <f t="shared" si="28"/>
        <v>0.75211707697109864</v>
      </c>
      <c r="G169" s="192">
        <f t="shared" si="29"/>
        <v>2702.2026343527782</v>
      </c>
      <c r="H169" s="192">
        <f t="shared" si="30"/>
        <v>15207.996426137437</v>
      </c>
      <c r="I169" s="192">
        <f t="shared" si="31"/>
        <v>940.52827358247271</v>
      </c>
      <c r="J169" s="87">
        <f t="shared" si="32"/>
        <v>5293.2931237221565</v>
      </c>
      <c r="K169" s="192">
        <f t="shared" si="36"/>
        <v>673.89327829953027</v>
      </c>
      <c r="L169" s="87">
        <f t="shared" si="33"/>
        <v>3792.6713702697562</v>
      </c>
      <c r="M169" s="88">
        <f t="shared" si="37"/>
        <v>19000.667796407193</v>
      </c>
      <c r="N169" s="88">
        <f t="shared" si="38"/>
        <v>95883.667796407186</v>
      </c>
      <c r="O169" s="88">
        <f t="shared" si="39"/>
        <v>17036.899039873344</v>
      </c>
      <c r="P169" s="89">
        <f t="shared" si="34"/>
        <v>0.9379933659235663</v>
      </c>
      <c r="Q169" s="200">
        <v>9570.0024916051589</v>
      </c>
      <c r="R169" s="89">
        <f t="shared" si="40"/>
        <v>1.2444362506255103E-2</v>
      </c>
      <c r="S169" s="89">
        <f t="shared" si="40"/>
        <v>3.9893367355028379E-3</v>
      </c>
      <c r="T169" s="91">
        <v>5628</v>
      </c>
      <c r="U169" s="195">
        <v>75938</v>
      </c>
      <c r="V169" s="195">
        <v>13606.522128650779</v>
      </c>
      <c r="W169" s="202"/>
      <c r="X169" s="88">
        <v>0</v>
      </c>
      <c r="Y169" s="88">
        <f t="shared" si="41"/>
        <v>0</v>
      </c>
    </row>
    <row r="170" spans="2:25" x14ac:dyDescent="0.35">
      <c r="B170" s="85">
        <v>3428</v>
      </c>
      <c r="C170" s="85" t="s">
        <v>186</v>
      </c>
      <c r="D170" s="1">
        <v>34303</v>
      </c>
      <c r="E170" s="85">
        <f t="shared" si="35"/>
        <v>13759.727236261533</v>
      </c>
      <c r="F170" s="86">
        <f t="shared" si="28"/>
        <v>0.75756349992592842</v>
      </c>
      <c r="G170" s="192">
        <f t="shared" si="29"/>
        <v>2642.8481689284808</v>
      </c>
      <c r="H170" s="192">
        <f t="shared" si="30"/>
        <v>6588.6204851387029</v>
      </c>
      <c r="I170" s="192">
        <f t="shared" si="31"/>
        <v>905.90483541829917</v>
      </c>
      <c r="J170" s="87">
        <f t="shared" si="32"/>
        <v>2258.4207546978196</v>
      </c>
      <c r="K170" s="192">
        <f t="shared" si="36"/>
        <v>639.26984013535684</v>
      </c>
      <c r="L170" s="87">
        <f t="shared" si="33"/>
        <v>1593.6997114574447</v>
      </c>
      <c r="M170" s="88">
        <f t="shared" si="37"/>
        <v>8182.3201965961471</v>
      </c>
      <c r="N170" s="88">
        <f t="shared" si="38"/>
        <v>42485.320196596149</v>
      </c>
      <c r="O170" s="88">
        <f t="shared" si="39"/>
        <v>17041.84524532537</v>
      </c>
      <c r="P170" s="89">
        <f t="shared" si="34"/>
        <v>0.93826568707130786</v>
      </c>
      <c r="Q170" s="200">
        <v>4206.4560610468443</v>
      </c>
      <c r="R170" s="89">
        <f t="shared" si="40"/>
        <v>1.0516702998880575E-2</v>
      </c>
      <c r="S170" s="89">
        <f t="shared" si="40"/>
        <v>-8.9396956148161417E-3</v>
      </c>
      <c r="T170" s="91">
        <v>2493</v>
      </c>
      <c r="U170" s="195">
        <v>33946</v>
      </c>
      <c r="V170" s="195">
        <v>13883.844580777095</v>
      </c>
      <c r="W170" s="202"/>
      <c r="X170" s="88">
        <v>0</v>
      </c>
      <c r="Y170" s="88">
        <f t="shared" si="41"/>
        <v>0</v>
      </c>
    </row>
    <row r="171" spans="2:25" x14ac:dyDescent="0.35">
      <c r="B171" s="85">
        <v>3429</v>
      </c>
      <c r="C171" s="85" t="s">
        <v>187</v>
      </c>
      <c r="D171" s="1">
        <v>18457</v>
      </c>
      <c r="E171" s="85">
        <f t="shared" si="35"/>
        <v>12150.757077024358</v>
      </c>
      <c r="F171" s="86">
        <f t="shared" si="28"/>
        <v>0.66897910837666241</v>
      </c>
      <c r="G171" s="192">
        <f t="shared" si="29"/>
        <v>3608.2302644707856</v>
      </c>
      <c r="H171" s="192">
        <f t="shared" si="30"/>
        <v>5480.9017717311235</v>
      </c>
      <c r="I171" s="192">
        <f t="shared" si="31"/>
        <v>1469.0443911513103</v>
      </c>
      <c r="J171" s="87">
        <f t="shared" si="32"/>
        <v>2231.4784301588406</v>
      </c>
      <c r="K171" s="192">
        <f t="shared" si="36"/>
        <v>1202.4093958683679</v>
      </c>
      <c r="L171" s="87">
        <f t="shared" si="33"/>
        <v>1826.4598723240508</v>
      </c>
      <c r="M171" s="88">
        <f t="shared" si="37"/>
        <v>7307.3616440551741</v>
      </c>
      <c r="N171" s="88">
        <f t="shared" si="38"/>
        <v>25764.361644055174</v>
      </c>
      <c r="O171" s="88">
        <f t="shared" si="39"/>
        <v>16961.39673736351</v>
      </c>
      <c r="P171" s="89">
        <f t="shared" si="34"/>
        <v>0.93383646749384441</v>
      </c>
      <c r="Q171" s="200">
        <v>3136.7677122864661</v>
      </c>
      <c r="R171" s="89">
        <f t="shared" si="40"/>
        <v>-1.7931254655741195E-2</v>
      </c>
      <c r="S171" s="89">
        <f t="shared" si="40"/>
        <v>-1.081949942283357E-2</v>
      </c>
      <c r="T171" s="91">
        <v>1519</v>
      </c>
      <c r="U171" s="195">
        <v>18794</v>
      </c>
      <c r="V171" s="195">
        <v>12283.660130718956</v>
      </c>
      <c r="W171" s="202"/>
      <c r="X171" s="88">
        <v>0</v>
      </c>
      <c r="Y171" s="88">
        <f t="shared" si="41"/>
        <v>0</v>
      </c>
    </row>
    <row r="172" spans="2:25" x14ac:dyDescent="0.35">
      <c r="B172" s="85">
        <v>3430</v>
      </c>
      <c r="C172" s="85" t="s">
        <v>188</v>
      </c>
      <c r="D172" s="1">
        <v>23792</v>
      </c>
      <c r="E172" s="85">
        <f t="shared" si="35"/>
        <v>12902.386117136659</v>
      </c>
      <c r="F172" s="86">
        <f t="shared" si="28"/>
        <v>0.71036123147375851</v>
      </c>
      <c r="G172" s="192">
        <f t="shared" si="29"/>
        <v>3157.2528404034056</v>
      </c>
      <c r="H172" s="192">
        <f t="shared" si="30"/>
        <v>5821.9742377038801</v>
      </c>
      <c r="I172" s="192">
        <f t="shared" si="31"/>
        <v>1205.9742271120051</v>
      </c>
      <c r="J172" s="87">
        <f t="shared" si="32"/>
        <v>2223.8164747945375</v>
      </c>
      <c r="K172" s="192">
        <f t="shared" si="36"/>
        <v>939.33923182906278</v>
      </c>
      <c r="L172" s="87">
        <f t="shared" si="33"/>
        <v>1732.1415434927917</v>
      </c>
      <c r="M172" s="88">
        <f t="shared" si="37"/>
        <v>7554.1157811966714</v>
      </c>
      <c r="N172" s="88">
        <f t="shared" si="38"/>
        <v>31346.11578119667</v>
      </c>
      <c r="O172" s="88">
        <f t="shared" si="39"/>
        <v>16998.978189369125</v>
      </c>
      <c r="P172" s="89">
        <f t="shared" si="34"/>
        <v>0.93590557364869931</v>
      </c>
      <c r="Q172" s="200">
        <v>3153.6911859488137</v>
      </c>
      <c r="R172" s="89">
        <f t="shared" si="40"/>
        <v>-7.8936161975920405E-2</v>
      </c>
      <c r="S172" s="89">
        <f t="shared" si="40"/>
        <v>-7.3441746456253981E-2</v>
      </c>
      <c r="T172" s="91">
        <v>1844</v>
      </c>
      <c r="U172" s="195">
        <v>25831</v>
      </c>
      <c r="V172" s="195">
        <v>13925.067385444743</v>
      </c>
      <c r="W172" s="202"/>
      <c r="X172" s="88">
        <v>0</v>
      </c>
      <c r="Y172" s="88">
        <f t="shared" si="41"/>
        <v>0</v>
      </c>
    </row>
    <row r="173" spans="2:25" x14ac:dyDescent="0.35">
      <c r="B173" s="85">
        <v>3431</v>
      </c>
      <c r="C173" s="85" t="s">
        <v>189</v>
      </c>
      <c r="D173" s="1">
        <v>31031</v>
      </c>
      <c r="E173" s="85">
        <f t="shared" si="35"/>
        <v>12583.536090835361</v>
      </c>
      <c r="F173" s="86">
        <f t="shared" si="28"/>
        <v>0.69280644003576242</v>
      </c>
      <c r="G173" s="192">
        <f t="shared" si="29"/>
        <v>3348.5628561841841</v>
      </c>
      <c r="H173" s="192">
        <f t="shared" si="30"/>
        <v>8257.5560033501988</v>
      </c>
      <c r="I173" s="192">
        <f t="shared" si="31"/>
        <v>1317.5717363174592</v>
      </c>
      <c r="J173" s="87">
        <f t="shared" si="32"/>
        <v>3249.1319017588544</v>
      </c>
      <c r="K173" s="192">
        <f t="shared" si="36"/>
        <v>1050.9367410345169</v>
      </c>
      <c r="L173" s="87">
        <f t="shared" si="33"/>
        <v>2591.6100033911189</v>
      </c>
      <c r="M173" s="88">
        <f t="shared" si="37"/>
        <v>10849.166006741318</v>
      </c>
      <c r="N173" s="88">
        <f t="shared" si="38"/>
        <v>41880.166006741318</v>
      </c>
      <c r="O173" s="88">
        <f t="shared" si="39"/>
        <v>16983.035688054064</v>
      </c>
      <c r="P173" s="89">
        <f t="shared" si="34"/>
        <v>0.93502783407679968</v>
      </c>
      <c r="Q173" s="200">
        <v>4455.0901109272081</v>
      </c>
      <c r="R173" s="89">
        <f t="shared" si="40"/>
        <v>2.0152541258465384E-2</v>
      </c>
      <c r="S173" s="89">
        <f t="shared" si="40"/>
        <v>3.3390530439434997E-2</v>
      </c>
      <c r="T173" s="91">
        <v>2466</v>
      </c>
      <c r="U173" s="195">
        <v>30418</v>
      </c>
      <c r="V173" s="195">
        <v>12176.941553242594</v>
      </c>
      <c r="W173" s="202"/>
      <c r="X173" s="88">
        <v>0</v>
      </c>
      <c r="Y173" s="88">
        <f t="shared" si="41"/>
        <v>0</v>
      </c>
    </row>
    <row r="174" spans="2:25" x14ac:dyDescent="0.35">
      <c r="B174" s="85">
        <v>3432</v>
      </c>
      <c r="C174" s="85" t="s">
        <v>190</v>
      </c>
      <c r="D174" s="1">
        <v>27975</v>
      </c>
      <c r="E174" s="85">
        <f t="shared" si="35"/>
        <v>14229.3997965412</v>
      </c>
      <c r="F174" s="86">
        <f t="shared" si="28"/>
        <v>0.78342206401482728</v>
      </c>
      <c r="G174" s="192">
        <f t="shared" si="29"/>
        <v>2361.044632760681</v>
      </c>
      <c r="H174" s="192">
        <f t="shared" si="30"/>
        <v>4641.8137480074984</v>
      </c>
      <c r="I174" s="192">
        <f t="shared" si="31"/>
        <v>741.51943932041581</v>
      </c>
      <c r="J174" s="87">
        <f t="shared" si="32"/>
        <v>1457.8272177039375</v>
      </c>
      <c r="K174" s="192">
        <f t="shared" si="36"/>
        <v>474.88444403747343</v>
      </c>
      <c r="L174" s="87">
        <f t="shared" si="33"/>
        <v>933.62281697767276</v>
      </c>
      <c r="M174" s="88">
        <f t="shared" si="37"/>
        <v>5575.4365649851716</v>
      </c>
      <c r="N174" s="88">
        <f t="shared" si="38"/>
        <v>33550.436564985168</v>
      </c>
      <c r="O174" s="88">
        <f t="shared" si="39"/>
        <v>17065.328873339353</v>
      </c>
      <c r="P174" s="89">
        <f t="shared" si="34"/>
        <v>0.93955861527575268</v>
      </c>
      <c r="Q174" s="200">
        <v>2722.8539976005204</v>
      </c>
      <c r="R174" s="89">
        <f t="shared" si="40"/>
        <v>7.18801486646998E-2</v>
      </c>
      <c r="S174" s="89">
        <f t="shared" si="40"/>
        <v>8.27843210824485E-2</v>
      </c>
      <c r="T174" s="91">
        <v>1966</v>
      </c>
      <c r="U174" s="195">
        <v>26099</v>
      </c>
      <c r="V174" s="195">
        <v>13141.490433031218</v>
      </c>
      <c r="W174" s="202"/>
      <c r="X174" s="88">
        <v>0</v>
      </c>
      <c r="Y174" s="88">
        <f t="shared" si="41"/>
        <v>0</v>
      </c>
    </row>
    <row r="175" spans="2:25" x14ac:dyDescent="0.35">
      <c r="B175" s="85">
        <v>3433</v>
      </c>
      <c r="C175" s="85" t="s">
        <v>191</v>
      </c>
      <c r="D175" s="1">
        <v>39897</v>
      </c>
      <c r="E175" s="85">
        <f t="shared" si="35"/>
        <v>18582.673497904052</v>
      </c>
      <c r="F175" s="86">
        <f t="shared" si="28"/>
        <v>1.0230984184013381</v>
      </c>
      <c r="G175" s="192">
        <f t="shared" si="29"/>
        <v>-250.91958805703032</v>
      </c>
      <c r="H175" s="192">
        <f t="shared" si="30"/>
        <v>-538.72435555844413</v>
      </c>
      <c r="I175" s="192">
        <f t="shared" si="31"/>
        <v>0</v>
      </c>
      <c r="J175" s="87">
        <f t="shared" si="32"/>
        <v>0</v>
      </c>
      <c r="K175" s="192">
        <f t="shared" si="36"/>
        <v>-266.63499528294238</v>
      </c>
      <c r="L175" s="87">
        <f t="shared" si="33"/>
        <v>-572.46533487247734</v>
      </c>
      <c r="M175" s="88">
        <f t="shared" si="37"/>
        <v>-1111.1896904309215</v>
      </c>
      <c r="N175" s="88">
        <f t="shared" si="38"/>
        <v>38785.810309569075</v>
      </c>
      <c r="O175" s="88">
        <f t="shared" si="39"/>
        <v>18065.118914564078</v>
      </c>
      <c r="P175" s="89">
        <f t="shared" si="34"/>
        <v>0.99460363396080875</v>
      </c>
      <c r="Q175" s="200">
        <v>1821.2774240067552</v>
      </c>
      <c r="R175" s="89">
        <f t="shared" si="40"/>
        <v>0.11301121464040619</v>
      </c>
      <c r="S175" s="89">
        <f t="shared" si="40"/>
        <v>0.11508482659129662</v>
      </c>
      <c r="T175" s="91">
        <v>2147</v>
      </c>
      <c r="U175" s="195">
        <v>35846</v>
      </c>
      <c r="V175" s="195">
        <v>16664.807066480706</v>
      </c>
      <c r="W175" s="202"/>
      <c r="X175" s="88">
        <v>0</v>
      </c>
      <c r="Y175" s="88">
        <f t="shared" si="41"/>
        <v>0</v>
      </c>
    </row>
    <row r="176" spans="2:25" x14ac:dyDescent="0.35">
      <c r="B176" s="85">
        <v>3434</v>
      </c>
      <c r="C176" s="85" t="s">
        <v>192</v>
      </c>
      <c r="D176" s="1">
        <v>28507</v>
      </c>
      <c r="E176" s="85">
        <f t="shared" si="35"/>
        <v>12887.4321880651</v>
      </c>
      <c r="F176" s="86">
        <f t="shared" si="28"/>
        <v>0.70953791930698529</v>
      </c>
      <c r="G176" s="192">
        <f t="shared" si="29"/>
        <v>3166.2251978463405</v>
      </c>
      <c r="H176" s="192">
        <f t="shared" si="30"/>
        <v>7003.6901376361056</v>
      </c>
      <c r="I176" s="192">
        <f t="shared" si="31"/>
        <v>1211.2081022870507</v>
      </c>
      <c r="J176" s="87">
        <f t="shared" si="32"/>
        <v>2679.1923222589562</v>
      </c>
      <c r="K176" s="192">
        <f t="shared" si="36"/>
        <v>944.57310700410835</v>
      </c>
      <c r="L176" s="87">
        <f t="shared" si="33"/>
        <v>2089.3957126930877</v>
      </c>
      <c r="M176" s="88">
        <f t="shared" si="37"/>
        <v>9093.0858503291929</v>
      </c>
      <c r="N176" s="88">
        <f t="shared" si="38"/>
        <v>37600.085850329197</v>
      </c>
      <c r="O176" s="88">
        <f t="shared" si="39"/>
        <v>16998.230492915551</v>
      </c>
      <c r="P176" s="89">
        <f t="shared" si="34"/>
        <v>0.93586440804036075</v>
      </c>
      <c r="Q176" s="200">
        <v>4481.1937653572486</v>
      </c>
      <c r="R176" s="89">
        <f t="shared" si="40"/>
        <v>1.2142730339073317E-2</v>
      </c>
      <c r="S176" s="89">
        <f t="shared" si="40"/>
        <v>1.1685161292807941E-2</v>
      </c>
      <c r="T176" s="91">
        <v>2212</v>
      </c>
      <c r="U176" s="195">
        <v>28165</v>
      </c>
      <c r="V176" s="195">
        <v>12738.579828132068</v>
      </c>
      <c r="W176" s="202"/>
      <c r="X176" s="88">
        <v>0</v>
      </c>
      <c r="Y176" s="88">
        <f t="shared" si="41"/>
        <v>0</v>
      </c>
    </row>
    <row r="177" spans="2:25" x14ac:dyDescent="0.35">
      <c r="B177" s="85">
        <v>3435</v>
      </c>
      <c r="C177" s="85" t="s">
        <v>193</v>
      </c>
      <c r="D177" s="1">
        <v>46443</v>
      </c>
      <c r="E177" s="85">
        <f t="shared" si="35"/>
        <v>13149.20724801812</v>
      </c>
      <c r="F177" s="86">
        <f t="shared" si="28"/>
        <v>0.72395035839143984</v>
      </c>
      <c r="G177" s="192">
        <f t="shared" si="29"/>
        <v>3009.160161874529</v>
      </c>
      <c r="H177" s="192">
        <f t="shared" si="30"/>
        <v>10628.353691740836</v>
      </c>
      <c r="I177" s="192">
        <f t="shared" si="31"/>
        <v>1119.5868313034939</v>
      </c>
      <c r="J177" s="87">
        <f t="shared" si="32"/>
        <v>3954.3806881639402</v>
      </c>
      <c r="K177" s="192">
        <f t="shared" si="36"/>
        <v>852.95183602055158</v>
      </c>
      <c r="L177" s="87">
        <f t="shared" si="33"/>
        <v>3012.625884824588</v>
      </c>
      <c r="M177" s="88">
        <f t="shared" si="37"/>
        <v>13640.979576565423</v>
      </c>
      <c r="N177" s="88">
        <f t="shared" si="38"/>
        <v>60083.979576565427</v>
      </c>
      <c r="O177" s="88">
        <f t="shared" si="39"/>
        <v>17011.319245913204</v>
      </c>
      <c r="P177" s="89">
        <f t="shared" si="34"/>
        <v>0.93658502999458371</v>
      </c>
      <c r="Q177" s="200">
        <v>6869.8291045396991</v>
      </c>
      <c r="R177" s="89">
        <f t="shared" si="40"/>
        <v>8.5751022793687903E-2</v>
      </c>
      <c r="S177" s="89">
        <f t="shared" si="40"/>
        <v>0.10388786037716109</v>
      </c>
      <c r="T177" s="91">
        <v>3532</v>
      </c>
      <c r="U177" s="195">
        <v>42775</v>
      </c>
      <c r="V177" s="195">
        <v>11911.723753829017</v>
      </c>
      <c r="W177" s="202"/>
      <c r="X177" s="88">
        <v>0</v>
      </c>
      <c r="Y177" s="88">
        <f t="shared" si="41"/>
        <v>0</v>
      </c>
    </row>
    <row r="178" spans="2:25" x14ac:dyDescent="0.35">
      <c r="B178" s="85">
        <v>3436</v>
      </c>
      <c r="C178" s="85" t="s">
        <v>194</v>
      </c>
      <c r="D178" s="1">
        <v>93673</v>
      </c>
      <c r="E178" s="85">
        <f t="shared" si="35"/>
        <v>16760.243335122563</v>
      </c>
      <c r="F178" s="86">
        <f t="shared" si="28"/>
        <v>0.92276164945369787</v>
      </c>
      <c r="G178" s="192">
        <f t="shared" si="29"/>
        <v>842.53850961186322</v>
      </c>
      <c r="H178" s="192">
        <f t="shared" si="30"/>
        <v>4708.9477302207033</v>
      </c>
      <c r="I178" s="192">
        <f t="shared" si="31"/>
        <v>0</v>
      </c>
      <c r="J178" s="87">
        <f t="shared" si="32"/>
        <v>0</v>
      </c>
      <c r="K178" s="192">
        <f t="shared" si="36"/>
        <v>-266.63499528294238</v>
      </c>
      <c r="L178" s="87">
        <f t="shared" si="33"/>
        <v>-1490.222988636365</v>
      </c>
      <c r="M178" s="88">
        <f t="shared" si="37"/>
        <v>3218.7247415843385</v>
      </c>
      <c r="N178" s="88">
        <f t="shared" si="38"/>
        <v>96891.724741584345</v>
      </c>
      <c r="O178" s="88">
        <f t="shared" si="39"/>
        <v>17336.146849451485</v>
      </c>
      <c r="P178" s="89">
        <f t="shared" si="34"/>
        <v>0.95446892638175285</v>
      </c>
      <c r="Q178" s="200">
        <v>5609.8304251391482</v>
      </c>
      <c r="R178" s="89">
        <f t="shared" si="40"/>
        <v>2.6587175468782535E-2</v>
      </c>
      <c r="S178" s="89">
        <f t="shared" si="40"/>
        <v>3.3750693064646425E-2</v>
      </c>
      <c r="T178" s="91">
        <v>5589</v>
      </c>
      <c r="U178" s="195">
        <v>91247</v>
      </c>
      <c r="V178" s="195">
        <v>16213.041933191185</v>
      </c>
      <c r="W178" s="202"/>
      <c r="X178" s="88">
        <v>0</v>
      </c>
      <c r="Y178" s="88">
        <f t="shared" si="41"/>
        <v>0</v>
      </c>
    </row>
    <row r="179" spans="2:25" x14ac:dyDescent="0.35">
      <c r="B179" s="85">
        <v>3437</v>
      </c>
      <c r="C179" s="85" t="s">
        <v>195</v>
      </c>
      <c r="D179" s="1">
        <v>64993</v>
      </c>
      <c r="E179" s="85">
        <f t="shared" si="35"/>
        <v>11674.690138315071</v>
      </c>
      <c r="F179" s="86">
        <f t="shared" si="28"/>
        <v>0.64276849169109374</v>
      </c>
      <c r="G179" s="192">
        <f t="shared" si="29"/>
        <v>3893.8704276963581</v>
      </c>
      <c r="H179" s="192">
        <f t="shared" si="30"/>
        <v>21677.176670985624</v>
      </c>
      <c r="I179" s="192">
        <f t="shared" si="31"/>
        <v>1635.6678196995611</v>
      </c>
      <c r="J179" s="87">
        <f t="shared" si="32"/>
        <v>9105.7627522674557</v>
      </c>
      <c r="K179" s="192">
        <f t="shared" si="36"/>
        <v>1369.0328244166187</v>
      </c>
      <c r="L179" s="87">
        <f t="shared" si="33"/>
        <v>7621.4057335273164</v>
      </c>
      <c r="M179" s="88">
        <f t="shared" si="37"/>
        <v>29298.582404512941</v>
      </c>
      <c r="N179" s="88">
        <f t="shared" si="38"/>
        <v>94291.582404512941</v>
      </c>
      <c r="O179" s="88">
        <f t="shared" si="39"/>
        <v>16937.59339042805</v>
      </c>
      <c r="P179" s="89">
        <f t="shared" si="34"/>
        <v>0.93252593665956629</v>
      </c>
      <c r="Q179" s="200">
        <v>12040.246085779301</v>
      </c>
      <c r="R179" s="89">
        <f t="shared" si="40"/>
        <v>3.5629491530825244E-2</v>
      </c>
      <c r="S179" s="89">
        <f t="shared" si="40"/>
        <v>2.8932408416920102E-2</v>
      </c>
      <c r="T179" s="91">
        <v>5567</v>
      </c>
      <c r="U179" s="195">
        <v>62757</v>
      </c>
      <c r="V179" s="195">
        <v>11346.411137226542</v>
      </c>
      <c r="W179" s="202"/>
      <c r="X179" s="88">
        <v>0</v>
      </c>
      <c r="Y179" s="88">
        <f t="shared" si="41"/>
        <v>0</v>
      </c>
    </row>
    <row r="180" spans="2:25" x14ac:dyDescent="0.35">
      <c r="B180" s="85">
        <v>3438</v>
      </c>
      <c r="C180" s="85" t="s">
        <v>196</v>
      </c>
      <c r="D180" s="1">
        <v>48751</v>
      </c>
      <c r="E180" s="85">
        <f t="shared" si="35"/>
        <v>15046.604938271605</v>
      </c>
      <c r="F180" s="86">
        <f t="shared" si="28"/>
        <v>0.82841458288505987</v>
      </c>
      <c r="G180" s="192">
        <f t="shared" si="29"/>
        <v>1870.7215477224381</v>
      </c>
      <c r="H180" s="192">
        <f t="shared" si="30"/>
        <v>6061.1378146206998</v>
      </c>
      <c r="I180" s="192">
        <f t="shared" si="31"/>
        <v>455.49763971477421</v>
      </c>
      <c r="J180" s="87">
        <f t="shared" si="32"/>
        <v>1475.8123526758684</v>
      </c>
      <c r="K180" s="192">
        <f t="shared" si="36"/>
        <v>188.86264443183182</v>
      </c>
      <c r="L180" s="87">
        <f t="shared" si="33"/>
        <v>611.91496795913508</v>
      </c>
      <c r="M180" s="88">
        <f t="shared" si="37"/>
        <v>6673.0527825798345</v>
      </c>
      <c r="N180" s="88">
        <f t="shared" si="38"/>
        <v>55424.052782579834</v>
      </c>
      <c r="O180" s="88">
        <f t="shared" si="39"/>
        <v>17106.189130425875</v>
      </c>
      <c r="P180" s="89">
        <f t="shared" si="34"/>
        <v>0.94180824121926443</v>
      </c>
      <c r="Q180" s="200">
        <v>5659.0531788434919</v>
      </c>
      <c r="R180" s="89">
        <f t="shared" si="40"/>
        <v>7.9923797709500921E-2</v>
      </c>
      <c r="S180" s="89">
        <f t="shared" si="40"/>
        <v>2.1261270426515686E-2</v>
      </c>
      <c r="T180" s="91">
        <v>3240</v>
      </c>
      <c r="U180" s="195">
        <v>45143</v>
      </c>
      <c r="V180" s="195">
        <v>14733.355091383812</v>
      </c>
      <c r="W180" s="202"/>
      <c r="X180" s="88">
        <v>0</v>
      </c>
      <c r="Y180" s="88">
        <f t="shared" si="41"/>
        <v>0</v>
      </c>
    </row>
    <row r="181" spans="2:25" x14ac:dyDescent="0.35">
      <c r="B181" s="85">
        <v>3439</v>
      </c>
      <c r="C181" s="85" t="s">
        <v>197</v>
      </c>
      <c r="D181" s="1">
        <v>62716</v>
      </c>
      <c r="E181" s="85">
        <f t="shared" si="35"/>
        <v>14201.992753623188</v>
      </c>
      <c r="F181" s="86">
        <f t="shared" si="28"/>
        <v>0.78191312601052787</v>
      </c>
      <c r="G181" s="192">
        <f t="shared" si="29"/>
        <v>2377.4888585114882</v>
      </c>
      <c r="H181" s="192">
        <f t="shared" si="30"/>
        <v>10498.990799186733</v>
      </c>
      <c r="I181" s="192">
        <f t="shared" si="31"/>
        <v>751.11190434171999</v>
      </c>
      <c r="J181" s="87">
        <f t="shared" si="32"/>
        <v>3316.9101695730355</v>
      </c>
      <c r="K181" s="192">
        <f t="shared" si="36"/>
        <v>484.47690905877761</v>
      </c>
      <c r="L181" s="87">
        <f t="shared" si="33"/>
        <v>2139.4500304035619</v>
      </c>
      <c r="M181" s="88">
        <f t="shared" si="37"/>
        <v>12638.440829590294</v>
      </c>
      <c r="N181" s="88">
        <f t="shared" si="38"/>
        <v>75354.440829590298</v>
      </c>
      <c r="O181" s="88">
        <f t="shared" si="39"/>
        <v>17063.958521193457</v>
      </c>
      <c r="P181" s="89">
        <f t="shared" si="34"/>
        <v>0.93948316837553802</v>
      </c>
      <c r="Q181" s="200">
        <v>5338.4809529012773</v>
      </c>
      <c r="R181" s="89">
        <f t="shared" si="40"/>
        <v>2.5307350248495945E-2</v>
      </c>
      <c r="S181" s="89">
        <f t="shared" si="40"/>
        <v>1.8109766947385586E-2</v>
      </c>
      <c r="T181" s="91">
        <v>4416</v>
      </c>
      <c r="U181" s="195">
        <v>61168</v>
      </c>
      <c r="V181" s="195">
        <v>13949.372862029646</v>
      </c>
      <c r="W181" s="202"/>
      <c r="X181" s="88">
        <v>0</v>
      </c>
      <c r="Y181" s="88">
        <f t="shared" si="41"/>
        <v>0</v>
      </c>
    </row>
    <row r="182" spans="2:25" x14ac:dyDescent="0.35">
      <c r="B182" s="85">
        <v>3440</v>
      </c>
      <c r="C182" s="85" t="s">
        <v>198</v>
      </c>
      <c r="D182" s="1">
        <v>85298</v>
      </c>
      <c r="E182" s="85">
        <f t="shared" si="35"/>
        <v>16527.417167215655</v>
      </c>
      <c r="F182" s="86">
        <f t="shared" si="28"/>
        <v>0.90994303731078596</v>
      </c>
      <c r="G182" s="192">
        <f t="shared" si="29"/>
        <v>982.23421035600768</v>
      </c>
      <c r="H182" s="192">
        <f t="shared" si="30"/>
        <v>5069.3107596473556</v>
      </c>
      <c r="I182" s="192">
        <f t="shared" si="31"/>
        <v>0</v>
      </c>
      <c r="J182" s="87">
        <f t="shared" si="32"/>
        <v>0</v>
      </c>
      <c r="K182" s="192">
        <f t="shared" si="36"/>
        <v>-266.63499528294238</v>
      </c>
      <c r="L182" s="87">
        <f t="shared" si="33"/>
        <v>-1376.1032106552657</v>
      </c>
      <c r="M182" s="88">
        <f t="shared" si="37"/>
        <v>3693.2075489920899</v>
      </c>
      <c r="N182" s="88">
        <f t="shared" si="38"/>
        <v>88991.207548992097</v>
      </c>
      <c r="O182" s="88">
        <f t="shared" si="39"/>
        <v>17243.016382288723</v>
      </c>
      <c r="P182" s="89">
        <f t="shared" si="34"/>
        <v>0.94934148152458808</v>
      </c>
      <c r="Q182" s="200">
        <v>2487.667995015775</v>
      </c>
      <c r="R182" s="89">
        <f t="shared" si="40"/>
        <v>5.5864331249613174E-2</v>
      </c>
      <c r="S182" s="89">
        <f t="shared" si="40"/>
        <v>3.9702098703843051E-2</v>
      </c>
      <c r="T182" s="91">
        <v>5161</v>
      </c>
      <c r="U182" s="195">
        <v>80785</v>
      </c>
      <c r="V182" s="195">
        <v>15896.300669027942</v>
      </c>
      <c r="W182" s="202"/>
      <c r="X182" s="88">
        <v>0</v>
      </c>
      <c r="Y182" s="88">
        <f t="shared" si="41"/>
        <v>0</v>
      </c>
    </row>
    <row r="183" spans="2:25" x14ac:dyDescent="0.35">
      <c r="B183" s="85">
        <v>3441</v>
      </c>
      <c r="C183" s="85" t="s">
        <v>199</v>
      </c>
      <c r="D183" s="1">
        <v>87517</v>
      </c>
      <c r="E183" s="85">
        <f t="shared" si="35"/>
        <v>14279.164627182248</v>
      </c>
      <c r="F183" s="86">
        <f t="shared" si="28"/>
        <v>0.7861619453094435</v>
      </c>
      <c r="G183" s="192">
        <f t="shared" si="29"/>
        <v>2331.1857343760516</v>
      </c>
      <c r="H183" s="192">
        <f t="shared" si="30"/>
        <v>14287.837365990821</v>
      </c>
      <c r="I183" s="192">
        <f t="shared" si="31"/>
        <v>724.10174859604888</v>
      </c>
      <c r="J183" s="87">
        <f t="shared" si="32"/>
        <v>4438.0196171451835</v>
      </c>
      <c r="K183" s="192">
        <f t="shared" si="36"/>
        <v>457.46675331310649</v>
      </c>
      <c r="L183" s="87">
        <f t="shared" si="33"/>
        <v>2803.8137310560301</v>
      </c>
      <c r="M183" s="88">
        <f t="shared" si="37"/>
        <v>17091.651097046852</v>
      </c>
      <c r="N183" s="88">
        <f t="shared" si="38"/>
        <v>104608.65109704685</v>
      </c>
      <c r="O183" s="88">
        <f t="shared" si="39"/>
        <v>17067.817114871406</v>
      </c>
      <c r="P183" s="89">
        <f t="shared" si="34"/>
        <v>0.93969560934048357</v>
      </c>
      <c r="Q183" s="200">
        <v>7832.3206771584992</v>
      </c>
      <c r="R183" s="89">
        <f t="shared" si="40"/>
        <v>1.0775662940035111E-2</v>
      </c>
      <c r="S183" s="89">
        <f t="shared" si="40"/>
        <v>2.5298180800249746E-3</v>
      </c>
      <c r="T183" s="91">
        <v>6129</v>
      </c>
      <c r="U183" s="195">
        <v>86584</v>
      </c>
      <c r="V183" s="195">
        <v>14243.132094094424</v>
      </c>
      <c r="W183" s="202"/>
      <c r="X183" s="88">
        <v>0</v>
      </c>
      <c r="Y183" s="88">
        <f t="shared" si="41"/>
        <v>0</v>
      </c>
    </row>
    <row r="184" spans="2:25" x14ac:dyDescent="0.35">
      <c r="B184" s="85">
        <v>3442</v>
      </c>
      <c r="C184" s="85" t="s">
        <v>200</v>
      </c>
      <c r="D184" s="1">
        <v>204242</v>
      </c>
      <c r="E184" s="85">
        <f t="shared" si="35"/>
        <v>13711.197636949517</v>
      </c>
      <c r="F184" s="86">
        <f t="shared" si="28"/>
        <v>0.75489162624169381</v>
      </c>
      <c r="G184" s="192">
        <f t="shared" si="29"/>
        <v>2671.9659285156908</v>
      </c>
      <c r="H184" s="192">
        <f t="shared" si="30"/>
        <v>39801.604471169732</v>
      </c>
      <c r="I184" s="192">
        <f t="shared" si="31"/>
        <v>922.89019517750489</v>
      </c>
      <c r="J184" s="87">
        <f t="shared" si="32"/>
        <v>13747.372347364113</v>
      </c>
      <c r="K184" s="192">
        <f t="shared" si="36"/>
        <v>656.25519989456257</v>
      </c>
      <c r="L184" s="87">
        <f t="shared" si="33"/>
        <v>9775.5774576294025</v>
      </c>
      <c r="M184" s="88">
        <f t="shared" si="37"/>
        <v>49577.181928799138</v>
      </c>
      <c r="N184" s="88">
        <f t="shared" si="38"/>
        <v>253819.18192879914</v>
      </c>
      <c r="O184" s="88">
        <f t="shared" si="39"/>
        <v>17039.418765359769</v>
      </c>
      <c r="P184" s="89">
        <f t="shared" si="34"/>
        <v>0.93813209338709613</v>
      </c>
      <c r="Q184" s="200">
        <v>19615.497888228576</v>
      </c>
      <c r="R184" s="89">
        <f t="shared" si="40"/>
        <v>-1.5936021274099567E-3</v>
      </c>
      <c r="S184" s="89">
        <f t="shared" si="40"/>
        <v>-6.2183363817875483E-3</v>
      </c>
      <c r="T184" s="91">
        <v>14896</v>
      </c>
      <c r="U184" s="195">
        <v>204568</v>
      </c>
      <c r="V184" s="195">
        <v>13796.991974101302</v>
      </c>
      <c r="W184" s="202"/>
      <c r="X184" s="88">
        <v>0</v>
      </c>
      <c r="Y184" s="88">
        <f t="shared" si="41"/>
        <v>0</v>
      </c>
    </row>
    <row r="185" spans="2:25" x14ac:dyDescent="0.35">
      <c r="B185" s="85">
        <v>3443</v>
      </c>
      <c r="C185" s="85" t="s">
        <v>201</v>
      </c>
      <c r="D185" s="1">
        <v>178847</v>
      </c>
      <c r="E185" s="85">
        <f t="shared" si="35"/>
        <v>13116.758342500918</v>
      </c>
      <c r="F185" s="86">
        <f t="shared" si="28"/>
        <v>0.72216383268418638</v>
      </c>
      <c r="G185" s="192">
        <f t="shared" si="29"/>
        <v>3028.6295051848501</v>
      </c>
      <c r="H185" s="192">
        <f t="shared" si="30"/>
        <v>41295.36330319543</v>
      </c>
      <c r="I185" s="192">
        <f t="shared" si="31"/>
        <v>1130.9439482345144</v>
      </c>
      <c r="J185" s="87">
        <f t="shared" si="32"/>
        <v>15420.420734177604</v>
      </c>
      <c r="K185" s="192">
        <f t="shared" si="36"/>
        <v>864.30895295157211</v>
      </c>
      <c r="L185" s="87">
        <f t="shared" si="33"/>
        <v>11784.852573494685</v>
      </c>
      <c r="M185" s="88">
        <f t="shared" si="37"/>
        <v>53080.215876690112</v>
      </c>
      <c r="N185" s="88">
        <f t="shared" si="38"/>
        <v>231927.21587669011</v>
      </c>
      <c r="O185" s="88">
        <f t="shared" si="39"/>
        <v>17009.696800637339</v>
      </c>
      <c r="P185" s="89">
        <f t="shared" si="34"/>
        <v>0.93649570370922075</v>
      </c>
      <c r="Q185" s="200">
        <v>20691.354810418667</v>
      </c>
      <c r="R185" s="89">
        <f t="shared" si="40"/>
        <v>3.6927083041040695E-3</v>
      </c>
      <c r="S185" s="89">
        <f t="shared" si="40"/>
        <v>-9.4481576066728003E-4</v>
      </c>
      <c r="T185" s="91">
        <v>13635</v>
      </c>
      <c r="U185" s="195">
        <v>178189</v>
      </c>
      <c r="V185" s="195">
        <v>13129.162982611258</v>
      </c>
      <c r="W185" s="202"/>
      <c r="X185" s="88">
        <v>0</v>
      </c>
      <c r="Y185" s="88">
        <f t="shared" si="41"/>
        <v>0</v>
      </c>
    </row>
    <row r="186" spans="2:25" x14ac:dyDescent="0.35">
      <c r="B186" s="85">
        <v>3446</v>
      </c>
      <c r="C186" s="85" t="s">
        <v>202</v>
      </c>
      <c r="D186" s="1">
        <v>207662</v>
      </c>
      <c r="E186" s="85">
        <f t="shared" si="35"/>
        <v>15305.27712264151</v>
      </c>
      <c r="F186" s="86">
        <f t="shared" si="28"/>
        <v>0.84265618825702737</v>
      </c>
      <c r="G186" s="192">
        <f t="shared" si="29"/>
        <v>1715.5182371004951</v>
      </c>
      <c r="H186" s="192">
        <f t="shared" si="30"/>
        <v>23276.151440979516</v>
      </c>
      <c r="I186" s="192">
        <f t="shared" si="31"/>
        <v>364.96237518530739</v>
      </c>
      <c r="J186" s="87">
        <f t="shared" si="32"/>
        <v>4951.8095065142506</v>
      </c>
      <c r="K186" s="192">
        <f t="shared" si="36"/>
        <v>98.32737990236501</v>
      </c>
      <c r="L186" s="87">
        <f t="shared" si="33"/>
        <v>1334.1058905152884</v>
      </c>
      <c r="M186" s="88">
        <f t="shared" si="37"/>
        <v>24610.257331494806</v>
      </c>
      <c r="N186" s="88">
        <f t="shared" si="38"/>
        <v>232272.25733149479</v>
      </c>
      <c r="O186" s="88">
        <f t="shared" si="39"/>
        <v>17119.122739644368</v>
      </c>
      <c r="P186" s="89">
        <f t="shared" si="34"/>
        <v>0.94252032148786269</v>
      </c>
      <c r="Q186" s="200">
        <v>5246.7559712328948</v>
      </c>
      <c r="R186" s="89">
        <f t="shared" si="40"/>
        <v>3.1435482509077003E-2</v>
      </c>
      <c r="S186" s="89">
        <f t="shared" si="40"/>
        <v>3.6376763933243357E-2</v>
      </c>
      <c r="T186" s="91">
        <v>13568</v>
      </c>
      <c r="U186" s="195">
        <v>201333</v>
      </c>
      <c r="V186" s="195">
        <v>14768.062788821244</v>
      </c>
      <c r="W186" s="202"/>
      <c r="X186" s="88">
        <v>0</v>
      </c>
      <c r="Y186" s="88">
        <f t="shared" si="41"/>
        <v>0</v>
      </c>
    </row>
    <row r="187" spans="2:25" x14ac:dyDescent="0.35">
      <c r="B187" s="85">
        <v>3447</v>
      </c>
      <c r="C187" s="85" t="s">
        <v>203</v>
      </c>
      <c r="D187" s="1">
        <v>64859</v>
      </c>
      <c r="E187" s="85">
        <f t="shared" si="35"/>
        <v>11656.901509705249</v>
      </c>
      <c r="F187" s="86">
        <f t="shared" si="28"/>
        <v>0.6417891106672442</v>
      </c>
      <c r="G187" s="192">
        <f t="shared" si="29"/>
        <v>3904.5436048622514</v>
      </c>
      <c r="H187" s="192">
        <f t="shared" si="30"/>
        <v>21724.880617453568</v>
      </c>
      <c r="I187" s="192">
        <f t="shared" si="31"/>
        <v>1641.8938397129987</v>
      </c>
      <c r="J187" s="87">
        <f t="shared" si="32"/>
        <v>9135.4973241631233</v>
      </c>
      <c r="K187" s="192">
        <f t="shared" si="36"/>
        <v>1375.2588444300563</v>
      </c>
      <c r="L187" s="87">
        <f t="shared" si="33"/>
        <v>7651.940210408834</v>
      </c>
      <c r="M187" s="88">
        <f t="shared" si="37"/>
        <v>29376.820827862401</v>
      </c>
      <c r="N187" s="88">
        <f t="shared" si="38"/>
        <v>94235.820827862393</v>
      </c>
      <c r="O187" s="88">
        <f t="shared" si="39"/>
        <v>16936.703958997554</v>
      </c>
      <c r="P187" s="89">
        <f t="shared" si="34"/>
        <v>0.93247696760837351</v>
      </c>
      <c r="Q187" s="200">
        <v>12360.049869099341</v>
      </c>
      <c r="R187" s="89">
        <f t="shared" si="40"/>
        <v>-1.6527923092086311E-2</v>
      </c>
      <c r="S187" s="89">
        <f t="shared" si="40"/>
        <v>-2.1653855915653712E-2</v>
      </c>
      <c r="T187" s="91">
        <v>5564</v>
      </c>
      <c r="U187" s="195">
        <v>65949</v>
      </c>
      <c r="V187" s="195">
        <v>11914.90514905149</v>
      </c>
      <c r="W187" s="202"/>
      <c r="X187" s="88">
        <v>0</v>
      </c>
      <c r="Y187" s="88">
        <f t="shared" si="41"/>
        <v>0</v>
      </c>
    </row>
    <row r="188" spans="2:25" x14ac:dyDescent="0.35">
      <c r="B188" s="85">
        <v>3448</v>
      </c>
      <c r="C188" s="85" t="s">
        <v>204</v>
      </c>
      <c r="D188" s="1">
        <v>82021</v>
      </c>
      <c r="E188" s="85">
        <f t="shared" si="35"/>
        <v>12566.416424084573</v>
      </c>
      <c r="F188" s="86">
        <f t="shared" si="28"/>
        <v>0.69186388976288238</v>
      </c>
      <c r="G188" s="192">
        <f t="shared" si="29"/>
        <v>3358.8346562346569</v>
      </c>
      <c r="H188" s="192">
        <f t="shared" si="30"/>
        <v>21923.113801243606</v>
      </c>
      <c r="I188" s="192">
        <f t="shared" si="31"/>
        <v>1323.5636196802352</v>
      </c>
      <c r="J188" s="87">
        <f t="shared" si="32"/>
        <v>8638.8997456528959</v>
      </c>
      <c r="K188" s="192">
        <f t="shared" si="36"/>
        <v>1056.9286243972929</v>
      </c>
      <c r="L188" s="87">
        <f t="shared" si="33"/>
        <v>6898.5731314411305</v>
      </c>
      <c r="M188" s="88">
        <f t="shared" si="37"/>
        <v>28821.686932684737</v>
      </c>
      <c r="N188" s="88">
        <f t="shared" si="38"/>
        <v>110842.68693268474</v>
      </c>
      <c r="O188" s="88">
        <f t="shared" si="39"/>
        <v>16982.179704716524</v>
      </c>
      <c r="P188" s="89">
        <f t="shared" si="34"/>
        <v>0.93498070656315557</v>
      </c>
      <c r="Q188" s="200">
        <v>14545.985423366536</v>
      </c>
      <c r="R188" s="89">
        <f t="shared" si="40"/>
        <v>-4.4077712900481333E-2</v>
      </c>
      <c r="S188" s="89">
        <f t="shared" si="40"/>
        <v>-3.6754882449282274E-2</v>
      </c>
      <c r="T188" s="91">
        <v>6527</v>
      </c>
      <c r="U188" s="195">
        <v>85803</v>
      </c>
      <c r="V188" s="195">
        <v>13045.917591607116</v>
      </c>
      <c r="W188" s="202"/>
      <c r="X188" s="88">
        <v>0</v>
      </c>
      <c r="Y188" s="88">
        <f t="shared" si="41"/>
        <v>0</v>
      </c>
    </row>
    <row r="189" spans="2:25" x14ac:dyDescent="0.35">
      <c r="B189" s="85">
        <v>3449</v>
      </c>
      <c r="C189" s="85" t="s">
        <v>205</v>
      </c>
      <c r="D189" s="1">
        <v>42816</v>
      </c>
      <c r="E189" s="85">
        <f t="shared" si="35"/>
        <v>14939.288206559664</v>
      </c>
      <c r="F189" s="86">
        <f t="shared" si="28"/>
        <v>0.82250609084300408</v>
      </c>
      <c r="G189" s="192">
        <f t="shared" si="29"/>
        <v>1935.1115867496023</v>
      </c>
      <c r="H189" s="192">
        <f t="shared" si="30"/>
        <v>5546.0298076243607</v>
      </c>
      <c r="I189" s="192">
        <f t="shared" si="31"/>
        <v>493.05849581395336</v>
      </c>
      <c r="J189" s="87">
        <f t="shared" si="32"/>
        <v>1413.1056490027902</v>
      </c>
      <c r="K189" s="192">
        <f t="shared" si="36"/>
        <v>226.42350053101097</v>
      </c>
      <c r="L189" s="87">
        <f t="shared" si="33"/>
        <v>648.92975252187739</v>
      </c>
      <c r="M189" s="88">
        <f t="shared" si="37"/>
        <v>6194.9595601462379</v>
      </c>
      <c r="N189" s="88">
        <f t="shared" si="38"/>
        <v>49010.959560146235</v>
      </c>
      <c r="O189" s="88">
        <f t="shared" si="39"/>
        <v>17100.82329384028</v>
      </c>
      <c r="P189" s="89">
        <f t="shared" si="34"/>
        <v>0.9415128166171618</v>
      </c>
      <c r="Q189" s="200">
        <v>4290.6690015885533</v>
      </c>
      <c r="R189" s="89">
        <f t="shared" si="40"/>
        <v>0.23052162667049864</v>
      </c>
      <c r="S189" s="89">
        <f t="shared" si="40"/>
        <v>0.2403967129975822</v>
      </c>
      <c r="T189" s="91">
        <v>2866</v>
      </c>
      <c r="U189" s="195">
        <v>34795</v>
      </c>
      <c r="V189" s="195">
        <v>12043.959847698165</v>
      </c>
      <c r="W189" s="202"/>
      <c r="X189" s="88">
        <v>0</v>
      </c>
      <c r="Y189" s="88">
        <f t="shared" si="41"/>
        <v>0</v>
      </c>
    </row>
    <row r="190" spans="2:25" x14ac:dyDescent="0.35">
      <c r="B190" s="85">
        <v>3450</v>
      </c>
      <c r="C190" s="85" t="s">
        <v>206</v>
      </c>
      <c r="D190" s="1">
        <v>16103</v>
      </c>
      <c r="E190" s="85">
        <f t="shared" si="35"/>
        <v>12996.771589991929</v>
      </c>
      <c r="F190" s="86">
        <f t="shared" si="28"/>
        <v>0.71555777265009568</v>
      </c>
      <c r="G190" s="192">
        <f t="shared" si="29"/>
        <v>3100.6215566902433</v>
      </c>
      <c r="H190" s="192">
        <f t="shared" si="30"/>
        <v>3841.6701087392116</v>
      </c>
      <c r="I190" s="192">
        <f t="shared" si="31"/>
        <v>1172.9393116126605</v>
      </c>
      <c r="J190" s="87">
        <f t="shared" si="32"/>
        <v>1453.2718070880865</v>
      </c>
      <c r="K190" s="192">
        <f t="shared" si="36"/>
        <v>906.30431632971818</v>
      </c>
      <c r="L190" s="87">
        <f t="shared" si="33"/>
        <v>1122.9110479325207</v>
      </c>
      <c r="M190" s="88">
        <f t="shared" si="37"/>
        <v>4964.5811566717321</v>
      </c>
      <c r="N190" s="88">
        <f t="shared" si="38"/>
        <v>21067.581156671731</v>
      </c>
      <c r="O190" s="88">
        <f t="shared" si="39"/>
        <v>17003.697463011889</v>
      </c>
      <c r="P190" s="89">
        <f t="shared" si="34"/>
        <v>0.93616540070751619</v>
      </c>
      <c r="Q190" s="200">
        <v>1913.7874888235228</v>
      </c>
      <c r="R190" s="89">
        <f t="shared" si="40"/>
        <v>2.6453340132585417E-2</v>
      </c>
      <c r="S190" s="89">
        <f t="shared" si="40"/>
        <v>4.0537042136018754E-2</v>
      </c>
      <c r="T190" s="91">
        <v>1239</v>
      </c>
      <c r="U190" s="195">
        <v>15688</v>
      </c>
      <c r="V190" s="195">
        <v>12490.445859872612</v>
      </c>
      <c r="W190" s="202"/>
      <c r="X190" s="88">
        <v>0</v>
      </c>
      <c r="Y190" s="88">
        <f t="shared" si="41"/>
        <v>0</v>
      </c>
    </row>
    <row r="191" spans="2:25" x14ac:dyDescent="0.35">
      <c r="B191" s="85">
        <v>3451</v>
      </c>
      <c r="C191" s="85" t="s">
        <v>207</v>
      </c>
      <c r="D191" s="1">
        <v>96101</v>
      </c>
      <c r="E191" s="85">
        <f t="shared" si="35"/>
        <v>15013.435400718638</v>
      </c>
      <c r="F191" s="86">
        <f t="shared" si="28"/>
        <v>0.82658838164370607</v>
      </c>
      <c r="G191" s="192">
        <f t="shared" si="29"/>
        <v>1890.6232702542184</v>
      </c>
      <c r="H191" s="192">
        <f t="shared" si="30"/>
        <v>12101.879552897251</v>
      </c>
      <c r="I191" s="192">
        <f t="shared" si="31"/>
        <v>467.10697785831269</v>
      </c>
      <c r="J191" s="87">
        <f t="shared" si="32"/>
        <v>2989.9517652710597</v>
      </c>
      <c r="K191" s="192">
        <f t="shared" si="36"/>
        <v>200.4719825753703</v>
      </c>
      <c r="L191" s="87">
        <f t="shared" si="33"/>
        <v>1283.2211604649453</v>
      </c>
      <c r="M191" s="88">
        <f t="shared" si="37"/>
        <v>13385.100713362197</v>
      </c>
      <c r="N191" s="88">
        <f t="shared" si="38"/>
        <v>109486.10071336219</v>
      </c>
      <c r="O191" s="88">
        <f t="shared" si="39"/>
        <v>17104.530653548223</v>
      </c>
      <c r="P191" s="89">
        <f t="shared" si="34"/>
        <v>0.94171693115719657</v>
      </c>
      <c r="Q191" s="200">
        <v>8019.1943228082027</v>
      </c>
      <c r="R191" s="89">
        <f t="shared" si="40"/>
        <v>3.1524337414795562E-3</v>
      </c>
      <c r="S191" s="89">
        <f t="shared" si="40"/>
        <v>-4.2133160454052992E-3</v>
      </c>
      <c r="T191" s="91">
        <v>6401</v>
      </c>
      <c r="U191" s="195">
        <v>95799</v>
      </c>
      <c r="V191" s="195">
        <v>15076.95939565628</v>
      </c>
      <c r="W191" s="202"/>
      <c r="X191" s="88">
        <v>0</v>
      </c>
      <c r="Y191" s="88">
        <f t="shared" si="41"/>
        <v>0</v>
      </c>
    </row>
    <row r="192" spans="2:25" x14ac:dyDescent="0.35">
      <c r="B192" s="85">
        <v>3452</v>
      </c>
      <c r="C192" s="85" t="s">
        <v>208</v>
      </c>
      <c r="D192" s="1">
        <v>34334</v>
      </c>
      <c r="E192" s="85">
        <f t="shared" si="35"/>
        <v>16419.894787183162</v>
      </c>
      <c r="F192" s="86">
        <f t="shared" si="28"/>
        <v>0.90402322297586812</v>
      </c>
      <c r="G192" s="192">
        <f t="shared" si="29"/>
        <v>1046.7476383755034</v>
      </c>
      <c r="H192" s="192">
        <f t="shared" si="30"/>
        <v>2188.7493118431771</v>
      </c>
      <c r="I192" s="192">
        <f t="shared" si="31"/>
        <v>0</v>
      </c>
      <c r="J192" s="87">
        <f t="shared" si="32"/>
        <v>0</v>
      </c>
      <c r="K192" s="192">
        <f t="shared" si="36"/>
        <v>-266.63499528294238</v>
      </c>
      <c r="L192" s="87">
        <f t="shared" si="33"/>
        <v>-557.53377513663247</v>
      </c>
      <c r="M192" s="88">
        <f t="shared" si="37"/>
        <v>1631.2155367065448</v>
      </c>
      <c r="N192" s="88">
        <f t="shared" si="38"/>
        <v>35965.215536706542</v>
      </c>
      <c r="O192" s="88">
        <f t="shared" si="39"/>
        <v>17200.007430275724</v>
      </c>
      <c r="P192" s="89">
        <f t="shared" si="34"/>
        <v>0.94697355579062092</v>
      </c>
      <c r="Q192" s="200">
        <v>1496.9552368878121</v>
      </c>
      <c r="R192" s="89">
        <f t="shared" si="40"/>
        <v>9.7641315216751949E-3</v>
      </c>
      <c r="S192" s="89">
        <f t="shared" si="40"/>
        <v>1.9422325032164473E-2</v>
      </c>
      <c r="T192" s="91">
        <v>2091</v>
      </c>
      <c r="U192" s="195">
        <v>34002</v>
      </c>
      <c r="V192" s="195">
        <v>16107.058266224538</v>
      </c>
      <c r="W192" s="202"/>
      <c r="X192" s="88">
        <v>0</v>
      </c>
      <c r="Y192" s="88">
        <f t="shared" si="41"/>
        <v>0</v>
      </c>
    </row>
    <row r="193" spans="2:28" x14ac:dyDescent="0.35">
      <c r="B193" s="85">
        <v>3453</v>
      </c>
      <c r="C193" s="85" t="s">
        <v>209</v>
      </c>
      <c r="D193" s="1">
        <v>53164</v>
      </c>
      <c r="E193" s="85">
        <f t="shared" si="35"/>
        <v>16154.360376785171</v>
      </c>
      <c r="F193" s="86">
        <f t="shared" si="28"/>
        <v>0.88940380691929477</v>
      </c>
      <c r="G193" s="192">
        <f t="shared" si="29"/>
        <v>1206.0682846142984</v>
      </c>
      <c r="H193" s="192">
        <f t="shared" si="30"/>
        <v>3969.1707246656556</v>
      </c>
      <c r="I193" s="192">
        <f t="shared" si="31"/>
        <v>67.78323623502601</v>
      </c>
      <c r="J193" s="87">
        <f t="shared" si="32"/>
        <v>223.07463044947059</v>
      </c>
      <c r="K193" s="192">
        <f t="shared" si="36"/>
        <v>-198.85175904791637</v>
      </c>
      <c r="L193" s="87">
        <f t="shared" si="33"/>
        <v>-654.4211390266928</v>
      </c>
      <c r="M193" s="88">
        <f t="shared" si="37"/>
        <v>3314.7495856389628</v>
      </c>
      <c r="N193" s="88">
        <f t="shared" si="38"/>
        <v>56478.749585638965</v>
      </c>
      <c r="O193" s="88">
        <f t="shared" si="39"/>
        <v>17161.576902351557</v>
      </c>
      <c r="P193" s="89">
        <f t="shared" si="34"/>
        <v>0.94485770242097644</v>
      </c>
      <c r="Q193" s="200">
        <v>1659.1338770289935</v>
      </c>
      <c r="R193" s="89">
        <f t="shared" si="40"/>
        <v>-5.462436396288536E-3</v>
      </c>
      <c r="S193" s="89">
        <f t="shared" si="40"/>
        <v>-1.7248205153670731E-2</v>
      </c>
      <c r="T193" s="91">
        <v>3291</v>
      </c>
      <c r="U193" s="195">
        <v>53456</v>
      </c>
      <c r="V193" s="195">
        <v>16437.884378843788</v>
      </c>
      <c r="W193" s="202"/>
      <c r="X193" s="88">
        <v>0</v>
      </c>
      <c r="Y193" s="88">
        <f t="shared" si="41"/>
        <v>0</v>
      </c>
    </row>
    <row r="194" spans="2:28" x14ac:dyDescent="0.35">
      <c r="B194" s="85">
        <v>3454</v>
      </c>
      <c r="C194" s="85" t="s">
        <v>210</v>
      </c>
      <c r="D194" s="1">
        <v>29600</v>
      </c>
      <c r="E194" s="85">
        <f t="shared" si="35"/>
        <v>18092.90953545232</v>
      </c>
      <c r="F194" s="86">
        <f t="shared" si="28"/>
        <v>0.99613369045566025</v>
      </c>
      <c r="G194" s="192">
        <f t="shared" si="29"/>
        <v>42.938789414009079</v>
      </c>
      <c r="H194" s="192">
        <f t="shared" si="30"/>
        <v>70.247859481318855</v>
      </c>
      <c r="I194" s="192">
        <f t="shared" si="31"/>
        <v>0</v>
      </c>
      <c r="J194" s="87">
        <f t="shared" si="32"/>
        <v>0</v>
      </c>
      <c r="K194" s="192">
        <f t="shared" si="36"/>
        <v>-266.63499528294238</v>
      </c>
      <c r="L194" s="87">
        <f t="shared" si="33"/>
        <v>-436.21485228289373</v>
      </c>
      <c r="M194" s="88">
        <f t="shared" si="37"/>
        <v>-365.96699280157486</v>
      </c>
      <c r="N194" s="88">
        <f t="shared" si="38"/>
        <v>29234.033007198424</v>
      </c>
      <c r="O194" s="88">
        <f t="shared" si="39"/>
        <v>17869.213329583388</v>
      </c>
      <c r="P194" s="89">
        <f t="shared" si="34"/>
        <v>0.98381774278253786</v>
      </c>
      <c r="Q194" s="200">
        <v>1708.3124665463699</v>
      </c>
      <c r="R194" s="89">
        <f t="shared" si="40"/>
        <v>0.21004006213719237</v>
      </c>
      <c r="S194" s="89">
        <f t="shared" si="40"/>
        <v>0.17379803093626153</v>
      </c>
      <c r="T194" s="91">
        <v>1636</v>
      </c>
      <c r="U194" s="195">
        <v>24462</v>
      </c>
      <c r="V194" s="195">
        <v>15413.988657844991</v>
      </c>
      <c r="W194" s="202"/>
      <c r="X194" s="88">
        <v>0</v>
      </c>
      <c r="Y194" s="88">
        <f t="shared" si="41"/>
        <v>0</v>
      </c>
    </row>
    <row r="195" spans="2:28" ht="32.15" customHeight="1" x14ac:dyDescent="0.35">
      <c r="B195" s="85">
        <v>3801</v>
      </c>
      <c r="C195" s="85" t="s">
        <v>211</v>
      </c>
      <c r="D195" s="1">
        <v>399570</v>
      </c>
      <c r="E195" s="85">
        <f t="shared" si="35"/>
        <v>14434.289429954482</v>
      </c>
      <c r="F195" s="86">
        <f t="shared" si="28"/>
        <v>0.79470258615904965</v>
      </c>
      <c r="G195" s="192">
        <f t="shared" si="29"/>
        <v>2238.1108527127112</v>
      </c>
      <c r="H195" s="192">
        <f t="shared" si="30"/>
        <v>61955.384624793267</v>
      </c>
      <c r="I195" s="192">
        <f t="shared" si="31"/>
        <v>669.80806762576697</v>
      </c>
      <c r="J195" s="87">
        <f t="shared" si="32"/>
        <v>18541.626928016482</v>
      </c>
      <c r="K195" s="192">
        <f t="shared" si="36"/>
        <v>403.17307234282458</v>
      </c>
      <c r="L195" s="87">
        <f t="shared" si="33"/>
        <v>11160.636988594069</v>
      </c>
      <c r="M195" s="88">
        <f t="shared" si="37"/>
        <v>73116.021613387333</v>
      </c>
      <c r="N195" s="88">
        <f t="shared" si="38"/>
        <v>472686.02161338733</v>
      </c>
      <c r="O195" s="88">
        <f t="shared" si="39"/>
        <v>17075.573355010019</v>
      </c>
      <c r="P195" s="89">
        <f t="shared" si="34"/>
        <v>0.94012264138296397</v>
      </c>
      <c r="Q195" s="200">
        <v>25052.573378218549</v>
      </c>
      <c r="R195" s="92">
        <f t="shared" si="40"/>
        <v>2.684227433344041E-2</v>
      </c>
      <c r="S195" s="92">
        <f t="shared" si="40"/>
        <v>2.0165314237348415E-2</v>
      </c>
      <c r="T195" s="91">
        <v>27682</v>
      </c>
      <c r="U195" s="195">
        <v>389125</v>
      </c>
      <c r="V195" s="195">
        <v>14148.970983928441</v>
      </c>
      <c r="W195" s="202"/>
      <c r="X195" s="88">
        <v>0</v>
      </c>
      <c r="Y195" s="88">
        <f t="shared" si="41"/>
        <v>0</v>
      </c>
      <c r="Z195" s="193"/>
      <c r="AB195" s="45"/>
    </row>
    <row r="196" spans="2:28" x14ac:dyDescent="0.35">
      <c r="B196" s="85">
        <v>3802</v>
      </c>
      <c r="C196" s="85" t="s">
        <v>212</v>
      </c>
      <c r="D196" s="1">
        <v>414183</v>
      </c>
      <c r="E196" s="85">
        <f t="shared" si="35"/>
        <v>15804.892009463481</v>
      </c>
      <c r="F196" s="86">
        <f t="shared" si="28"/>
        <v>0.87016327439159125</v>
      </c>
      <c r="G196" s="192">
        <f t="shared" si="29"/>
        <v>1415.7493050073119</v>
      </c>
      <c r="H196" s="192">
        <f t="shared" si="30"/>
        <v>37101.126287021616</v>
      </c>
      <c r="I196" s="192">
        <f t="shared" si="31"/>
        <v>190.09716479761735</v>
      </c>
      <c r="J196" s="87">
        <f t="shared" si="32"/>
        <v>4981.6863006863605</v>
      </c>
      <c r="K196" s="192">
        <f t="shared" si="36"/>
        <v>-76.537830485325031</v>
      </c>
      <c r="L196" s="87">
        <f t="shared" si="33"/>
        <v>-2005.7503856984276</v>
      </c>
      <c r="M196" s="88">
        <f t="shared" si="37"/>
        <v>35095.37590132319</v>
      </c>
      <c r="N196" s="88">
        <f t="shared" si="38"/>
        <v>449278.37590132316</v>
      </c>
      <c r="O196" s="88">
        <f t="shared" si="39"/>
        <v>17144.103483985469</v>
      </c>
      <c r="P196" s="89">
        <f t="shared" si="34"/>
        <v>0.94389567579459099</v>
      </c>
      <c r="Q196" s="200">
        <v>11081.584771678197</v>
      </c>
      <c r="R196" s="92">
        <f t="shared" si="40"/>
        <v>2.8640187159599751E-2</v>
      </c>
      <c r="S196" s="93">
        <f t="shared" si="40"/>
        <v>8.0328415800076554E-3</v>
      </c>
      <c r="T196" s="91">
        <v>26206</v>
      </c>
      <c r="U196" s="195">
        <v>402651</v>
      </c>
      <c r="V196" s="195">
        <v>15678.945523928196</v>
      </c>
      <c r="W196" s="202"/>
      <c r="X196" s="88">
        <v>0</v>
      </c>
      <c r="Y196" s="88">
        <f t="shared" si="41"/>
        <v>0</v>
      </c>
      <c r="Z196" s="1"/>
      <c r="AA196" s="1"/>
    </row>
    <row r="197" spans="2:28" x14ac:dyDescent="0.35">
      <c r="B197" s="85">
        <v>3803</v>
      </c>
      <c r="C197" s="85" t="s">
        <v>213</v>
      </c>
      <c r="D197" s="1">
        <v>1007769</v>
      </c>
      <c r="E197" s="85">
        <f t="shared" si="35"/>
        <v>17208.876214545515</v>
      </c>
      <c r="F197" s="86">
        <f t="shared" si="28"/>
        <v>0.94746184070616923</v>
      </c>
      <c r="G197" s="192">
        <f t="shared" si="29"/>
        <v>573.35878195809198</v>
      </c>
      <c r="H197" s="192">
        <f t="shared" si="30"/>
        <v>33576.463630247825</v>
      </c>
      <c r="I197" s="192">
        <f t="shared" si="31"/>
        <v>0</v>
      </c>
      <c r="J197" s="87">
        <f t="shared" si="32"/>
        <v>0</v>
      </c>
      <c r="K197" s="192">
        <f t="shared" si="36"/>
        <v>-266.63499528294238</v>
      </c>
      <c r="L197" s="87">
        <f t="shared" si="33"/>
        <v>-15614.411958764389</v>
      </c>
      <c r="M197" s="88">
        <f t="shared" si="37"/>
        <v>17962.051671483438</v>
      </c>
      <c r="N197" s="88">
        <f t="shared" si="38"/>
        <v>1025731.0516714834</v>
      </c>
      <c r="O197" s="88">
        <f t="shared" si="39"/>
        <v>17515.600001220664</v>
      </c>
      <c r="P197" s="89">
        <f t="shared" si="34"/>
        <v>0.96434900288274128</v>
      </c>
      <c r="Q197" s="200">
        <v>-4180.7035737029728</v>
      </c>
      <c r="R197" s="92">
        <f t="shared" si="40"/>
        <v>-1.5199502014515457E-2</v>
      </c>
      <c r="S197" s="92">
        <f t="shared" si="40"/>
        <v>-2.8097881173936697E-2</v>
      </c>
      <c r="T197" s="91">
        <v>58561</v>
      </c>
      <c r="U197" s="195">
        <v>1023323</v>
      </c>
      <c r="V197" s="195">
        <v>17706.388206388205</v>
      </c>
      <c r="W197" s="202"/>
      <c r="X197" s="88">
        <v>0</v>
      </c>
      <c r="Y197" s="88">
        <f t="shared" si="41"/>
        <v>0</v>
      </c>
      <c r="Z197" s="1"/>
      <c r="AA197" s="1"/>
    </row>
    <row r="198" spans="2:28" x14ac:dyDescent="0.35">
      <c r="B198" s="85">
        <v>3804</v>
      </c>
      <c r="C198" s="85" t="s">
        <v>214</v>
      </c>
      <c r="D198" s="1">
        <v>1033929</v>
      </c>
      <c r="E198" s="85">
        <f t="shared" si="35"/>
        <v>15767.362064232775</v>
      </c>
      <c r="F198" s="86">
        <f t="shared" si="28"/>
        <v>0.86809700402352197</v>
      </c>
      <c r="G198" s="192">
        <f t="shared" si="29"/>
        <v>1438.2672721457359</v>
      </c>
      <c r="H198" s="192">
        <f t="shared" si="30"/>
        <v>94312.938103684486</v>
      </c>
      <c r="I198" s="192">
        <f t="shared" si="31"/>
        <v>203.23264562836457</v>
      </c>
      <c r="J198" s="87">
        <f t="shared" si="32"/>
        <v>13326.777504434378</v>
      </c>
      <c r="K198" s="192">
        <f t="shared" si="36"/>
        <v>-63.402349654577819</v>
      </c>
      <c r="L198" s="87">
        <f t="shared" si="33"/>
        <v>-4157.5456762492859</v>
      </c>
      <c r="M198" s="88">
        <f t="shared" si="37"/>
        <v>90155.392427435203</v>
      </c>
      <c r="N198" s="88">
        <f t="shared" si="38"/>
        <v>1124084.3924274351</v>
      </c>
      <c r="O198" s="88">
        <f t="shared" si="39"/>
        <v>17142.226986723934</v>
      </c>
      <c r="P198" s="89">
        <f t="shared" si="34"/>
        <v>0.94379236227618757</v>
      </c>
      <c r="Q198" s="200">
        <v>18318.754190568012</v>
      </c>
      <c r="R198" s="92">
        <f t="shared" si="40"/>
        <v>3.9779841166242447E-2</v>
      </c>
      <c r="S198" s="92">
        <f t="shared" si="40"/>
        <v>2.9774334718932521E-2</v>
      </c>
      <c r="T198" s="91">
        <v>65574</v>
      </c>
      <c r="U198" s="195">
        <v>994373</v>
      </c>
      <c r="V198" s="195">
        <v>15311.473137982539</v>
      </c>
      <c r="W198" s="202"/>
      <c r="X198" s="88">
        <v>0</v>
      </c>
      <c r="Y198" s="88">
        <f t="shared" si="41"/>
        <v>0</v>
      </c>
    </row>
    <row r="199" spans="2:28" x14ac:dyDescent="0.35">
      <c r="B199" s="85">
        <v>3805</v>
      </c>
      <c r="C199" s="85" t="s">
        <v>215</v>
      </c>
      <c r="D199" s="1">
        <v>784081</v>
      </c>
      <c r="E199" s="85">
        <f t="shared" si="35"/>
        <v>16251.73071342702</v>
      </c>
      <c r="F199" s="86">
        <f t="shared" ref="F199:F262" si="42">E199/E$364</f>
        <v>0.89476468448240309</v>
      </c>
      <c r="G199" s="192">
        <f t="shared" ref="G199:G262" si="43">($E$364+$Y$364-E199-Y199)*0.6</f>
        <v>1147.6460826291891</v>
      </c>
      <c r="H199" s="192">
        <f t="shared" ref="H199:H262" si="44">G199*T199/1000</f>
        <v>55369.332902527851</v>
      </c>
      <c r="I199" s="192">
        <f t="shared" ref="I199:I262" si="45">IF(E199+Y199&lt;(E$364+Y$364)*0.9,((E$364+Y$364)*0.9-E199-Y199)*0.35,0)</f>
        <v>33.703618410379022</v>
      </c>
      <c r="J199" s="87">
        <f t="shared" ref="J199:J262" si="46">I199*T199/1000</f>
        <v>1626.0647738271464</v>
      </c>
      <c r="K199" s="192">
        <f t="shared" si="36"/>
        <v>-232.93137687256336</v>
      </c>
      <c r="L199" s="87">
        <f t="shared" ref="L199:L262" si="47">K199*T199/1000</f>
        <v>-11238.007208593692</v>
      </c>
      <c r="M199" s="88">
        <f t="shared" si="37"/>
        <v>44131.325693934159</v>
      </c>
      <c r="N199" s="88">
        <f t="shared" si="38"/>
        <v>828212.32569393411</v>
      </c>
      <c r="O199" s="88">
        <f t="shared" si="39"/>
        <v>17166.445419183645</v>
      </c>
      <c r="P199" s="89">
        <f t="shared" ref="P199:P262" si="48">O199/O$364</f>
        <v>0.9451257462991316</v>
      </c>
      <c r="Q199" s="200">
        <v>18099.30664711837</v>
      </c>
      <c r="R199" s="92">
        <f t="shared" si="40"/>
        <v>7.5886039213641482E-2</v>
      </c>
      <c r="S199" s="92">
        <f t="shared" si="40"/>
        <v>6.5427336888242441E-2</v>
      </c>
      <c r="T199" s="91">
        <v>48246</v>
      </c>
      <c r="U199" s="195">
        <v>728777</v>
      </c>
      <c r="V199" s="195">
        <v>15253.720409402014</v>
      </c>
      <c r="W199" s="202"/>
      <c r="X199" s="88">
        <v>0</v>
      </c>
      <c r="Y199" s="88">
        <f t="shared" si="41"/>
        <v>0</v>
      </c>
    </row>
    <row r="200" spans="2:28" x14ac:dyDescent="0.35">
      <c r="B200" s="85">
        <v>3806</v>
      </c>
      <c r="C200" s="85" t="s">
        <v>216</v>
      </c>
      <c r="D200" s="1">
        <v>583160</v>
      </c>
      <c r="E200" s="85">
        <f t="shared" ref="E200:E263" si="49">D200/T200*1000</f>
        <v>15737.262521588946</v>
      </c>
      <c r="F200" s="86">
        <f t="shared" si="42"/>
        <v>0.8664398261972539</v>
      </c>
      <c r="G200" s="192">
        <f t="shared" si="43"/>
        <v>1456.3269977320335</v>
      </c>
      <c r="H200" s="192">
        <f t="shared" si="44"/>
        <v>53965.653227958232</v>
      </c>
      <c r="I200" s="192">
        <f t="shared" si="45"/>
        <v>213.76748555370486</v>
      </c>
      <c r="J200" s="87">
        <f t="shared" si="46"/>
        <v>7921.367944678087</v>
      </c>
      <c r="K200" s="192">
        <f t="shared" ref="K200:K263" si="50">I200+J$366</f>
        <v>-52.867509729237526</v>
      </c>
      <c r="L200" s="87">
        <f t="shared" si="47"/>
        <v>-1959.0584405266259</v>
      </c>
      <c r="M200" s="88">
        <f t="shared" ref="M200:M263" si="51">+H200+L200</f>
        <v>52006.594787431604</v>
      </c>
      <c r="N200" s="88">
        <f t="shared" ref="N200:N263" si="52">D200+M200</f>
        <v>635166.59478743165</v>
      </c>
      <c r="O200" s="88">
        <f t="shared" ref="O200:O263" si="53">N200/T200*1000</f>
        <v>17140.722009591744</v>
      </c>
      <c r="P200" s="89">
        <f t="shared" si="48"/>
        <v>0.94370950338487425</v>
      </c>
      <c r="Q200" s="200">
        <v>13323.318430867228</v>
      </c>
      <c r="R200" s="92">
        <f t="shared" ref="R200:S263" si="54">(D200-U200)/U200</f>
        <v>-8.5331166192604627E-3</v>
      </c>
      <c r="S200" s="92">
        <f t="shared" si="54"/>
        <v>-2.0091668368517786E-2</v>
      </c>
      <c r="T200" s="91">
        <v>37056</v>
      </c>
      <c r="U200" s="195">
        <v>588179</v>
      </c>
      <c r="V200" s="195">
        <v>16059.933377020532</v>
      </c>
      <c r="W200" s="202"/>
      <c r="X200" s="88">
        <v>0</v>
      </c>
      <c r="Y200" s="88">
        <f t="shared" ref="Y200:Y263" si="55">X200*1000/T200</f>
        <v>0</v>
      </c>
    </row>
    <row r="201" spans="2:28" x14ac:dyDescent="0.35">
      <c r="B201" s="85">
        <v>3807</v>
      </c>
      <c r="C201" s="85" t="s">
        <v>217</v>
      </c>
      <c r="D201" s="1">
        <v>816319</v>
      </c>
      <c r="E201" s="85">
        <f t="shared" si="49"/>
        <v>14596.935126242759</v>
      </c>
      <c r="F201" s="86">
        <f t="shared" si="42"/>
        <v>0.80365730167138361</v>
      </c>
      <c r="G201" s="192">
        <f t="shared" si="43"/>
        <v>2140.5234349397456</v>
      </c>
      <c r="H201" s="192">
        <f t="shared" si="44"/>
        <v>119706.63257557033</v>
      </c>
      <c r="I201" s="192">
        <f t="shared" si="45"/>
        <v>612.88207392487016</v>
      </c>
      <c r="J201" s="87">
        <f t="shared" si="46"/>
        <v>34274.817102174442</v>
      </c>
      <c r="K201" s="192">
        <f t="shared" si="50"/>
        <v>346.24707864192777</v>
      </c>
      <c r="L201" s="87">
        <f t="shared" si="47"/>
        <v>19363.521625971167</v>
      </c>
      <c r="M201" s="88">
        <f t="shared" si="51"/>
        <v>139070.1542015415</v>
      </c>
      <c r="N201" s="88">
        <f t="shared" si="52"/>
        <v>955389.15420154156</v>
      </c>
      <c r="O201" s="88">
        <f t="shared" si="53"/>
        <v>17083.705639824435</v>
      </c>
      <c r="P201" s="89">
        <f t="shared" si="48"/>
        <v>0.94057037715858072</v>
      </c>
      <c r="Q201" s="200">
        <v>45149.65720336292</v>
      </c>
      <c r="R201" s="92">
        <f t="shared" si="54"/>
        <v>7.4045469312198503E-4</v>
      </c>
      <c r="S201" s="92">
        <f t="shared" si="54"/>
        <v>-6.614246810326737E-3</v>
      </c>
      <c r="T201" s="91">
        <v>55924</v>
      </c>
      <c r="U201" s="195">
        <v>815715</v>
      </c>
      <c r="V201" s="195">
        <v>14694.125700286419</v>
      </c>
      <c r="W201" s="202"/>
      <c r="X201" s="88">
        <v>0</v>
      </c>
      <c r="Y201" s="88">
        <f t="shared" si="55"/>
        <v>0</v>
      </c>
    </row>
    <row r="202" spans="2:28" x14ac:dyDescent="0.35">
      <c r="B202" s="85">
        <v>3808</v>
      </c>
      <c r="C202" s="85" t="s">
        <v>218</v>
      </c>
      <c r="D202" s="1">
        <v>189866</v>
      </c>
      <c r="E202" s="85">
        <f t="shared" si="49"/>
        <v>14577.044145873322</v>
      </c>
      <c r="F202" s="86">
        <f t="shared" si="42"/>
        <v>0.80256217235327354</v>
      </c>
      <c r="G202" s="192">
        <f t="shared" si="43"/>
        <v>2152.4580231614077</v>
      </c>
      <c r="H202" s="192">
        <f t="shared" si="44"/>
        <v>28035.765751677336</v>
      </c>
      <c r="I202" s="192">
        <f t="shared" si="45"/>
        <v>619.84391705417306</v>
      </c>
      <c r="J202" s="87">
        <f t="shared" si="46"/>
        <v>8073.4670196306042</v>
      </c>
      <c r="K202" s="192">
        <f t="shared" si="50"/>
        <v>353.20892177123068</v>
      </c>
      <c r="L202" s="87">
        <f t="shared" si="47"/>
        <v>4600.5462060702794</v>
      </c>
      <c r="M202" s="88">
        <f t="shared" si="51"/>
        <v>32636.311957747617</v>
      </c>
      <c r="N202" s="88">
        <f t="shared" si="52"/>
        <v>222502.31195774762</v>
      </c>
      <c r="O202" s="88">
        <f t="shared" si="53"/>
        <v>17082.711090805959</v>
      </c>
      <c r="P202" s="89">
        <f t="shared" si="48"/>
        <v>0.94051562069267503</v>
      </c>
      <c r="Q202" s="200">
        <v>17567.340752160093</v>
      </c>
      <c r="R202" s="92">
        <f t="shared" si="54"/>
        <v>-8.3099599387852097E-3</v>
      </c>
      <c r="S202" s="93">
        <f t="shared" si="54"/>
        <v>-8.0054102143901108E-3</v>
      </c>
      <c r="T202" s="91">
        <v>13025</v>
      </c>
      <c r="U202" s="195">
        <v>191457</v>
      </c>
      <c r="V202" s="195">
        <v>14694.681096016579</v>
      </c>
      <c r="W202" s="202"/>
      <c r="X202" s="88">
        <v>0</v>
      </c>
      <c r="Y202" s="88">
        <f t="shared" si="55"/>
        <v>0</v>
      </c>
      <c r="Z202" s="1"/>
    </row>
    <row r="203" spans="2:28" x14ac:dyDescent="0.35">
      <c r="B203" s="85">
        <v>3811</v>
      </c>
      <c r="C203" s="85" t="s">
        <v>219</v>
      </c>
      <c r="D203" s="1">
        <v>489644</v>
      </c>
      <c r="E203" s="85">
        <f t="shared" si="49"/>
        <v>17944.880158322951</v>
      </c>
      <c r="F203" s="86">
        <f t="shared" si="42"/>
        <v>0.98798369946350972</v>
      </c>
      <c r="G203" s="192">
        <f t="shared" si="43"/>
        <v>131.75641569163054</v>
      </c>
      <c r="H203" s="192">
        <f t="shared" si="44"/>
        <v>3595.105558561831</v>
      </c>
      <c r="I203" s="192">
        <f t="shared" si="45"/>
        <v>0</v>
      </c>
      <c r="J203" s="87">
        <f t="shared" si="46"/>
        <v>0</v>
      </c>
      <c r="K203" s="192">
        <f t="shared" si="50"/>
        <v>-266.63499528294238</v>
      </c>
      <c r="L203" s="87">
        <f t="shared" si="47"/>
        <v>-7275.4024812903654</v>
      </c>
      <c r="M203" s="88">
        <f t="shared" si="51"/>
        <v>-3680.2969227285344</v>
      </c>
      <c r="N203" s="88">
        <f t="shared" si="52"/>
        <v>485963.70307727146</v>
      </c>
      <c r="O203" s="88">
        <f t="shared" si="53"/>
        <v>17810.001578731637</v>
      </c>
      <c r="P203" s="89">
        <f t="shared" si="48"/>
        <v>0.98055774638567739</v>
      </c>
      <c r="Q203" s="200">
        <v>-8669.7643262932961</v>
      </c>
      <c r="R203" s="92">
        <f t="shared" si="54"/>
        <v>2.2199954071940042E-2</v>
      </c>
      <c r="S203" s="92">
        <f t="shared" si="54"/>
        <v>1.7666999646861043E-2</v>
      </c>
      <c r="T203" s="91">
        <v>27286</v>
      </c>
      <c r="U203" s="195">
        <v>479010</v>
      </c>
      <c r="V203" s="195">
        <v>17633.351739370515</v>
      </c>
      <c r="W203" s="202"/>
      <c r="X203" s="88">
        <v>0</v>
      </c>
      <c r="Y203" s="88">
        <f t="shared" si="55"/>
        <v>0</v>
      </c>
    </row>
    <row r="204" spans="2:28" x14ac:dyDescent="0.35">
      <c r="B204" s="85">
        <v>3812</v>
      </c>
      <c r="C204" s="85" t="s">
        <v>220</v>
      </c>
      <c r="D204" s="1">
        <v>36593</v>
      </c>
      <c r="E204" s="85">
        <f t="shared" si="49"/>
        <v>15407.578947368422</v>
      </c>
      <c r="F204" s="86">
        <f t="shared" si="42"/>
        <v>0.84828857668001079</v>
      </c>
      <c r="G204" s="192">
        <f t="shared" si="43"/>
        <v>1654.1371422643479</v>
      </c>
      <c r="H204" s="192">
        <f t="shared" si="44"/>
        <v>3928.5757128778264</v>
      </c>
      <c r="I204" s="192">
        <f t="shared" si="45"/>
        <v>329.15673653088822</v>
      </c>
      <c r="J204" s="87">
        <f t="shared" si="46"/>
        <v>781.74724926085958</v>
      </c>
      <c r="K204" s="192">
        <f t="shared" si="50"/>
        <v>62.52174124794584</v>
      </c>
      <c r="L204" s="87">
        <f t="shared" si="47"/>
        <v>148.48913546387138</v>
      </c>
      <c r="M204" s="88">
        <f t="shared" si="51"/>
        <v>4077.0648483416976</v>
      </c>
      <c r="N204" s="88">
        <f t="shared" si="52"/>
        <v>40670.064848341695</v>
      </c>
      <c r="O204" s="88">
        <f t="shared" si="53"/>
        <v>17124.237830880713</v>
      </c>
      <c r="P204" s="89">
        <f t="shared" si="48"/>
        <v>0.94280194090901182</v>
      </c>
      <c r="Q204" s="200">
        <v>3148.8364351090395</v>
      </c>
      <c r="R204" s="92">
        <f t="shared" si="54"/>
        <v>9.6353776552715945E-2</v>
      </c>
      <c r="S204" s="92">
        <f t="shared" si="54"/>
        <v>8.4351587840980971E-2</v>
      </c>
      <c r="T204" s="91">
        <v>2375</v>
      </c>
      <c r="U204" s="195">
        <v>33377</v>
      </c>
      <c r="V204" s="195">
        <v>14209.025117071094</v>
      </c>
      <c r="W204" s="202"/>
      <c r="X204" s="88">
        <v>0</v>
      </c>
      <c r="Y204" s="88">
        <f t="shared" si="55"/>
        <v>0</v>
      </c>
    </row>
    <row r="205" spans="2:28" x14ac:dyDescent="0.35">
      <c r="B205" s="85">
        <v>3813</v>
      </c>
      <c r="C205" s="85" t="s">
        <v>221</v>
      </c>
      <c r="D205" s="1">
        <v>226262</v>
      </c>
      <c r="E205" s="85">
        <f t="shared" si="49"/>
        <v>15965.42478125882</v>
      </c>
      <c r="F205" s="86">
        <f t="shared" si="42"/>
        <v>0.87900165951114462</v>
      </c>
      <c r="G205" s="192">
        <f t="shared" si="43"/>
        <v>1319.4296419301088</v>
      </c>
      <c r="H205" s="192">
        <f t="shared" si="44"/>
        <v>18698.956885433501</v>
      </c>
      <c r="I205" s="192">
        <f t="shared" si="45"/>
        <v>133.91069466924881</v>
      </c>
      <c r="J205" s="87">
        <f t="shared" si="46"/>
        <v>1897.7823648525941</v>
      </c>
      <c r="K205" s="192">
        <f t="shared" si="50"/>
        <v>-132.72430061369357</v>
      </c>
      <c r="L205" s="87">
        <f t="shared" si="47"/>
        <v>-1880.9687882972653</v>
      </c>
      <c r="M205" s="88">
        <f t="shared" si="51"/>
        <v>16817.988097136236</v>
      </c>
      <c r="N205" s="88">
        <f t="shared" si="52"/>
        <v>243079.98809713623</v>
      </c>
      <c r="O205" s="88">
        <f t="shared" si="53"/>
        <v>17152.130122575232</v>
      </c>
      <c r="P205" s="89">
        <f t="shared" si="48"/>
        <v>0.94433759505056847</v>
      </c>
      <c r="Q205" s="200">
        <v>3819.5775961315212</v>
      </c>
      <c r="R205" s="92">
        <f t="shared" si="54"/>
        <v>-6.9912883193258869E-3</v>
      </c>
      <c r="S205" s="92">
        <f t="shared" si="54"/>
        <v>-1.5119217373443806E-2</v>
      </c>
      <c r="T205" s="91">
        <v>14172</v>
      </c>
      <c r="U205" s="195">
        <v>227855</v>
      </c>
      <c r="V205" s="195">
        <v>16210.515082527036</v>
      </c>
      <c r="W205" s="202"/>
      <c r="X205" s="88">
        <v>0</v>
      </c>
      <c r="Y205" s="88">
        <f t="shared" si="55"/>
        <v>0</v>
      </c>
    </row>
    <row r="206" spans="2:28" x14ac:dyDescent="0.35">
      <c r="B206" s="85">
        <v>3814</v>
      </c>
      <c r="C206" s="85" t="s">
        <v>222</v>
      </c>
      <c r="D206" s="1">
        <v>159606</v>
      </c>
      <c r="E206" s="85">
        <f t="shared" si="49"/>
        <v>15327.571305099395</v>
      </c>
      <c r="F206" s="86">
        <f t="shared" si="42"/>
        <v>0.84388362965908326</v>
      </c>
      <c r="G206" s="192">
        <f t="shared" si="43"/>
        <v>1702.1417276257641</v>
      </c>
      <c r="H206" s="192">
        <f t="shared" si="44"/>
        <v>17724.401809767081</v>
      </c>
      <c r="I206" s="192">
        <f t="shared" si="45"/>
        <v>357.15941132504776</v>
      </c>
      <c r="J206" s="87">
        <f t="shared" si="46"/>
        <v>3719.1009501277222</v>
      </c>
      <c r="K206" s="192">
        <f t="shared" si="50"/>
        <v>90.524416042105372</v>
      </c>
      <c r="L206" s="87">
        <f t="shared" si="47"/>
        <v>942.63074424644321</v>
      </c>
      <c r="M206" s="88">
        <f t="shared" si="51"/>
        <v>18667.032554013524</v>
      </c>
      <c r="N206" s="88">
        <f t="shared" si="52"/>
        <v>178273.03255401354</v>
      </c>
      <c r="O206" s="88">
        <f t="shared" si="53"/>
        <v>17120.237448767268</v>
      </c>
      <c r="P206" s="89">
        <f t="shared" si="48"/>
        <v>0.94258169355796584</v>
      </c>
      <c r="Q206" s="200">
        <v>8537.6180961415212</v>
      </c>
      <c r="R206" s="92">
        <f t="shared" si="54"/>
        <v>9.3911064809737904E-2</v>
      </c>
      <c r="S206" s="92">
        <f t="shared" si="54"/>
        <v>8.73978134875249E-2</v>
      </c>
      <c r="T206" s="91">
        <v>10413</v>
      </c>
      <c r="U206" s="195">
        <v>145904</v>
      </c>
      <c r="V206" s="195">
        <v>14095.642933049947</v>
      </c>
      <c r="W206" s="202"/>
      <c r="X206" s="88">
        <v>0</v>
      </c>
      <c r="Y206" s="88">
        <f t="shared" si="55"/>
        <v>0</v>
      </c>
    </row>
    <row r="207" spans="2:28" x14ac:dyDescent="0.35">
      <c r="B207" s="85">
        <v>3815</v>
      </c>
      <c r="C207" s="85" t="s">
        <v>223</v>
      </c>
      <c r="D207" s="1">
        <v>51899</v>
      </c>
      <c r="E207" s="85">
        <f t="shared" si="49"/>
        <v>12686.140307993157</v>
      </c>
      <c r="F207" s="86">
        <f t="shared" si="42"/>
        <v>0.69845547715129308</v>
      </c>
      <c r="G207" s="192">
        <f t="shared" si="43"/>
        <v>3287.0003258895067</v>
      </c>
      <c r="H207" s="192">
        <f t="shared" si="44"/>
        <v>13447.118333213972</v>
      </c>
      <c r="I207" s="192">
        <f t="shared" si="45"/>
        <v>1281.6602603122308</v>
      </c>
      <c r="J207" s="87">
        <f t="shared" si="46"/>
        <v>5243.2721249373362</v>
      </c>
      <c r="K207" s="192">
        <f t="shared" si="50"/>
        <v>1015.0252650292884</v>
      </c>
      <c r="L207" s="87">
        <f t="shared" si="47"/>
        <v>4152.4683592348192</v>
      </c>
      <c r="M207" s="88">
        <f t="shared" si="51"/>
        <v>17599.586692448793</v>
      </c>
      <c r="N207" s="88">
        <f t="shared" si="52"/>
        <v>69498.586692448793</v>
      </c>
      <c r="O207" s="88">
        <f t="shared" si="53"/>
        <v>16988.165898911953</v>
      </c>
      <c r="P207" s="89">
        <f t="shared" si="48"/>
        <v>0.93531028593257615</v>
      </c>
      <c r="Q207" s="200">
        <v>7110.4074792389256</v>
      </c>
      <c r="R207" s="92">
        <f t="shared" si="54"/>
        <v>4.8083525182761822E-2</v>
      </c>
      <c r="S207" s="92">
        <f t="shared" si="54"/>
        <v>4.8595910186517821E-2</v>
      </c>
      <c r="T207" s="91">
        <v>4091</v>
      </c>
      <c r="U207" s="195">
        <v>49518</v>
      </c>
      <c r="V207" s="195">
        <v>12098.216467139018</v>
      </c>
      <c r="W207" s="202"/>
      <c r="X207" s="88">
        <v>0</v>
      </c>
      <c r="Y207" s="88">
        <f t="shared" si="55"/>
        <v>0</v>
      </c>
    </row>
    <row r="208" spans="2:28" x14ac:dyDescent="0.35">
      <c r="B208" s="85">
        <v>3816</v>
      </c>
      <c r="C208" s="85" t="s">
        <v>224</v>
      </c>
      <c r="D208" s="1">
        <v>90933</v>
      </c>
      <c r="E208" s="85">
        <f t="shared" si="49"/>
        <v>13863.851196828784</v>
      </c>
      <c r="F208" s="86">
        <f t="shared" si="42"/>
        <v>0.76329620891347283</v>
      </c>
      <c r="G208" s="192">
        <f t="shared" si="43"/>
        <v>2580.3737925881305</v>
      </c>
      <c r="H208" s="192">
        <f t="shared" si="44"/>
        <v>16924.671705585548</v>
      </c>
      <c r="I208" s="192">
        <f t="shared" si="45"/>
        <v>869.46144921976145</v>
      </c>
      <c r="J208" s="87">
        <f t="shared" si="46"/>
        <v>5702.7976454324153</v>
      </c>
      <c r="K208" s="192">
        <f t="shared" si="50"/>
        <v>602.82645393681901</v>
      </c>
      <c r="L208" s="87">
        <f t="shared" si="47"/>
        <v>3953.9387113715961</v>
      </c>
      <c r="M208" s="88">
        <f t="shared" si="51"/>
        <v>20878.610416957144</v>
      </c>
      <c r="N208" s="88">
        <f t="shared" si="52"/>
        <v>111811.61041695715</v>
      </c>
      <c r="O208" s="88">
        <f t="shared" si="53"/>
        <v>17047.051443353736</v>
      </c>
      <c r="P208" s="89">
        <f t="shared" si="48"/>
        <v>0.93855232252068521</v>
      </c>
      <c r="Q208" s="200">
        <v>9659.7117346194482</v>
      </c>
      <c r="R208" s="92">
        <f t="shared" si="54"/>
        <v>3.8949316758831863E-2</v>
      </c>
      <c r="S208" s="92">
        <f t="shared" si="54"/>
        <v>2.8653279925576178E-2</v>
      </c>
      <c r="T208" s="91">
        <v>6559</v>
      </c>
      <c r="U208" s="195">
        <v>87524</v>
      </c>
      <c r="V208" s="195">
        <v>13477.671696951031</v>
      </c>
      <c r="W208" s="202"/>
      <c r="X208" s="88">
        <v>0</v>
      </c>
      <c r="Y208" s="88">
        <f t="shared" si="55"/>
        <v>0</v>
      </c>
    </row>
    <row r="209" spans="2:27" x14ac:dyDescent="0.35">
      <c r="B209" s="85">
        <v>3817</v>
      </c>
      <c r="C209" s="85" t="s">
        <v>225</v>
      </c>
      <c r="D209" s="1">
        <v>138702</v>
      </c>
      <c r="E209" s="85">
        <f t="shared" si="49"/>
        <v>12920.540288775035</v>
      </c>
      <c r="F209" s="86">
        <f t="shared" si="42"/>
        <v>0.71136073804598043</v>
      </c>
      <c r="G209" s="192">
        <f t="shared" si="43"/>
        <v>3146.3603374203799</v>
      </c>
      <c r="H209" s="192">
        <f t="shared" si="44"/>
        <v>33776.178222207775</v>
      </c>
      <c r="I209" s="192">
        <f t="shared" si="45"/>
        <v>1199.6202670385735</v>
      </c>
      <c r="J209" s="87">
        <f t="shared" si="46"/>
        <v>12877.923566659087</v>
      </c>
      <c r="K209" s="192">
        <f t="shared" si="50"/>
        <v>932.98527175563117</v>
      </c>
      <c r="L209" s="87">
        <f t="shared" si="47"/>
        <v>10015.5968922967</v>
      </c>
      <c r="M209" s="88">
        <f t="shared" si="51"/>
        <v>43791.775114504475</v>
      </c>
      <c r="N209" s="88">
        <f t="shared" si="52"/>
        <v>182493.77511450447</v>
      </c>
      <c r="O209" s="88">
        <f t="shared" si="53"/>
        <v>16999.885897951044</v>
      </c>
      <c r="P209" s="89">
        <f t="shared" si="48"/>
        <v>0.93595554897731037</v>
      </c>
      <c r="Q209" s="200">
        <v>16469.595353123903</v>
      </c>
      <c r="R209" s="92">
        <f t="shared" si="54"/>
        <v>2.92825551366915E-2</v>
      </c>
      <c r="S209" s="93">
        <f t="shared" si="54"/>
        <v>1.0489878769035064E-2</v>
      </c>
      <c r="T209" s="91">
        <v>10735</v>
      </c>
      <c r="U209" s="195">
        <v>134756</v>
      </c>
      <c r="V209" s="195">
        <v>12786.412373090427</v>
      </c>
      <c r="W209" s="202"/>
      <c r="X209" s="88">
        <v>0</v>
      </c>
      <c r="Y209" s="88">
        <f t="shared" si="55"/>
        <v>0</v>
      </c>
      <c r="Z209" s="1"/>
      <c r="AA209" s="1"/>
    </row>
    <row r="210" spans="2:27" x14ac:dyDescent="0.35">
      <c r="B210" s="85">
        <v>3818</v>
      </c>
      <c r="C210" s="85" t="s">
        <v>226</v>
      </c>
      <c r="D210" s="1">
        <v>134576</v>
      </c>
      <c r="E210" s="85">
        <f t="shared" si="49"/>
        <v>24265.416516408222</v>
      </c>
      <c r="F210" s="86">
        <f t="shared" si="42"/>
        <v>1.3359708043402412</v>
      </c>
      <c r="G210" s="192">
        <f t="shared" si="43"/>
        <v>-3660.5653991595323</v>
      </c>
      <c r="H210" s="192">
        <f t="shared" si="44"/>
        <v>-20301.495703738768</v>
      </c>
      <c r="I210" s="192">
        <f t="shared" si="45"/>
        <v>0</v>
      </c>
      <c r="J210" s="87">
        <f t="shared" si="46"/>
        <v>0</v>
      </c>
      <c r="K210" s="192">
        <f t="shared" si="50"/>
        <v>-266.63499528294238</v>
      </c>
      <c r="L210" s="87">
        <f t="shared" si="47"/>
        <v>-1478.7576838391985</v>
      </c>
      <c r="M210" s="88">
        <f t="shared" si="51"/>
        <v>-21780.253387577966</v>
      </c>
      <c r="N210" s="88">
        <f t="shared" si="52"/>
        <v>112795.74661242204</v>
      </c>
      <c r="O210" s="88">
        <f t="shared" si="53"/>
        <v>20338.216121965746</v>
      </c>
      <c r="P210" s="89">
        <f t="shared" si="48"/>
        <v>1.1197525883363699</v>
      </c>
      <c r="Q210" s="200">
        <v>2657.0580314585313</v>
      </c>
      <c r="R210" s="89">
        <f t="shared" si="54"/>
        <v>2.4973914103140208E-2</v>
      </c>
      <c r="S210" s="89">
        <f t="shared" si="54"/>
        <v>1.8690265873874783E-2</v>
      </c>
      <c r="T210" s="91">
        <v>5546</v>
      </c>
      <c r="U210" s="195">
        <v>131297</v>
      </c>
      <c r="V210" s="195">
        <v>23820.210449927428</v>
      </c>
      <c r="W210" s="202"/>
      <c r="X210" s="88">
        <v>0</v>
      </c>
      <c r="Y210" s="88">
        <f t="shared" si="55"/>
        <v>0</v>
      </c>
    </row>
    <row r="211" spans="2:27" x14ac:dyDescent="0.35">
      <c r="B211" s="85">
        <v>3819</v>
      </c>
      <c r="C211" s="85" t="s">
        <v>227</v>
      </c>
      <c r="D211" s="1">
        <v>29986</v>
      </c>
      <c r="E211" s="85">
        <f t="shared" si="49"/>
        <v>18882.87153652393</v>
      </c>
      <c r="F211" s="86">
        <f t="shared" si="42"/>
        <v>1.0396262952191611</v>
      </c>
      <c r="G211" s="192">
        <f t="shared" si="43"/>
        <v>-431.03841122895682</v>
      </c>
      <c r="H211" s="192">
        <f t="shared" si="44"/>
        <v>-684.48899703158349</v>
      </c>
      <c r="I211" s="192">
        <f t="shared" si="45"/>
        <v>0</v>
      </c>
      <c r="J211" s="87">
        <f t="shared" si="46"/>
        <v>0</v>
      </c>
      <c r="K211" s="192">
        <f t="shared" si="50"/>
        <v>-266.63499528294238</v>
      </c>
      <c r="L211" s="87">
        <f t="shared" si="47"/>
        <v>-423.41637250931251</v>
      </c>
      <c r="M211" s="88">
        <f t="shared" si="51"/>
        <v>-1107.9053695408961</v>
      </c>
      <c r="N211" s="88">
        <f t="shared" si="52"/>
        <v>28878.094630459105</v>
      </c>
      <c r="O211" s="88">
        <f t="shared" si="53"/>
        <v>18185.198130012028</v>
      </c>
      <c r="P211" s="89">
        <f t="shared" si="48"/>
        <v>1.0012147846879378</v>
      </c>
      <c r="Q211" s="200">
        <v>122.2363061586982</v>
      </c>
      <c r="R211" s="89">
        <f t="shared" si="54"/>
        <v>1.8753822110484472E-2</v>
      </c>
      <c r="S211" s="89">
        <f t="shared" si="54"/>
        <v>2.0739736376428363E-3</v>
      </c>
      <c r="T211" s="91">
        <v>1588</v>
      </c>
      <c r="U211" s="195">
        <v>29434</v>
      </c>
      <c r="V211" s="195">
        <v>18843.790012804096</v>
      </c>
      <c r="W211" s="202"/>
      <c r="X211" s="88">
        <v>0</v>
      </c>
      <c r="Y211" s="88">
        <f t="shared" si="55"/>
        <v>0</v>
      </c>
    </row>
    <row r="212" spans="2:27" x14ac:dyDescent="0.35">
      <c r="B212" s="85">
        <v>3820</v>
      </c>
      <c r="C212" s="85" t="s">
        <v>228</v>
      </c>
      <c r="D212" s="1">
        <v>45797</v>
      </c>
      <c r="E212" s="85">
        <f t="shared" si="49"/>
        <v>15582.511058183056</v>
      </c>
      <c r="F212" s="86">
        <f t="shared" si="42"/>
        <v>0.85791974013570227</v>
      </c>
      <c r="G212" s="192">
        <f t="shared" si="43"/>
        <v>1549.1778757755674</v>
      </c>
      <c r="H212" s="192">
        <f t="shared" si="44"/>
        <v>4553.0337769043917</v>
      </c>
      <c r="I212" s="192">
        <f t="shared" si="45"/>
        <v>267.93049774576627</v>
      </c>
      <c r="J212" s="87">
        <f t="shared" si="46"/>
        <v>787.44773287480712</v>
      </c>
      <c r="K212" s="192">
        <f t="shared" si="50"/>
        <v>1.2955024628238903</v>
      </c>
      <c r="L212" s="87">
        <f t="shared" si="47"/>
        <v>3.8074817382394137</v>
      </c>
      <c r="M212" s="88">
        <f t="shared" si="51"/>
        <v>4556.8412586426311</v>
      </c>
      <c r="N212" s="88">
        <f t="shared" si="52"/>
        <v>50353.841258642628</v>
      </c>
      <c r="O212" s="88">
        <f t="shared" si="53"/>
        <v>17132.984436421444</v>
      </c>
      <c r="P212" s="89">
        <f t="shared" si="48"/>
        <v>0.94328349908179643</v>
      </c>
      <c r="Q212" s="200">
        <v>3912.881803278091</v>
      </c>
      <c r="R212" s="89">
        <f t="shared" si="54"/>
        <v>5.0823734569317609E-2</v>
      </c>
      <c r="S212" s="89">
        <f t="shared" si="54"/>
        <v>3.2946501929485825E-2</v>
      </c>
      <c r="T212" s="91">
        <v>2939</v>
      </c>
      <c r="U212" s="195">
        <v>43582</v>
      </c>
      <c r="V212" s="195">
        <v>15085.496711664935</v>
      </c>
      <c r="W212" s="202"/>
      <c r="X212" s="88">
        <v>0</v>
      </c>
      <c r="Y212" s="88">
        <f t="shared" si="55"/>
        <v>0</v>
      </c>
    </row>
    <row r="213" spans="2:27" x14ac:dyDescent="0.35">
      <c r="B213" s="85">
        <v>3821</v>
      </c>
      <c r="C213" s="85" t="s">
        <v>229</v>
      </c>
      <c r="D213" s="1">
        <v>37674</v>
      </c>
      <c r="E213" s="85">
        <f t="shared" si="49"/>
        <v>15522.867737948085</v>
      </c>
      <c r="F213" s="86">
        <f t="shared" si="42"/>
        <v>0.85463598300530408</v>
      </c>
      <c r="G213" s="192">
        <f t="shared" si="43"/>
        <v>1584.9638679165498</v>
      </c>
      <c r="H213" s="192">
        <f t="shared" si="44"/>
        <v>3846.7073074334662</v>
      </c>
      <c r="I213" s="192">
        <f t="shared" si="45"/>
        <v>288.80565982800607</v>
      </c>
      <c r="J213" s="87">
        <f t="shared" si="46"/>
        <v>700.93133640257076</v>
      </c>
      <c r="K213" s="192">
        <f t="shared" si="50"/>
        <v>22.170664545063687</v>
      </c>
      <c r="L213" s="87">
        <f t="shared" si="47"/>
        <v>53.808202850869563</v>
      </c>
      <c r="M213" s="88">
        <f t="shared" si="51"/>
        <v>3900.515510284336</v>
      </c>
      <c r="N213" s="88">
        <f t="shared" si="52"/>
        <v>41574.515510284335</v>
      </c>
      <c r="O213" s="88">
        <f t="shared" si="53"/>
        <v>17130.002270409699</v>
      </c>
      <c r="P213" s="89">
        <f t="shared" si="48"/>
        <v>0.9431193112252767</v>
      </c>
      <c r="Q213" s="200">
        <v>2270.3392940877211</v>
      </c>
      <c r="R213" s="89">
        <f t="shared" si="54"/>
        <v>-1.2554713915026341E-2</v>
      </c>
      <c r="S213" s="89">
        <f t="shared" si="54"/>
        <v>-2.3832544374308012E-3</v>
      </c>
      <c r="T213" s="91">
        <v>2427</v>
      </c>
      <c r="U213" s="195">
        <v>38153</v>
      </c>
      <c r="V213" s="195">
        <v>15559.951060358891</v>
      </c>
      <c r="W213" s="202"/>
      <c r="X213" s="88">
        <v>0</v>
      </c>
      <c r="Y213" s="88">
        <f t="shared" si="55"/>
        <v>0</v>
      </c>
    </row>
    <row r="214" spans="2:27" x14ac:dyDescent="0.35">
      <c r="B214" s="85">
        <v>3822</v>
      </c>
      <c r="C214" s="85" t="s">
        <v>230</v>
      </c>
      <c r="D214" s="1">
        <v>24627</v>
      </c>
      <c r="E214" s="85">
        <f t="shared" si="49"/>
        <v>17078.363384188626</v>
      </c>
      <c r="F214" s="86">
        <f t="shared" si="42"/>
        <v>0.94027625084288746</v>
      </c>
      <c r="G214" s="192">
        <f t="shared" si="43"/>
        <v>651.66648017222542</v>
      </c>
      <c r="H214" s="192">
        <f t="shared" si="44"/>
        <v>939.70306440834906</v>
      </c>
      <c r="I214" s="192">
        <f t="shared" si="45"/>
        <v>0</v>
      </c>
      <c r="J214" s="87">
        <f t="shared" si="46"/>
        <v>0</v>
      </c>
      <c r="K214" s="192">
        <f t="shared" si="50"/>
        <v>-266.63499528294238</v>
      </c>
      <c r="L214" s="87">
        <f t="shared" si="47"/>
        <v>-384.48766319800291</v>
      </c>
      <c r="M214" s="88">
        <f t="shared" si="51"/>
        <v>555.21540121034616</v>
      </c>
      <c r="N214" s="88">
        <f t="shared" si="52"/>
        <v>25182.215401210346</v>
      </c>
      <c r="O214" s="88">
        <f t="shared" si="53"/>
        <v>17463.394869077911</v>
      </c>
      <c r="P214" s="89">
        <f t="shared" si="48"/>
        <v>0.96147476693742873</v>
      </c>
      <c r="Q214" s="200">
        <v>1682.4463183128742</v>
      </c>
      <c r="R214" s="89">
        <f t="shared" si="54"/>
        <v>1.2373592041437145E-2</v>
      </c>
      <c r="S214" s="89">
        <f t="shared" si="54"/>
        <v>-7.2841476098530911E-3</v>
      </c>
      <c r="T214" s="91">
        <v>1442</v>
      </c>
      <c r="U214" s="195">
        <v>24326</v>
      </c>
      <c r="V214" s="195">
        <v>17203.677510608206</v>
      </c>
      <c r="W214" s="202"/>
      <c r="X214" s="88">
        <v>0</v>
      </c>
      <c r="Y214" s="88">
        <f t="shared" si="55"/>
        <v>0</v>
      </c>
    </row>
    <row r="215" spans="2:27" x14ac:dyDescent="0.35">
      <c r="B215" s="85">
        <v>3823</v>
      </c>
      <c r="C215" s="85" t="s">
        <v>231</v>
      </c>
      <c r="D215" s="1">
        <v>20949</v>
      </c>
      <c r="E215" s="85">
        <f t="shared" si="49"/>
        <v>17115.196078431371</v>
      </c>
      <c r="F215" s="86">
        <f t="shared" si="42"/>
        <v>0.94230413295734539</v>
      </c>
      <c r="G215" s="192">
        <f t="shared" si="43"/>
        <v>629.56686362657854</v>
      </c>
      <c r="H215" s="192">
        <f t="shared" si="44"/>
        <v>770.58984107893218</v>
      </c>
      <c r="I215" s="192">
        <f t="shared" si="45"/>
        <v>0</v>
      </c>
      <c r="J215" s="87">
        <f t="shared" si="46"/>
        <v>0</v>
      </c>
      <c r="K215" s="192">
        <f t="shared" si="50"/>
        <v>-266.63499528294238</v>
      </c>
      <c r="L215" s="87">
        <f t="shared" si="47"/>
        <v>-326.36123422632147</v>
      </c>
      <c r="M215" s="88">
        <f t="shared" si="51"/>
        <v>444.22860685261071</v>
      </c>
      <c r="N215" s="88">
        <f t="shared" si="52"/>
        <v>21393.228606852612</v>
      </c>
      <c r="O215" s="88">
        <f t="shared" si="53"/>
        <v>17478.12794677501</v>
      </c>
      <c r="P215" s="89">
        <f t="shared" si="48"/>
        <v>0.96228591978321198</v>
      </c>
      <c r="Q215" s="200">
        <v>1412.8420898855484</v>
      </c>
      <c r="R215" s="89">
        <f t="shared" si="54"/>
        <v>-4.2725278742460245E-2</v>
      </c>
      <c r="S215" s="89">
        <f t="shared" si="54"/>
        <v>-6.3059545697277411E-2</v>
      </c>
      <c r="T215" s="91">
        <v>1224</v>
      </c>
      <c r="U215" s="195">
        <v>21884</v>
      </c>
      <c r="V215" s="195">
        <v>18267.111853088481</v>
      </c>
      <c r="W215" s="202"/>
      <c r="X215" s="88">
        <v>0</v>
      </c>
      <c r="Y215" s="88">
        <f t="shared" si="55"/>
        <v>0</v>
      </c>
    </row>
    <row r="216" spans="2:27" x14ac:dyDescent="0.35">
      <c r="B216" s="85">
        <v>3824</v>
      </c>
      <c r="C216" s="85" t="s">
        <v>232</v>
      </c>
      <c r="D216" s="1">
        <v>54286</v>
      </c>
      <c r="E216" s="85">
        <f t="shared" si="49"/>
        <v>24697.907188353049</v>
      </c>
      <c r="F216" s="86">
        <f t="shared" si="42"/>
        <v>1.3597822608828098</v>
      </c>
      <c r="G216" s="192">
        <f t="shared" si="43"/>
        <v>-3920.0598023264283</v>
      </c>
      <c r="H216" s="192">
        <f t="shared" si="44"/>
        <v>-8616.2914455134887</v>
      </c>
      <c r="I216" s="192">
        <f t="shared" si="45"/>
        <v>0</v>
      </c>
      <c r="J216" s="87">
        <f t="shared" si="46"/>
        <v>0</v>
      </c>
      <c r="K216" s="192">
        <f t="shared" si="50"/>
        <v>-266.63499528294238</v>
      </c>
      <c r="L216" s="87">
        <f t="shared" si="47"/>
        <v>-586.06371963190736</v>
      </c>
      <c r="M216" s="88">
        <f t="shared" si="51"/>
        <v>-9202.3551651453963</v>
      </c>
      <c r="N216" s="88">
        <f t="shared" si="52"/>
        <v>45083.644834854604</v>
      </c>
      <c r="O216" s="88">
        <f t="shared" si="53"/>
        <v>20511.212390743676</v>
      </c>
      <c r="P216" s="89">
        <f t="shared" si="48"/>
        <v>1.1292771709533973</v>
      </c>
      <c r="Q216" s="200">
        <v>1936.0958444186508</v>
      </c>
      <c r="R216" s="89">
        <f t="shared" si="54"/>
        <v>-2.1327227820945031E-2</v>
      </c>
      <c r="S216" s="89">
        <f t="shared" si="54"/>
        <v>-4.7152078042230296E-2</v>
      </c>
      <c r="T216" s="91">
        <v>2198</v>
      </c>
      <c r="U216" s="195">
        <v>55469</v>
      </c>
      <c r="V216" s="195">
        <v>25920.093457943924</v>
      </c>
      <c r="W216" s="202"/>
      <c r="X216" s="88">
        <v>0</v>
      </c>
      <c r="Y216" s="88">
        <f t="shared" si="55"/>
        <v>0</v>
      </c>
    </row>
    <row r="217" spans="2:27" x14ac:dyDescent="0.35">
      <c r="B217" s="85">
        <v>3825</v>
      </c>
      <c r="C217" s="85" t="s">
        <v>233</v>
      </c>
      <c r="D217" s="1">
        <v>101779</v>
      </c>
      <c r="E217" s="85">
        <f t="shared" si="49"/>
        <v>26560.28183716075</v>
      </c>
      <c r="F217" s="86">
        <f t="shared" si="42"/>
        <v>1.4623182365528777</v>
      </c>
      <c r="G217" s="192">
        <f t="shared" si="43"/>
        <v>-5037.4845916110489</v>
      </c>
      <c r="H217" s="192">
        <f t="shared" si="44"/>
        <v>-19303.640955053539</v>
      </c>
      <c r="I217" s="192">
        <f t="shared" si="45"/>
        <v>0</v>
      </c>
      <c r="J217" s="87">
        <f t="shared" si="46"/>
        <v>0</v>
      </c>
      <c r="K217" s="192">
        <f t="shared" si="50"/>
        <v>-266.63499528294238</v>
      </c>
      <c r="L217" s="87">
        <f t="shared" si="47"/>
        <v>-1021.7453019242352</v>
      </c>
      <c r="M217" s="88">
        <f t="shared" si="51"/>
        <v>-20325.386256977774</v>
      </c>
      <c r="N217" s="88">
        <f t="shared" si="52"/>
        <v>81453.61374302223</v>
      </c>
      <c r="O217" s="88">
        <f t="shared" si="53"/>
        <v>21256.162250266763</v>
      </c>
      <c r="P217" s="89">
        <f t="shared" si="48"/>
        <v>1.1702915612214246</v>
      </c>
      <c r="Q217" s="200">
        <v>1592.2468042822074</v>
      </c>
      <c r="R217" s="89">
        <f t="shared" si="54"/>
        <v>7.7926964512040559E-3</v>
      </c>
      <c r="S217" s="89">
        <f t="shared" si="54"/>
        <v>-1.2457835288551497E-2</v>
      </c>
      <c r="T217" s="91">
        <v>3832</v>
      </c>
      <c r="U217" s="195">
        <v>100992</v>
      </c>
      <c r="V217" s="195">
        <v>26895.339547270309</v>
      </c>
      <c r="W217" s="202"/>
      <c r="X217" s="88">
        <v>0</v>
      </c>
      <c r="Y217" s="88">
        <f t="shared" si="55"/>
        <v>0</v>
      </c>
    </row>
    <row r="218" spans="2:27" ht="28.5" customHeight="1" x14ac:dyDescent="0.35">
      <c r="B218" s="85">
        <v>4201</v>
      </c>
      <c r="C218" s="85" t="s">
        <v>234</v>
      </c>
      <c r="D218" s="1">
        <v>98963</v>
      </c>
      <c r="E218" s="85">
        <f t="shared" si="49"/>
        <v>14540.55245371731</v>
      </c>
      <c r="F218" s="86">
        <f t="shared" si="42"/>
        <v>0.80055306464690312</v>
      </c>
      <c r="G218" s="192">
        <f t="shared" si="43"/>
        <v>2174.3530384550149</v>
      </c>
      <c r="H218" s="192">
        <f t="shared" si="44"/>
        <v>14798.646779724832</v>
      </c>
      <c r="I218" s="192">
        <f t="shared" si="45"/>
        <v>632.61600930877739</v>
      </c>
      <c r="J218" s="87">
        <f t="shared" si="46"/>
        <v>4305.5845593555396</v>
      </c>
      <c r="K218" s="192">
        <f t="shared" si="50"/>
        <v>365.98101402583501</v>
      </c>
      <c r="L218" s="87">
        <f t="shared" si="47"/>
        <v>2490.866781459833</v>
      </c>
      <c r="M218" s="88">
        <f t="shared" si="51"/>
        <v>17289.513561184664</v>
      </c>
      <c r="N218" s="88">
        <f t="shared" si="52"/>
        <v>116252.51356118466</v>
      </c>
      <c r="O218" s="88">
        <f t="shared" si="53"/>
        <v>17080.88650619816</v>
      </c>
      <c r="P218" s="89">
        <f t="shared" si="48"/>
        <v>0.94041516530735658</v>
      </c>
      <c r="Q218" s="200">
        <v>5233.9835746028148</v>
      </c>
      <c r="R218" s="89">
        <f t="shared" si="54"/>
        <v>5.9481623432933291E-2</v>
      </c>
      <c r="S218" s="89">
        <f t="shared" si="54"/>
        <v>4.8429141025684103E-2</v>
      </c>
      <c r="T218" s="91">
        <v>6806</v>
      </c>
      <c r="U218" s="195">
        <v>93407</v>
      </c>
      <c r="V218" s="195">
        <v>13868.893838158872</v>
      </c>
      <c r="W218" s="202"/>
      <c r="X218" s="88">
        <v>0</v>
      </c>
      <c r="Y218" s="88">
        <f t="shared" si="55"/>
        <v>0</v>
      </c>
    </row>
    <row r="219" spans="2:27" x14ac:dyDescent="0.35">
      <c r="B219" s="85">
        <v>4202</v>
      </c>
      <c r="C219" s="85" t="s">
        <v>235</v>
      </c>
      <c r="D219" s="1">
        <v>364082</v>
      </c>
      <c r="E219" s="85">
        <f t="shared" si="49"/>
        <v>14807.906617318095</v>
      </c>
      <c r="F219" s="86">
        <f t="shared" si="42"/>
        <v>0.81527267008816684</v>
      </c>
      <c r="G219" s="192">
        <f t="shared" si="43"/>
        <v>2013.940540294544</v>
      </c>
      <c r="H219" s="192">
        <f t="shared" si="44"/>
        <v>49516.756064221954</v>
      </c>
      <c r="I219" s="192">
        <f t="shared" si="45"/>
        <v>539.04205204850268</v>
      </c>
      <c r="J219" s="87">
        <f t="shared" si="46"/>
        <v>13253.426933716535</v>
      </c>
      <c r="K219" s="192">
        <f t="shared" si="50"/>
        <v>272.4070567655603</v>
      </c>
      <c r="L219" s="87">
        <f t="shared" si="47"/>
        <v>6697.6723046948309</v>
      </c>
      <c r="M219" s="88">
        <f t="shared" si="51"/>
        <v>56214.428368916786</v>
      </c>
      <c r="N219" s="88">
        <f t="shared" si="52"/>
        <v>420296.42836891679</v>
      </c>
      <c r="O219" s="88">
        <f t="shared" si="53"/>
        <v>17094.254214378201</v>
      </c>
      <c r="P219" s="89">
        <f t="shared" si="48"/>
        <v>0.94115114557941992</v>
      </c>
      <c r="Q219" s="200">
        <v>20552.759836726364</v>
      </c>
      <c r="R219" s="89">
        <f t="shared" si="54"/>
        <v>-5.2981950449523026E-4</v>
      </c>
      <c r="S219" s="89">
        <f t="shared" si="54"/>
        <v>-2.3700519585124782E-2</v>
      </c>
      <c r="T219" s="91">
        <v>24587</v>
      </c>
      <c r="U219" s="195">
        <v>364275</v>
      </c>
      <c r="V219" s="195">
        <v>15167.381438147979</v>
      </c>
      <c r="W219" s="202"/>
      <c r="X219" s="88">
        <v>0</v>
      </c>
      <c r="Y219" s="88">
        <f t="shared" si="55"/>
        <v>0</v>
      </c>
    </row>
    <row r="220" spans="2:27" x14ac:dyDescent="0.35">
      <c r="B220" s="85">
        <v>4203</v>
      </c>
      <c r="C220" s="85" t="s">
        <v>236</v>
      </c>
      <c r="D220" s="1">
        <v>669679</v>
      </c>
      <c r="E220" s="85">
        <f t="shared" si="49"/>
        <v>14592.817763831688</v>
      </c>
      <c r="F220" s="86">
        <f t="shared" si="42"/>
        <v>0.80343061378542224</v>
      </c>
      <c r="G220" s="192">
        <f t="shared" si="43"/>
        <v>2142.993852386388</v>
      </c>
      <c r="H220" s="192">
        <f t="shared" si="44"/>
        <v>98344.130879863718</v>
      </c>
      <c r="I220" s="192">
        <f t="shared" si="45"/>
        <v>614.32315076874488</v>
      </c>
      <c r="J220" s="87">
        <f t="shared" si="46"/>
        <v>28191.903711928473</v>
      </c>
      <c r="K220" s="192">
        <f t="shared" si="50"/>
        <v>347.6881554858025</v>
      </c>
      <c r="L220" s="87">
        <f t="shared" si="47"/>
        <v>15955.757143398963</v>
      </c>
      <c r="M220" s="88">
        <f t="shared" si="51"/>
        <v>114299.88802326268</v>
      </c>
      <c r="N220" s="88">
        <f t="shared" si="52"/>
        <v>783978.88802326273</v>
      </c>
      <c r="O220" s="88">
        <f t="shared" si="53"/>
        <v>17083.499771703882</v>
      </c>
      <c r="P220" s="89">
        <f t="shared" si="48"/>
        <v>0.9405590427642827</v>
      </c>
      <c r="Q220" s="200">
        <v>43353.076553349718</v>
      </c>
      <c r="R220" s="89">
        <f t="shared" si="54"/>
        <v>1.3613143933947342E-2</v>
      </c>
      <c r="S220" s="89">
        <f t="shared" si="54"/>
        <v>5.1757548820032485E-3</v>
      </c>
      <c r="T220" s="91">
        <v>45891</v>
      </c>
      <c r="U220" s="195">
        <v>660685</v>
      </c>
      <c r="V220" s="195">
        <v>14517.677821969281</v>
      </c>
      <c r="W220" s="202"/>
      <c r="X220" s="88">
        <v>0</v>
      </c>
      <c r="Y220" s="88">
        <f t="shared" si="55"/>
        <v>0</v>
      </c>
    </row>
    <row r="221" spans="2:27" x14ac:dyDescent="0.35">
      <c r="B221" s="85">
        <v>4204</v>
      </c>
      <c r="C221" s="85" t="s">
        <v>237</v>
      </c>
      <c r="D221" s="1">
        <v>1763071</v>
      </c>
      <c r="E221" s="85">
        <f t="shared" si="49"/>
        <v>15255.570265382587</v>
      </c>
      <c r="F221" s="86">
        <f t="shared" si="42"/>
        <v>0.83991949877846339</v>
      </c>
      <c r="G221" s="192">
        <f t="shared" si="43"/>
        <v>1745.342351455849</v>
      </c>
      <c r="H221" s="192">
        <f t="shared" si="44"/>
        <v>201707.47021540103</v>
      </c>
      <c r="I221" s="192">
        <f t="shared" si="45"/>
        <v>382.35977522593055</v>
      </c>
      <c r="J221" s="87">
        <f t="shared" si="46"/>
        <v>44188.936863085568</v>
      </c>
      <c r="K221" s="192">
        <f t="shared" si="50"/>
        <v>115.72477994298816</v>
      </c>
      <c r="L221" s="87">
        <f t="shared" si="47"/>
        <v>13374.1970932312</v>
      </c>
      <c r="M221" s="88">
        <f t="shared" si="51"/>
        <v>215081.66730863223</v>
      </c>
      <c r="N221" s="88">
        <f t="shared" si="52"/>
        <v>1978152.6673086323</v>
      </c>
      <c r="O221" s="88">
        <f t="shared" si="53"/>
        <v>17116.637396781425</v>
      </c>
      <c r="P221" s="89">
        <f t="shared" si="48"/>
        <v>0.94238348701393471</v>
      </c>
      <c r="Q221" s="200">
        <v>78607.055162103119</v>
      </c>
      <c r="R221" s="89">
        <f t="shared" si="54"/>
        <v>2.0084970871179969E-2</v>
      </c>
      <c r="S221" s="89">
        <f t="shared" si="54"/>
        <v>3.9145820416842088E-3</v>
      </c>
      <c r="T221" s="91">
        <v>115569</v>
      </c>
      <c r="U221" s="195">
        <v>1728357</v>
      </c>
      <c r="V221" s="195">
        <v>15196.083948055602</v>
      </c>
      <c r="W221" s="202"/>
      <c r="X221" s="88">
        <v>0</v>
      </c>
      <c r="Y221" s="88">
        <f t="shared" si="55"/>
        <v>0</v>
      </c>
      <c r="Z221" s="1"/>
      <c r="AA221" s="1"/>
    </row>
    <row r="222" spans="2:27" x14ac:dyDescent="0.35">
      <c r="B222" s="85">
        <v>4205</v>
      </c>
      <c r="C222" s="85" t="s">
        <v>238</v>
      </c>
      <c r="D222" s="1">
        <v>325228</v>
      </c>
      <c r="E222" s="85">
        <f t="shared" si="49"/>
        <v>13851.86762638954</v>
      </c>
      <c r="F222" s="86">
        <f t="shared" si="42"/>
        <v>0.76263643452930929</v>
      </c>
      <c r="G222" s="192">
        <f t="shared" si="43"/>
        <v>2587.563934851677</v>
      </c>
      <c r="H222" s="192">
        <f t="shared" si="44"/>
        <v>60753.41362638252</v>
      </c>
      <c r="I222" s="192">
        <f t="shared" si="45"/>
        <v>873.65569887349693</v>
      </c>
      <c r="J222" s="87">
        <f t="shared" si="46"/>
        <v>20512.562153850835</v>
      </c>
      <c r="K222" s="192">
        <f t="shared" si="50"/>
        <v>607.0207035905546</v>
      </c>
      <c r="L222" s="87">
        <f t="shared" si="47"/>
        <v>14252.239099602632</v>
      </c>
      <c r="M222" s="88">
        <f t="shared" si="51"/>
        <v>75005.652725985157</v>
      </c>
      <c r="N222" s="88">
        <f t="shared" si="52"/>
        <v>400233.65272598516</v>
      </c>
      <c r="O222" s="88">
        <f t="shared" si="53"/>
        <v>17046.452264831772</v>
      </c>
      <c r="P222" s="89">
        <f t="shared" si="48"/>
        <v>0.93851933380147701</v>
      </c>
      <c r="Q222" s="200">
        <v>28756.07380959444</v>
      </c>
      <c r="R222" s="89">
        <f t="shared" si="54"/>
        <v>2.2249203404559547E-3</v>
      </c>
      <c r="S222" s="89">
        <f t="shared" si="54"/>
        <v>-1.1946836274094569E-2</v>
      </c>
      <c r="T222" s="91">
        <v>23479</v>
      </c>
      <c r="U222" s="195">
        <v>324506</v>
      </c>
      <c r="V222" s="195">
        <v>14019.354559986175</v>
      </c>
      <c r="W222" s="202"/>
      <c r="X222" s="88">
        <v>0</v>
      </c>
      <c r="Y222" s="88">
        <f t="shared" si="55"/>
        <v>0</v>
      </c>
      <c r="Z222" s="1"/>
      <c r="AA222" s="1"/>
    </row>
    <row r="223" spans="2:27" x14ac:dyDescent="0.35">
      <c r="B223" s="85">
        <v>4206</v>
      </c>
      <c r="C223" s="85" t="s">
        <v>239</v>
      </c>
      <c r="D223" s="1">
        <v>137856</v>
      </c>
      <c r="E223" s="85">
        <f t="shared" si="49"/>
        <v>13981.338742393509</v>
      </c>
      <c r="F223" s="86">
        <f t="shared" si="42"/>
        <v>0.76976467116475678</v>
      </c>
      <c r="G223" s="192">
        <f t="shared" si="43"/>
        <v>2509.8812652492952</v>
      </c>
      <c r="H223" s="192">
        <f t="shared" si="44"/>
        <v>24747.429275358052</v>
      </c>
      <c r="I223" s="192">
        <f t="shared" si="45"/>
        <v>828.34080827210755</v>
      </c>
      <c r="J223" s="87">
        <f t="shared" si="46"/>
        <v>8167.4403695629808</v>
      </c>
      <c r="K223" s="192">
        <f t="shared" si="50"/>
        <v>561.70581298916522</v>
      </c>
      <c r="L223" s="87">
        <f t="shared" si="47"/>
        <v>5538.4193160731693</v>
      </c>
      <c r="M223" s="88">
        <f t="shared" si="51"/>
        <v>30285.848591431222</v>
      </c>
      <c r="N223" s="88">
        <f t="shared" si="52"/>
        <v>168141.84859143122</v>
      </c>
      <c r="O223" s="88">
        <f t="shared" si="53"/>
        <v>17052.925820631968</v>
      </c>
      <c r="P223" s="89">
        <f t="shared" si="48"/>
        <v>0.93887574563324916</v>
      </c>
      <c r="Q223" s="200">
        <v>11343.432154802209</v>
      </c>
      <c r="R223" s="89">
        <f t="shared" si="54"/>
        <v>3.2281253510052794E-2</v>
      </c>
      <c r="S223" s="89">
        <f t="shared" si="54"/>
        <v>7.3641198046377251E-3</v>
      </c>
      <c r="T223" s="91">
        <v>9860</v>
      </c>
      <c r="U223" s="195">
        <v>133545</v>
      </c>
      <c r="V223" s="195">
        <v>13879.131157763459</v>
      </c>
      <c r="W223" s="202"/>
      <c r="X223" s="88">
        <v>0</v>
      </c>
      <c r="Y223" s="88">
        <f t="shared" si="55"/>
        <v>0</v>
      </c>
    </row>
    <row r="224" spans="2:27" x14ac:dyDescent="0.35">
      <c r="B224" s="85">
        <v>4207</v>
      </c>
      <c r="C224" s="85" t="s">
        <v>240</v>
      </c>
      <c r="D224" s="1">
        <v>135412</v>
      </c>
      <c r="E224" s="85">
        <f t="shared" si="49"/>
        <v>14693.142361111111</v>
      </c>
      <c r="F224" s="86">
        <f t="shared" si="42"/>
        <v>0.80895414283063227</v>
      </c>
      <c r="G224" s="192">
        <f t="shared" si="43"/>
        <v>2082.7990940187342</v>
      </c>
      <c r="H224" s="192">
        <f t="shared" si="44"/>
        <v>19195.076450476652</v>
      </c>
      <c r="I224" s="192">
        <f t="shared" si="45"/>
        <v>579.20954172094685</v>
      </c>
      <c r="J224" s="87">
        <f t="shared" si="46"/>
        <v>5337.9951365002462</v>
      </c>
      <c r="K224" s="192">
        <f t="shared" si="50"/>
        <v>312.57454643800446</v>
      </c>
      <c r="L224" s="87">
        <f t="shared" si="47"/>
        <v>2880.6870199726491</v>
      </c>
      <c r="M224" s="88">
        <f t="shared" si="51"/>
        <v>22075.763470449303</v>
      </c>
      <c r="N224" s="88">
        <f t="shared" si="52"/>
        <v>157487.76347044931</v>
      </c>
      <c r="O224" s="88">
        <f t="shared" si="53"/>
        <v>17088.516001567848</v>
      </c>
      <c r="P224" s="89">
        <f t="shared" si="48"/>
        <v>0.94083521921654301</v>
      </c>
      <c r="Q224" s="200">
        <v>10347.927640837446</v>
      </c>
      <c r="R224" s="89">
        <f t="shared" si="54"/>
        <v>8.475207411710383E-3</v>
      </c>
      <c r="S224" s="89">
        <f t="shared" si="54"/>
        <v>-9.9084552233988186E-3</v>
      </c>
      <c r="T224" s="91">
        <v>9216</v>
      </c>
      <c r="U224" s="195">
        <v>134274</v>
      </c>
      <c r="V224" s="195">
        <v>14840.185676392572</v>
      </c>
      <c r="W224" s="202"/>
      <c r="X224" s="88">
        <v>0</v>
      </c>
      <c r="Y224" s="88">
        <f t="shared" si="55"/>
        <v>0</v>
      </c>
    </row>
    <row r="225" spans="2:27" x14ac:dyDescent="0.35">
      <c r="B225" s="85">
        <v>4211</v>
      </c>
      <c r="C225" s="85" t="s">
        <v>241</v>
      </c>
      <c r="D225" s="1">
        <v>28391</v>
      </c>
      <c r="E225" s="85">
        <f t="shared" si="49"/>
        <v>11726.972325485336</v>
      </c>
      <c r="F225" s="86">
        <f t="shared" si="42"/>
        <v>0.64564697002256166</v>
      </c>
      <c r="G225" s="192">
        <f t="shared" si="43"/>
        <v>3862.5011153941991</v>
      </c>
      <c r="H225" s="192">
        <f t="shared" si="44"/>
        <v>9351.1152003693569</v>
      </c>
      <c r="I225" s="192">
        <f t="shared" si="45"/>
        <v>1617.3690541899682</v>
      </c>
      <c r="J225" s="87">
        <f t="shared" si="46"/>
        <v>3915.6504801939132</v>
      </c>
      <c r="K225" s="192">
        <f t="shared" si="50"/>
        <v>1350.7340589070259</v>
      </c>
      <c r="L225" s="87">
        <f t="shared" si="47"/>
        <v>3270.1271566139098</v>
      </c>
      <c r="M225" s="88">
        <f t="shared" si="51"/>
        <v>12621.242356983266</v>
      </c>
      <c r="N225" s="88">
        <f t="shared" si="52"/>
        <v>41012.242356983268</v>
      </c>
      <c r="O225" s="88">
        <f t="shared" si="53"/>
        <v>16940.207499786564</v>
      </c>
      <c r="P225" s="89">
        <f t="shared" si="48"/>
        <v>0.93266986057613965</v>
      </c>
      <c r="Q225" s="200">
        <v>5267.8468607278091</v>
      </c>
      <c r="R225" s="89">
        <f t="shared" si="54"/>
        <v>7.0449822114199162E-5</v>
      </c>
      <c r="S225" s="89">
        <f t="shared" si="54"/>
        <v>2.5489391649199836E-3</v>
      </c>
      <c r="T225" s="91">
        <v>2421</v>
      </c>
      <c r="U225" s="195">
        <v>28389</v>
      </c>
      <c r="V225" s="195">
        <v>11697.156983930778</v>
      </c>
      <c r="W225" s="202"/>
      <c r="X225" s="88">
        <v>0</v>
      </c>
      <c r="Y225" s="88">
        <f t="shared" si="55"/>
        <v>0</v>
      </c>
    </row>
    <row r="226" spans="2:27" x14ac:dyDescent="0.35">
      <c r="B226" s="85">
        <v>4212</v>
      </c>
      <c r="C226" s="85" t="s">
        <v>242</v>
      </c>
      <c r="D226" s="1">
        <v>25964</v>
      </c>
      <c r="E226" s="85">
        <f t="shared" si="49"/>
        <v>12115.725618292114</v>
      </c>
      <c r="F226" s="86">
        <f t="shared" si="42"/>
        <v>0.66705039612611927</v>
      </c>
      <c r="G226" s="192">
        <f t="shared" si="43"/>
        <v>3629.2491397101326</v>
      </c>
      <c r="H226" s="192">
        <f t="shared" si="44"/>
        <v>7777.4809063988141</v>
      </c>
      <c r="I226" s="192">
        <f t="shared" si="45"/>
        <v>1481.305401707596</v>
      </c>
      <c r="J226" s="87">
        <f t="shared" si="46"/>
        <v>3174.4374758593785</v>
      </c>
      <c r="K226" s="192">
        <f t="shared" si="50"/>
        <v>1214.6704064246537</v>
      </c>
      <c r="L226" s="87">
        <f t="shared" si="47"/>
        <v>2603.0386809680331</v>
      </c>
      <c r="M226" s="88">
        <f t="shared" si="51"/>
        <v>10380.519587366847</v>
      </c>
      <c r="N226" s="88">
        <f t="shared" si="52"/>
        <v>36344.519587366849</v>
      </c>
      <c r="O226" s="88">
        <f t="shared" si="53"/>
        <v>16959.645164426904</v>
      </c>
      <c r="P226" s="89">
        <f t="shared" si="48"/>
        <v>0.9337400318813176</v>
      </c>
      <c r="Q226" s="200">
        <v>4638.5307817181692</v>
      </c>
      <c r="R226" s="89">
        <f t="shared" si="54"/>
        <v>1.0508289873122129E-2</v>
      </c>
      <c r="S226" s="89">
        <f t="shared" si="54"/>
        <v>4.8498206811120872E-3</v>
      </c>
      <c r="T226" s="91">
        <v>2143</v>
      </c>
      <c r="U226" s="195">
        <v>25694</v>
      </c>
      <c r="V226" s="195">
        <v>12057.250117315814</v>
      </c>
      <c r="W226" s="202"/>
      <c r="X226" s="88">
        <v>0</v>
      </c>
      <c r="Y226" s="88">
        <f t="shared" si="55"/>
        <v>0</v>
      </c>
    </row>
    <row r="227" spans="2:27" x14ac:dyDescent="0.35">
      <c r="B227" s="85">
        <v>4213</v>
      </c>
      <c r="C227" s="85" t="s">
        <v>243</v>
      </c>
      <c r="D227" s="1">
        <v>83338</v>
      </c>
      <c r="E227" s="85">
        <f t="shared" si="49"/>
        <v>13476.390685640363</v>
      </c>
      <c r="F227" s="86">
        <f t="shared" si="42"/>
        <v>0.74196395894230704</v>
      </c>
      <c r="G227" s="192">
        <f t="shared" si="43"/>
        <v>2812.850099301183</v>
      </c>
      <c r="H227" s="192">
        <f t="shared" si="44"/>
        <v>17394.665014078517</v>
      </c>
      <c r="I227" s="192">
        <f t="shared" si="45"/>
        <v>1005.0726281357088</v>
      </c>
      <c r="J227" s="87">
        <f t="shared" si="46"/>
        <v>6215.3691323912226</v>
      </c>
      <c r="K227" s="192">
        <f t="shared" si="50"/>
        <v>738.43763285276646</v>
      </c>
      <c r="L227" s="87">
        <f t="shared" si="47"/>
        <v>4566.4983215615075</v>
      </c>
      <c r="M227" s="88">
        <f t="shared" si="51"/>
        <v>21961.163335640023</v>
      </c>
      <c r="N227" s="88">
        <f t="shared" si="52"/>
        <v>105299.16333564003</v>
      </c>
      <c r="O227" s="88">
        <f t="shared" si="53"/>
        <v>17027.678417794312</v>
      </c>
      <c r="P227" s="89">
        <f t="shared" si="48"/>
        <v>0.93748571002212677</v>
      </c>
      <c r="Q227" s="200">
        <v>8694.9346496244289</v>
      </c>
      <c r="R227" s="89">
        <f t="shared" si="54"/>
        <v>-4.9076324467417477E-2</v>
      </c>
      <c r="S227" s="89">
        <f t="shared" si="54"/>
        <v>-5.9686565995837292E-2</v>
      </c>
      <c r="T227" s="91">
        <v>6184</v>
      </c>
      <c r="U227" s="195">
        <v>87639</v>
      </c>
      <c r="V227" s="195">
        <v>14331.807031888799</v>
      </c>
      <c r="W227" s="202"/>
      <c r="X227" s="88">
        <v>0</v>
      </c>
      <c r="Y227" s="88">
        <f t="shared" si="55"/>
        <v>0</v>
      </c>
    </row>
    <row r="228" spans="2:27" x14ac:dyDescent="0.35">
      <c r="B228" s="85">
        <v>4214</v>
      </c>
      <c r="C228" s="85" t="s">
        <v>244</v>
      </c>
      <c r="D228" s="1">
        <v>81946</v>
      </c>
      <c r="E228" s="85">
        <f t="shared" si="49"/>
        <v>13272.756721736312</v>
      </c>
      <c r="F228" s="86">
        <f t="shared" si="42"/>
        <v>0.73075256966473467</v>
      </c>
      <c r="G228" s="192">
        <f t="shared" si="43"/>
        <v>2935.0304776436137</v>
      </c>
      <c r="H228" s="192">
        <f t="shared" si="44"/>
        <v>18120.878168971674</v>
      </c>
      <c r="I228" s="192">
        <f t="shared" si="45"/>
        <v>1076.3445155021266</v>
      </c>
      <c r="J228" s="87">
        <f t="shared" si="46"/>
        <v>6645.3510387101296</v>
      </c>
      <c r="K228" s="192">
        <f t="shared" si="50"/>
        <v>809.70952021918424</v>
      </c>
      <c r="L228" s="87">
        <f t="shared" si="47"/>
        <v>4999.146577833244</v>
      </c>
      <c r="M228" s="88">
        <f t="shared" si="51"/>
        <v>23120.02474680492</v>
      </c>
      <c r="N228" s="88">
        <f t="shared" si="52"/>
        <v>105066.02474680492</v>
      </c>
      <c r="O228" s="88">
        <f t="shared" si="53"/>
        <v>17017.496719599112</v>
      </c>
      <c r="P228" s="89">
        <f t="shared" si="48"/>
        <v>0.93692514055824827</v>
      </c>
      <c r="Q228" s="200">
        <v>12042.213927357914</v>
      </c>
      <c r="R228" s="89">
        <f t="shared" si="54"/>
        <v>-2.8235322020230769E-2</v>
      </c>
      <c r="S228" s="89">
        <f t="shared" si="54"/>
        <v>-4.0197439857364452E-2</v>
      </c>
      <c r="T228" s="91">
        <v>6174</v>
      </c>
      <c r="U228" s="195">
        <v>84327</v>
      </c>
      <c r="V228" s="195">
        <v>13828.632338471631</v>
      </c>
      <c r="W228" s="202"/>
      <c r="X228" s="88">
        <v>0</v>
      </c>
      <c r="Y228" s="88">
        <f t="shared" si="55"/>
        <v>0</v>
      </c>
    </row>
    <row r="229" spans="2:27" x14ac:dyDescent="0.35">
      <c r="B229" s="85">
        <v>4215</v>
      </c>
      <c r="C229" s="85" t="s">
        <v>245</v>
      </c>
      <c r="D229" s="1">
        <v>182219</v>
      </c>
      <c r="E229" s="85">
        <f t="shared" si="49"/>
        <v>15957.526928802872</v>
      </c>
      <c r="F229" s="86">
        <f t="shared" si="42"/>
        <v>0.87856683077902709</v>
      </c>
      <c r="G229" s="192">
        <f t="shared" si="43"/>
        <v>1324.1683534036777</v>
      </c>
      <c r="H229" s="192">
        <f t="shared" si="44"/>
        <v>15120.678427516594</v>
      </c>
      <c r="I229" s="192">
        <f t="shared" si="45"/>
        <v>136.6749430288306</v>
      </c>
      <c r="J229" s="87">
        <f t="shared" si="46"/>
        <v>1560.6911744462166</v>
      </c>
      <c r="K229" s="192">
        <f t="shared" si="50"/>
        <v>-129.96005225411179</v>
      </c>
      <c r="L229" s="87">
        <f t="shared" si="47"/>
        <v>-1484.0138366897024</v>
      </c>
      <c r="M229" s="88">
        <f t="shared" si="51"/>
        <v>13636.664590826891</v>
      </c>
      <c r="N229" s="88">
        <f t="shared" si="52"/>
        <v>195855.6645908269</v>
      </c>
      <c r="O229" s="88">
        <f t="shared" si="53"/>
        <v>17151.735229952439</v>
      </c>
      <c r="P229" s="89">
        <f t="shared" si="48"/>
        <v>0.94431585361396286</v>
      </c>
      <c r="Q229" s="200">
        <v>5052.5827561548067</v>
      </c>
      <c r="R229" s="89">
        <f t="shared" si="54"/>
        <v>1.1591563917371246E-2</v>
      </c>
      <c r="S229" s="89">
        <f t="shared" si="54"/>
        <v>-8.1081973692694563E-4</v>
      </c>
      <c r="T229" s="91">
        <v>11419</v>
      </c>
      <c r="U229" s="195">
        <v>180131</v>
      </c>
      <c r="V229" s="195">
        <v>15970.476106037768</v>
      </c>
      <c r="W229" s="202"/>
      <c r="X229" s="88">
        <v>0</v>
      </c>
      <c r="Y229" s="88">
        <f t="shared" si="55"/>
        <v>0</v>
      </c>
    </row>
    <row r="230" spans="2:27" x14ac:dyDescent="0.35">
      <c r="B230" s="85">
        <v>4216</v>
      </c>
      <c r="C230" s="85" t="s">
        <v>246</v>
      </c>
      <c r="D230" s="1">
        <v>65431</v>
      </c>
      <c r="E230" s="85">
        <f t="shared" si="49"/>
        <v>12139.332096474955</v>
      </c>
      <c r="F230" s="86">
        <f t="shared" si="42"/>
        <v>0.66835008804050466</v>
      </c>
      <c r="G230" s="192">
        <f t="shared" si="43"/>
        <v>3615.085252800428</v>
      </c>
      <c r="H230" s="192">
        <f t="shared" si="44"/>
        <v>19485.309512594304</v>
      </c>
      <c r="I230" s="192">
        <f t="shared" si="45"/>
        <v>1473.0431343436017</v>
      </c>
      <c r="J230" s="87">
        <f t="shared" si="46"/>
        <v>7939.7024941120126</v>
      </c>
      <c r="K230" s="192">
        <f t="shared" si="50"/>
        <v>1206.4081390606593</v>
      </c>
      <c r="L230" s="87">
        <f t="shared" si="47"/>
        <v>6502.539869536954</v>
      </c>
      <c r="M230" s="88">
        <f t="shared" si="51"/>
        <v>25987.849382131259</v>
      </c>
      <c r="N230" s="88">
        <f t="shared" si="52"/>
        <v>91418.849382131259</v>
      </c>
      <c r="O230" s="88">
        <f t="shared" si="53"/>
        <v>16960.825488336042</v>
      </c>
      <c r="P230" s="89">
        <f t="shared" si="48"/>
        <v>0.93380501647703673</v>
      </c>
      <c r="Q230" s="200">
        <v>11214.219301661649</v>
      </c>
      <c r="R230" s="89">
        <f t="shared" si="54"/>
        <v>5.9640322975287494E-4</v>
      </c>
      <c r="S230" s="89">
        <f t="shared" si="54"/>
        <v>-8.3142883017921602E-3</v>
      </c>
      <c r="T230" s="91">
        <v>5390</v>
      </c>
      <c r="U230" s="195">
        <v>65392</v>
      </c>
      <c r="V230" s="195">
        <v>12241.108199176339</v>
      </c>
      <c r="W230" s="202"/>
      <c r="X230" s="88">
        <v>0</v>
      </c>
      <c r="Y230" s="88">
        <f t="shared" si="55"/>
        <v>0</v>
      </c>
    </row>
    <row r="231" spans="2:27" x14ac:dyDescent="0.35">
      <c r="B231" s="85">
        <v>4217</v>
      </c>
      <c r="C231" s="85" t="s">
        <v>247</v>
      </c>
      <c r="D231" s="1">
        <v>26650</v>
      </c>
      <c r="E231" s="85">
        <f t="shared" si="49"/>
        <v>14921.612541993281</v>
      </c>
      <c r="F231" s="86">
        <f t="shared" si="42"/>
        <v>0.82153292923285692</v>
      </c>
      <c r="G231" s="192">
        <f t="shared" si="43"/>
        <v>1945.7169854894319</v>
      </c>
      <c r="H231" s="192">
        <f t="shared" si="44"/>
        <v>3475.0505360841253</v>
      </c>
      <c r="I231" s="192">
        <f t="shared" si="45"/>
        <v>499.24497841218732</v>
      </c>
      <c r="J231" s="87">
        <f t="shared" si="46"/>
        <v>891.65153144416661</v>
      </c>
      <c r="K231" s="192">
        <f t="shared" si="50"/>
        <v>232.60998312924494</v>
      </c>
      <c r="L231" s="87">
        <f t="shared" si="47"/>
        <v>415.44142986883145</v>
      </c>
      <c r="M231" s="88">
        <f t="shared" si="51"/>
        <v>3890.4919659529569</v>
      </c>
      <c r="N231" s="88">
        <f t="shared" si="52"/>
        <v>30540.491965952955</v>
      </c>
      <c r="O231" s="88">
        <f t="shared" si="53"/>
        <v>17099.939510611955</v>
      </c>
      <c r="P231" s="89">
        <f t="shared" si="48"/>
        <v>0.94146415853665411</v>
      </c>
      <c r="Q231" s="200">
        <v>3253.4769992019983</v>
      </c>
      <c r="R231" s="89">
        <f t="shared" si="54"/>
        <v>5.1655420070241903E-2</v>
      </c>
      <c r="S231" s="89">
        <f t="shared" si="54"/>
        <v>6.0487912400059102E-2</v>
      </c>
      <c r="T231" s="91">
        <v>1786</v>
      </c>
      <c r="U231" s="195">
        <v>25341</v>
      </c>
      <c r="V231" s="195">
        <v>14070.516379789007</v>
      </c>
      <c r="W231" s="202"/>
      <c r="X231" s="88">
        <v>0</v>
      </c>
      <c r="Y231" s="88">
        <f t="shared" si="55"/>
        <v>0</v>
      </c>
    </row>
    <row r="232" spans="2:27" x14ac:dyDescent="0.35">
      <c r="B232" s="85">
        <v>4218</v>
      </c>
      <c r="C232" s="85" t="s">
        <v>248</v>
      </c>
      <c r="D232" s="1">
        <v>19479</v>
      </c>
      <c r="E232" s="85">
        <f t="shared" si="49"/>
        <v>14493.303571428571</v>
      </c>
      <c r="F232" s="86">
        <f t="shared" si="42"/>
        <v>0.79795170285973649</v>
      </c>
      <c r="G232" s="192">
        <f t="shared" si="43"/>
        <v>2202.7023678282585</v>
      </c>
      <c r="H232" s="192">
        <f t="shared" si="44"/>
        <v>2960.4319823611795</v>
      </c>
      <c r="I232" s="192">
        <f t="shared" si="45"/>
        <v>649.1531181098361</v>
      </c>
      <c r="J232" s="87">
        <f t="shared" si="46"/>
        <v>872.4617907396198</v>
      </c>
      <c r="K232" s="192">
        <f t="shared" si="50"/>
        <v>382.51812282689372</v>
      </c>
      <c r="L232" s="87">
        <f t="shared" si="47"/>
        <v>514.10435707934516</v>
      </c>
      <c r="M232" s="88">
        <f t="shared" si="51"/>
        <v>3474.5363394405249</v>
      </c>
      <c r="N232" s="88">
        <f t="shared" si="52"/>
        <v>22953.536339440525</v>
      </c>
      <c r="O232" s="88">
        <f t="shared" si="53"/>
        <v>17078.524062083721</v>
      </c>
      <c r="P232" s="89">
        <f t="shared" si="48"/>
        <v>0.94028509721799813</v>
      </c>
      <c r="Q232" s="200">
        <v>3213.5942815943395</v>
      </c>
      <c r="R232" s="89">
        <f t="shared" si="54"/>
        <v>-5.310728693254353E-3</v>
      </c>
      <c r="S232" s="89">
        <f t="shared" si="54"/>
        <v>-2.0852748557422356E-2</v>
      </c>
      <c r="T232" s="91">
        <v>1344</v>
      </c>
      <c r="U232" s="195">
        <v>19583</v>
      </c>
      <c r="V232" s="195">
        <v>14801.96523053666</v>
      </c>
      <c r="W232" s="202"/>
      <c r="X232" s="88">
        <v>0</v>
      </c>
      <c r="Y232" s="88">
        <f t="shared" si="55"/>
        <v>0</v>
      </c>
    </row>
    <row r="233" spans="2:27" x14ac:dyDescent="0.35">
      <c r="B233" s="85">
        <v>4219</v>
      </c>
      <c r="C233" s="85" t="s">
        <v>249</v>
      </c>
      <c r="D233" s="1">
        <v>48458</v>
      </c>
      <c r="E233" s="85">
        <f t="shared" si="49"/>
        <v>12412.397540983608</v>
      </c>
      <c r="F233" s="86">
        <f t="shared" si="42"/>
        <v>0.68338413706624745</v>
      </c>
      <c r="G233" s="192">
        <f t="shared" si="43"/>
        <v>3451.2459860952363</v>
      </c>
      <c r="H233" s="192">
        <f t="shared" si="44"/>
        <v>13473.664329715803</v>
      </c>
      <c r="I233" s="192">
        <f t="shared" si="45"/>
        <v>1377.4702287655732</v>
      </c>
      <c r="J233" s="87">
        <f t="shared" si="46"/>
        <v>5377.6437731007982</v>
      </c>
      <c r="K233" s="192">
        <f t="shared" si="50"/>
        <v>1110.8352334826309</v>
      </c>
      <c r="L233" s="87">
        <f t="shared" si="47"/>
        <v>4336.7007515161913</v>
      </c>
      <c r="M233" s="88">
        <f t="shared" si="51"/>
        <v>17810.365081231994</v>
      </c>
      <c r="N233" s="88">
        <f t="shared" si="52"/>
        <v>66268.365081231997</v>
      </c>
      <c r="O233" s="88">
        <f t="shared" si="53"/>
        <v>16974.478760561473</v>
      </c>
      <c r="P233" s="89">
        <f t="shared" si="48"/>
        <v>0.9345567189283237</v>
      </c>
      <c r="Q233" s="200">
        <v>6943.159972854748</v>
      </c>
      <c r="R233" s="89">
        <f t="shared" si="54"/>
        <v>4.5254529767040551E-2</v>
      </c>
      <c r="S233" s="89">
        <f t="shared" si="54"/>
        <v>-2.1948053985911955E-2</v>
      </c>
      <c r="T233" s="91">
        <v>3904</v>
      </c>
      <c r="U233" s="195">
        <v>46360</v>
      </c>
      <c r="V233" s="195">
        <v>12690.938954284149</v>
      </c>
      <c r="W233" s="202"/>
      <c r="X233" s="88">
        <v>0</v>
      </c>
      <c r="Y233" s="88">
        <f t="shared" si="55"/>
        <v>0</v>
      </c>
    </row>
    <row r="234" spans="2:27" x14ac:dyDescent="0.35">
      <c r="B234" s="85">
        <v>4220</v>
      </c>
      <c r="C234" s="85" t="s">
        <v>250</v>
      </c>
      <c r="D234" s="1">
        <v>18202</v>
      </c>
      <c r="E234" s="85">
        <f t="shared" si="49"/>
        <v>16022.88732394366</v>
      </c>
      <c r="F234" s="86">
        <f t="shared" si="42"/>
        <v>0.88216535049160605</v>
      </c>
      <c r="G234" s="192">
        <f t="shared" si="43"/>
        <v>1284.9521163192051</v>
      </c>
      <c r="H234" s="192">
        <f t="shared" si="44"/>
        <v>1459.705604138617</v>
      </c>
      <c r="I234" s="192">
        <f t="shared" si="45"/>
        <v>113.79880472955492</v>
      </c>
      <c r="J234" s="87">
        <f t="shared" si="46"/>
        <v>129.27544217277438</v>
      </c>
      <c r="K234" s="192">
        <f t="shared" si="50"/>
        <v>-152.83619055338747</v>
      </c>
      <c r="L234" s="87">
        <f t="shared" si="47"/>
        <v>-173.62191246864816</v>
      </c>
      <c r="M234" s="88">
        <f t="shared" si="51"/>
        <v>1286.0836916699689</v>
      </c>
      <c r="N234" s="88">
        <f t="shared" si="52"/>
        <v>19488.08369166997</v>
      </c>
      <c r="O234" s="88">
        <f t="shared" si="53"/>
        <v>17155.00324970948</v>
      </c>
      <c r="P234" s="89">
        <f t="shared" si="48"/>
        <v>0.94449577959959186</v>
      </c>
      <c r="Q234" s="200">
        <v>1579.4112380142642</v>
      </c>
      <c r="R234" s="89">
        <f t="shared" si="54"/>
        <v>-8.8216074929209319E-3</v>
      </c>
      <c r="S234" s="89">
        <f t="shared" si="54"/>
        <v>-1.0566639874095536E-2</v>
      </c>
      <c r="T234" s="91">
        <v>1136</v>
      </c>
      <c r="U234" s="195">
        <v>18364</v>
      </c>
      <c r="V234" s="195">
        <v>16194.003527336861</v>
      </c>
      <c r="W234" s="202"/>
      <c r="X234" s="88">
        <v>0</v>
      </c>
      <c r="Y234" s="88">
        <f t="shared" si="55"/>
        <v>0</v>
      </c>
    </row>
    <row r="235" spans="2:27" x14ac:dyDescent="0.35">
      <c r="B235" s="85">
        <v>4221</v>
      </c>
      <c r="C235" s="85" t="s">
        <v>251</v>
      </c>
      <c r="D235" s="1">
        <v>33805</v>
      </c>
      <c r="E235" s="85">
        <f t="shared" si="49"/>
        <v>28648.30508474576</v>
      </c>
      <c r="F235" s="86">
        <f t="shared" si="42"/>
        <v>1.5772776519690932</v>
      </c>
      <c r="G235" s="192">
        <f t="shared" si="43"/>
        <v>-6290.2985401620545</v>
      </c>
      <c r="H235" s="192">
        <f t="shared" si="44"/>
        <v>-7422.5522773912244</v>
      </c>
      <c r="I235" s="192">
        <f t="shared" si="45"/>
        <v>0</v>
      </c>
      <c r="J235" s="87">
        <f t="shared" si="46"/>
        <v>0</v>
      </c>
      <c r="K235" s="192">
        <f t="shared" si="50"/>
        <v>-266.63499528294238</v>
      </c>
      <c r="L235" s="87">
        <f t="shared" si="47"/>
        <v>-314.62929443387202</v>
      </c>
      <c r="M235" s="88">
        <f t="shared" si="51"/>
        <v>-7737.1815718250964</v>
      </c>
      <c r="N235" s="88">
        <f t="shared" si="52"/>
        <v>26067.818428174905</v>
      </c>
      <c r="O235" s="88">
        <f t="shared" si="53"/>
        <v>22091.371549300766</v>
      </c>
      <c r="P235" s="89">
        <f t="shared" si="48"/>
        <v>1.2162753273879108</v>
      </c>
      <c r="Q235" s="200">
        <v>535.68894286352042</v>
      </c>
      <c r="R235" s="89">
        <f t="shared" si="54"/>
        <v>-1.4488951081569588E-2</v>
      </c>
      <c r="S235" s="89">
        <f t="shared" si="54"/>
        <v>-2.3675918486741519E-2</v>
      </c>
      <c r="T235" s="91">
        <v>1180</v>
      </c>
      <c r="U235" s="195">
        <v>34302</v>
      </c>
      <c r="V235" s="195">
        <v>29343.028229255775</v>
      </c>
      <c r="W235" s="202"/>
      <c r="X235" s="88">
        <v>0</v>
      </c>
      <c r="Y235" s="88">
        <f t="shared" si="55"/>
        <v>0</v>
      </c>
    </row>
    <row r="236" spans="2:27" x14ac:dyDescent="0.35">
      <c r="B236" s="85">
        <v>4222</v>
      </c>
      <c r="C236" s="85" t="s">
        <v>252</v>
      </c>
      <c r="D236" s="1">
        <v>64367</v>
      </c>
      <c r="E236" s="85">
        <f t="shared" si="49"/>
        <v>64690.452261306535</v>
      </c>
      <c r="F236" s="86">
        <f t="shared" si="42"/>
        <v>3.5616349499804203</v>
      </c>
      <c r="G236" s="192">
        <f t="shared" si="43"/>
        <v>-27915.586846098522</v>
      </c>
      <c r="H236" s="192">
        <f t="shared" si="44"/>
        <v>-27776.00891186803</v>
      </c>
      <c r="I236" s="192">
        <f t="shared" si="45"/>
        <v>0</v>
      </c>
      <c r="J236" s="87">
        <f t="shared" si="46"/>
        <v>0</v>
      </c>
      <c r="K236" s="192">
        <f t="shared" si="50"/>
        <v>-266.63499528294238</v>
      </c>
      <c r="L236" s="87">
        <f t="shared" si="47"/>
        <v>-265.30182030652765</v>
      </c>
      <c r="M236" s="88">
        <f t="shared" si="51"/>
        <v>-28041.310732174559</v>
      </c>
      <c r="N236" s="88">
        <f t="shared" si="52"/>
        <v>36325.689267825437</v>
      </c>
      <c r="O236" s="88">
        <f t="shared" si="53"/>
        <v>36508.230419925065</v>
      </c>
      <c r="P236" s="89">
        <f t="shared" si="48"/>
        <v>2.0100182465924399</v>
      </c>
      <c r="Q236" s="200">
        <v>-802.55042529729326</v>
      </c>
      <c r="R236" s="89">
        <f t="shared" si="54"/>
        <v>5.1593719877795749E-2</v>
      </c>
      <c r="S236" s="89">
        <f t="shared" si="54"/>
        <v>-1.1818966748001057E-2</v>
      </c>
      <c r="T236" s="91">
        <v>995</v>
      </c>
      <c r="U236" s="195">
        <v>61209</v>
      </c>
      <c r="V236" s="195">
        <v>65464.17112299466</v>
      </c>
      <c r="W236" s="202"/>
      <c r="X236" s="88">
        <v>0</v>
      </c>
      <c r="Y236" s="88">
        <f t="shared" si="55"/>
        <v>0</v>
      </c>
    </row>
    <row r="237" spans="2:27" x14ac:dyDescent="0.35">
      <c r="B237" s="85">
        <v>4223</v>
      </c>
      <c r="C237" s="85" t="s">
        <v>253</v>
      </c>
      <c r="D237" s="1">
        <v>189446</v>
      </c>
      <c r="E237" s="85">
        <f t="shared" si="49"/>
        <v>12386.949130377927</v>
      </c>
      <c r="F237" s="86">
        <f t="shared" si="42"/>
        <v>0.68198303465520649</v>
      </c>
      <c r="G237" s="192">
        <f t="shared" si="43"/>
        <v>3466.5150324586448</v>
      </c>
      <c r="H237" s="192">
        <f t="shared" si="44"/>
        <v>53016.880906422513</v>
      </c>
      <c r="I237" s="192">
        <f t="shared" si="45"/>
        <v>1386.3771724775613</v>
      </c>
      <c r="J237" s="87">
        <f t="shared" si="46"/>
        <v>21203.252475871825</v>
      </c>
      <c r="K237" s="192">
        <f t="shared" si="50"/>
        <v>1119.742177194619</v>
      </c>
      <c r="L237" s="87">
        <f t="shared" si="47"/>
        <v>17125.336858014503</v>
      </c>
      <c r="M237" s="88">
        <f t="shared" si="51"/>
        <v>70142.217764437024</v>
      </c>
      <c r="N237" s="88">
        <f t="shared" si="52"/>
        <v>259588.21776443702</v>
      </c>
      <c r="O237" s="88">
        <f t="shared" si="53"/>
        <v>16973.206340031189</v>
      </c>
      <c r="P237" s="89">
        <f t="shared" si="48"/>
        <v>0.93448666380777168</v>
      </c>
      <c r="Q237" s="200">
        <v>32285.662634436609</v>
      </c>
      <c r="R237" s="89">
        <f t="shared" si="54"/>
        <v>-6.8205528789443606E-3</v>
      </c>
      <c r="S237" s="89">
        <f t="shared" si="54"/>
        <v>-1.7925148501914196E-2</v>
      </c>
      <c r="T237" s="91">
        <v>15294</v>
      </c>
      <c r="U237" s="195">
        <v>190747</v>
      </c>
      <c r="V237" s="195">
        <v>12613.039740792172</v>
      </c>
      <c r="W237" s="202"/>
      <c r="X237" s="88">
        <v>0</v>
      </c>
      <c r="Y237" s="88">
        <f t="shared" si="55"/>
        <v>0</v>
      </c>
    </row>
    <row r="238" spans="2:27" x14ac:dyDescent="0.35">
      <c r="B238" s="85">
        <v>4224</v>
      </c>
      <c r="C238" s="85" t="s">
        <v>254</v>
      </c>
      <c r="D238" s="1">
        <v>29320</v>
      </c>
      <c r="E238" s="85">
        <f t="shared" si="49"/>
        <v>32184.412733260153</v>
      </c>
      <c r="F238" s="86">
        <f t="shared" si="42"/>
        <v>1.7719636395854608</v>
      </c>
      <c r="G238" s="192">
        <f t="shared" si="43"/>
        <v>-8411.9631292706908</v>
      </c>
      <c r="H238" s="192">
        <f t="shared" si="44"/>
        <v>-7663.2984107655993</v>
      </c>
      <c r="I238" s="192">
        <f t="shared" si="45"/>
        <v>0</v>
      </c>
      <c r="J238" s="87">
        <f t="shared" si="46"/>
        <v>0</v>
      </c>
      <c r="K238" s="192">
        <f t="shared" si="50"/>
        <v>-266.63499528294238</v>
      </c>
      <c r="L238" s="87">
        <f t="shared" si="47"/>
        <v>-242.90448070276051</v>
      </c>
      <c r="M238" s="88">
        <f t="shared" si="51"/>
        <v>-7906.2028914683597</v>
      </c>
      <c r="N238" s="88">
        <f t="shared" si="52"/>
        <v>21413.797108531639</v>
      </c>
      <c r="O238" s="88">
        <f t="shared" si="53"/>
        <v>23505.814608706518</v>
      </c>
      <c r="P238" s="89">
        <f t="shared" si="48"/>
        <v>1.2941497224344574</v>
      </c>
      <c r="Q238" s="200">
        <v>467.46629402429062</v>
      </c>
      <c r="R238" s="89">
        <f t="shared" si="54"/>
        <v>7.006456930897101E-3</v>
      </c>
      <c r="S238" s="89">
        <f t="shared" si="54"/>
        <v>8.1118427233568702E-3</v>
      </c>
      <c r="T238" s="91">
        <v>911</v>
      </c>
      <c r="U238" s="195">
        <v>29116</v>
      </c>
      <c r="V238" s="195">
        <v>31925.438596491229</v>
      </c>
      <c r="W238" s="202"/>
      <c r="X238" s="88">
        <v>0</v>
      </c>
      <c r="Y238" s="88">
        <f t="shared" si="55"/>
        <v>0</v>
      </c>
    </row>
    <row r="239" spans="2:27" x14ac:dyDescent="0.35">
      <c r="B239" s="85">
        <v>4225</v>
      </c>
      <c r="C239" s="85" t="s">
        <v>255</v>
      </c>
      <c r="D239" s="1">
        <v>140098</v>
      </c>
      <c r="E239" s="85">
        <f t="shared" si="49"/>
        <v>13031.15989210306</v>
      </c>
      <c r="F239" s="86">
        <f t="shared" si="42"/>
        <v>0.71745107489777138</v>
      </c>
      <c r="G239" s="192">
        <f t="shared" si="43"/>
        <v>3079.9885754235647</v>
      </c>
      <c r="H239" s="192">
        <f t="shared" si="44"/>
        <v>33112.957174378746</v>
      </c>
      <c r="I239" s="192">
        <f t="shared" si="45"/>
        <v>1160.9034058737648</v>
      </c>
      <c r="J239" s="87">
        <f t="shared" si="46"/>
        <v>12480.872516548847</v>
      </c>
      <c r="K239" s="192">
        <f t="shared" si="50"/>
        <v>894.26841059082244</v>
      </c>
      <c r="L239" s="87">
        <f t="shared" si="47"/>
        <v>9614.279682261933</v>
      </c>
      <c r="M239" s="88">
        <f t="shared" si="51"/>
        <v>42727.23685664068</v>
      </c>
      <c r="N239" s="88">
        <f t="shared" si="52"/>
        <v>182825.23685664067</v>
      </c>
      <c r="O239" s="88">
        <f t="shared" si="53"/>
        <v>17005.416878117449</v>
      </c>
      <c r="P239" s="89">
        <f t="shared" si="48"/>
        <v>0.93626006581990007</v>
      </c>
      <c r="Q239" s="200">
        <v>15712.708508750373</v>
      </c>
      <c r="R239" s="89">
        <f t="shared" si="54"/>
        <v>3.5714549742361407E-2</v>
      </c>
      <c r="S239" s="89">
        <f t="shared" si="54"/>
        <v>9.6073371128217542E-3</v>
      </c>
      <c r="T239" s="91">
        <v>10751</v>
      </c>
      <c r="U239" s="195">
        <v>135267</v>
      </c>
      <c r="V239" s="195">
        <v>12907.156488549619</v>
      </c>
      <c r="W239" s="202"/>
      <c r="X239" s="88">
        <v>0</v>
      </c>
      <c r="Y239" s="88">
        <f t="shared" si="55"/>
        <v>0</v>
      </c>
      <c r="Z239" s="1"/>
      <c r="AA239" s="1"/>
    </row>
    <row r="240" spans="2:27" x14ac:dyDescent="0.35">
      <c r="B240" s="85">
        <v>4226</v>
      </c>
      <c r="C240" s="85" t="s">
        <v>256</v>
      </c>
      <c r="D240" s="1">
        <v>23485</v>
      </c>
      <c r="E240" s="85">
        <f t="shared" si="49"/>
        <v>13420</v>
      </c>
      <c r="F240" s="86">
        <f t="shared" si="42"/>
        <v>0.73885928074313778</v>
      </c>
      <c r="G240" s="192">
        <f t="shared" si="43"/>
        <v>2846.6845106854007</v>
      </c>
      <c r="H240" s="192">
        <f t="shared" si="44"/>
        <v>4981.697893699451</v>
      </c>
      <c r="I240" s="192">
        <f t="shared" si="45"/>
        <v>1024.8093681098358</v>
      </c>
      <c r="J240" s="87">
        <f t="shared" si="46"/>
        <v>1793.4163941922125</v>
      </c>
      <c r="K240" s="192">
        <f t="shared" si="50"/>
        <v>758.17437282689343</v>
      </c>
      <c r="L240" s="87">
        <f t="shared" si="47"/>
        <v>1326.8051524470634</v>
      </c>
      <c r="M240" s="88">
        <f t="shared" si="51"/>
        <v>6308.503046146514</v>
      </c>
      <c r="N240" s="88">
        <f t="shared" si="52"/>
        <v>29793.503046146514</v>
      </c>
      <c r="O240" s="88">
        <f t="shared" si="53"/>
        <v>17024.858883512294</v>
      </c>
      <c r="P240" s="89">
        <f t="shared" si="48"/>
        <v>0.93733047611216835</v>
      </c>
      <c r="Q240" s="200">
        <v>2187.7763966433931</v>
      </c>
      <c r="R240" s="89">
        <f t="shared" si="54"/>
        <v>-2.72542766019136E-2</v>
      </c>
      <c r="S240" s="89">
        <f t="shared" si="54"/>
        <v>-5.2823592759806096E-2</v>
      </c>
      <c r="T240" s="91">
        <v>1750</v>
      </c>
      <c r="U240" s="195">
        <v>24143</v>
      </c>
      <c r="V240" s="195">
        <v>14168.427230046947</v>
      </c>
      <c r="W240" s="202"/>
      <c r="X240" s="88">
        <v>0</v>
      </c>
      <c r="Y240" s="88">
        <f t="shared" si="55"/>
        <v>0</v>
      </c>
    </row>
    <row r="241" spans="2:27" x14ac:dyDescent="0.35">
      <c r="B241" s="85">
        <v>4227</v>
      </c>
      <c r="C241" s="85" t="s">
        <v>257</v>
      </c>
      <c r="D241" s="1">
        <v>105559</v>
      </c>
      <c r="E241" s="85">
        <f t="shared" si="49"/>
        <v>17523.074369189908</v>
      </c>
      <c r="F241" s="86">
        <f t="shared" si="42"/>
        <v>0.96476051600806023</v>
      </c>
      <c r="G241" s="192">
        <f t="shared" si="43"/>
        <v>384.83988917145615</v>
      </c>
      <c r="H241" s="192">
        <f t="shared" si="44"/>
        <v>2318.2754923688517</v>
      </c>
      <c r="I241" s="192">
        <f t="shared" si="45"/>
        <v>0</v>
      </c>
      <c r="J241" s="87">
        <f t="shared" si="46"/>
        <v>0</v>
      </c>
      <c r="K241" s="192">
        <f t="shared" si="50"/>
        <v>-266.63499528294238</v>
      </c>
      <c r="L241" s="87">
        <f t="shared" si="47"/>
        <v>-1606.2092115844448</v>
      </c>
      <c r="M241" s="88">
        <f t="shared" si="51"/>
        <v>712.0662807844069</v>
      </c>
      <c r="N241" s="88">
        <f t="shared" si="52"/>
        <v>106271.06628078441</v>
      </c>
      <c r="O241" s="88">
        <f t="shared" si="53"/>
        <v>17641.279263078421</v>
      </c>
      <c r="P241" s="89">
        <f t="shared" si="48"/>
        <v>0.97126847300349761</v>
      </c>
      <c r="Q241" s="200">
        <v>6763.0581286523902</v>
      </c>
      <c r="R241" s="89">
        <f t="shared" si="54"/>
        <v>1.216799309617413E-2</v>
      </c>
      <c r="S241" s="89">
        <f t="shared" si="54"/>
        <v>-1.1523190009164524E-2</v>
      </c>
      <c r="T241" s="91">
        <v>6024</v>
      </c>
      <c r="U241" s="195">
        <v>104290</v>
      </c>
      <c r="V241" s="195">
        <v>17727.349991500934</v>
      </c>
      <c r="W241" s="202"/>
      <c r="X241" s="88">
        <v>0</v>
      </c>
      <c r="Y241" s="88">
        <f t="shared" si="55"/>
        <v>0</v>
      </c>
    </row>
    <row r="242" spans="2:27" x14ac:dyDescent="0.35">
      <c r="B242" s="85">
        <v>4228</v>
      </c>
      <c r="C242" s="85" t="s">
        <v>258</v>
      </c>
      <c r="D242" s="1">
        <v>76908</v>
      </c>
      <c r="E242" s="85">
        <f t="shared" si="49"/>
        <v>41866.086009798586</v>
      </c>
      <c r="F242" s="86">
        <f t="shared" si="42"/>
        <v>2.3050034423792942</v>
      </c>
      <c r="G242" s="192">
        <f t="shared" si="43"/>
        <v>-14220.96709519375</v>
      </c>
      <c r="H242" s="192">
        <f t="shared" si="44"/>
        <v>-26123.916553870917</v>
      </c>
      <c r="I242" s="192">
        <f t="shared" si="45"/>
        <v>0</v>
      </c>
      <c r="J242" s="87">
        <f t="shared" si="46"/>
        <v>0</v>
      </c>
      <c r="K242" s="192">
        <f t="shared" si="50"/>
        <v>-266.63499528294238</v>
      </c>
      <c r="L242" s="87">
        <f t="shared" si="47"/>
        <v>-489.80848633476518</v>
      </c>
      <c r="M242" s="88">
        <f t="shared" si="51"/>
        <v>-26613.725040205682</v>
      </c>
      <c r="N242" s="88">
        <f t="shared" si="52"/>
        <v>50294.274959794318</v>
      </c>
      <c r="O242" s="88">
        <f t="shared" si="53"/>
        <v>27378.483919321894</v>
      </c>
      <c r="P242" s="89">
        <f t="shared" si="48"/>
        <v>1.5073656435519907</v>
      </c>
      <c r="Q242" s="200">
        <v>-992.55611183027213</v>
      </c>
      <c r="R242" s="89">
        <f t="shared" si="54"/>
        <v>2.7069617125839666E-2</v>
      </c>
      <c r="S242" s="89">
        <f t="shared" si="54"/>
        <v>1.1973874250282948E-2</v>
      </c>
      <c r="T242" s="91">
        <v>1837</v>
      </c>
      <c r="U242" s="195">
        <v>74881</v>
      </c>
      <c r="V242" s="195">
        <v>41370.718232044201</v>
      </c>
      <c r="W242" s="202"/>
      <c r="X242" s="88">
        <v>0</v>
      </c>
      <c r="Y242" s="88">
        <f t="shared" si="55"/>
        <v>0</v>
      </c>
    </row>
    <row r="243" spans="2:27" ht="30.65" customHeight="1" x14ac:dyDescent="0.35">
      <c r="B243" s="85">
        <v>4601</v>
      </c>
      <c r="C243" s="85" t="s">
        <v>259</v>
      </c>
      <c r="D243" s="1">
        <v>5531084</v>
      </c>
      <c r="E243" s="85">
        <f t="shared" si="49"/>
        <v>19116.870010023154</v>
      </c>
      <c r="F243" s="86">
        <f t="shared" si="42"/>
        <v>1.0525094504967041</v>
      </c>
      <c r="G243" s="192">
        <f t="shared" si="43"/>
        <v>-571.43749532849176</v>
      </c>
      <c r="H243" s="192">
        <f t="shared" si="44"/>
        <v>-165334.01052339253</v>
      </c>
      <c r="I243" s="192">
        <f t="shared" si="45"/>
        <v>0</v>
      </c>
      <c r="J243" s="87">
        <f t="shared" si="46"/>
        <v>0</v>
      </c>
      <c r="K243" s="192">
        <f t="shared" si="50"/>
        <v>-266.63499528294238</v>
      </c>
      <c r="L243" s="87">
        <f t="shared" si="47"/>
        <v>-77145.503185213718</v>
      </c>
      <c r="M243" s="88">
        <f t="shared" si="51"/>
        <v>-242479.51370860625</v>
      </c>
      <c r="N243" s="88">
        <f t="shared" si="52"/>
        <v>5288604.4862913936</v>
      </c>
      <c r="O243" s="88">
        <f t="shared" si="53"/>
        <v>18278.797519411721</v>
      </c>
      <c r="P243" s="89">
        <f t="shared" si="48"/>
        <v>1.0063680467989553</v>
      </c>
      <c r="Q243" s="200">
        <v>-104809.43572991365</v>
      </c>
      <c r="R243" s="89">
        <f t="shared" si="54"/>
        <v>1.9404891115535654E-2</v>
      </c>
      <c r="S243" s="89">
        <f t="shared" si="54"/>
        <v>1.0948900590262463E-2</v>
      </c>
      <c r="T243" s="91">
        <v>289330</v>
      </c>
      <c r="U243" s="195">
        <v>5425797</v>
      </c>
      <c r="V243" s="195">
        <v>18909.828181089462</v>
      </c>
      <c r="W243" s="202"/>
      <c r="X243" s="88">
        <v>0</v>
      </c>
      <c r="Y243" s="88">
        <f t="shared" si="55"/>
        <v>0</v>
      </c>
    </row>
    <row r="244" spans="2:27" x14ac:dyDescent="0.35">
      <c r="B244" s="85">
        <v>4602</v>
      </c>
      <c r="C244" s="85" t="s">
        <v>260</v>
      </c>
      <c r="D244" s="1">
        <v>291849</v>
      </c>
      <c r="E244" s="85">
        <f t="shared" si="49"/>
        <v>16988.707142441352</v>
      </c>
      <c r="F244" s="86">
        <f t="shared" si="42"/>
        <v>0.9353400849493313</v>
      </c>
      <c r="G244" s="192">
        <f t="shared" si="43"/>
        <v>705.4602252205899</v>
      </c>
      <c r="H244" s="192">
        <f t="shared" si="44"/>
        <v>12119.101209064513</v>
      </c>
      <c r="I244" s="192">
        <f t="shared" si="45"/>
        <v>0</v>
      </c>
      <c r="J244" s="87">
        <f t="shared" si="46"/>
        <v>0</v>
      </c>
      <c r="K244" s="192">
        <f t="shared" si="50"/>
        <v>-266.63499528294238</v>
      </c>
      <c r="L244" s="87">
        <f t="shared" si="47"/>
        <v>-4580.5225839656678</v>
      </c>
      <c r="M244" s="88">
        <f t="shared" si="51"/>
        <v>7538.5786250988449</v>
      </c>
      <c r="N244" s="88">
        <f t="shared" si="52"/>
        <v>299387.57862509886</v>
      </c>
      <c r="O244" s="88">
        <f t="shared" si="53"/>
        <v>17427.532372379002</v>
      </c>
      <c r="P244" s="89">
        <f t="shared" si="48"/>
        <v>0.95950030058000635</v>
      </c>
      <c r="Q244" s="200">
        <v>4905.3616520782762</v>
      </c>
      <c r="R244" s="92">
        <f t="shared" si="54"/>
        <v>-1.8093914752024546E-2</v>
      </c>
      <c r="S244" s="92">
        <f t="shared" si="54"/>
        <v>-2.0837467467078201E-2</v>
      </c>
      <c r="T244" s="91">
        <v>17179</v>
      </c>
      <c r="U244" s="195">
        <v>297227</v>
      </c>
      <c r="V244" s="195">
        <v>17350.242250890202</v>
      </c>
      <c r="W244" s="202"/>
      <c r="X244" s="88">
        <v>0</v>
      </c>
      <c r="Y244" s="88">
        <f t="shared" si="55"/>
        <v>0</v>
      </c>
      <c r="Z244" s="1"/>
      <c r="AA244" s="1"/>
    </row>
    <row r="245" spans="2:27" x14ac:dyDescent="0.35">
      <c r="B245" s="85">
        <v>4611</v>
      </c>
      <c r="C245" s="85" t="s">
        <v>261</v>
      </c>
      <c r="D245" s="1">
        <v>60828</v>
      </c>
      <c r="E245" s="85">
        <f t="shared" si="49"/>
        <v>14934.446354038793</v>
      </c>
      <c r="F245" s="86">
        <f t="shared" si="42"/>
        <v>0.82223951501058712</v>
      </c>
      <c r="G245" s="192">
        <f t="shared" si="43"/>
        <v>1938.0166982621249</v>
      </c>
      <c r="H245" s="192">
        <f t="shared" si="44"/>
        <v>7893.5420120216349</v>
      </c>
      <c r="I245" s="192">
        <f t="shared" si="45"/>
        <v>494.75314419625818</v>
      </c>
      <c r="J245" s="87">
        <f t="shared" si="46"/>
        <v>2015.1295563113597</v>
      </c>
      <c r="K245" s="192">
        <f t="shared" si="50"/>
        <v>228.11814891331579</v>
      </c>
      <c r="L245" s="87">
        <f t="shared" si="47"/>
        <v>929.12522052393524</v>
      </c>
      <c r="M245" s="88">
        <f t="shared" si="51"/>
        <v>8822.6672325455693</v>
      </c>
      <c r="N245" s="88">
        <f t="shared" si="52"/>
        <v>69650.667232545573</v>
      </c>
      <c r="O245" s="88">
        <f t="shared" si="53"/>
        <v>17100.581201214234</v>
      </c>
      <c r="P245" s="89">
        <f t="shared" si="48"/>
        <v>0.94149948782554083</v>
      </c>
      <c r="Q245" s="200">
        <v>4948.0301791591646</v>
      </c>
      <c r="R245" s="92">
        <f t="shared" si="54"/>
        <v>-0.12706294308429725</v>
      </c>
      <c r="S245" s="92">
        <f t="shared" si="54"/>
        <v>-0.1334926292388445</v>
      </c>
      <c r="T245" s="91">
        <v>4073</v>
      </c>
      <c r="U245" s="195">
        <v>69682</v>
      </c>
      <c r="V245" s="195">
        <v>17235.221370269603</v>
      </c>
      <c r="W245" s="202"/>
      <c r="X245" s="88">
        <v>0</v>
      </c>
      <c r="Y245" s="88">
        <f t="shared" si="55"/>
        <v>0</v>
      </c>
      <c r="Z245" s="1"/>
    </row>
    <row r="246" spans="2:27" x14ac:dyDescent="0.35">
      <c r="B246" s="85">
        <v>4612</v>
      </c>
      <c r="C246" s="85" t="s">
        <v>262</v>
      </c>
      <c r="D246" s="1">
        <v>79392</v>
      </c>
      <c r="E246" s="85">
        <f t="shared" si="49"/>
        <v>13850.662944870899</v>
      </c>
      <c r="F246" s="86">
        <f t="shared" si="42"/>
        <v>0.76257010888695553</v>
      </c>
      <c r="G246" s="192">
        <f t="shared" si="43"/>
        <v>2588.2867437628615</v>
      </c>
      <c r="H246" s="192">
        <f t="shared" si="44"/>
        <v>14836.059615248723</v>
      </c>
      <c r="I246" s="192">
        <f t="shared" si="45"/>
        <v>874.07733740502113</v>
      </c>
      <c r="J246" s="87">
        <f t="shared" si="46"/>
        <v>5010.2112980055808</v>
      </c>
      <c r="K246" s="192">
        <f t="shared" si="50"/>
        <v>607.4423421220788</v>
      </c>
      <c r="L246" s="87">
        <f t="shared" si="47"/>
        <v>3481.8595050437557</v>
      </c>
      <c r="M246" s="88">
        <f t="shared" si="51"/>
        <v>18317.919120292478</v>
      </c>
      <c r="N246" s="88">
        <f t="shared" si="52"/>
        <v>97709.91912029247</v>
      </c>
      <c r="O246" s="88">
        <f t="shared" si="53"/>
        <v>17046.39203075584</v>
      </c>
      <c r="P246" s="89">
        <f t="shared" si="48"/>
        <v>0.93851601751935931</v>
      </c>
      <c r="Q246" s="200">
        <v>8045.5380031771201</v>
      </c>
      <c r="R246" s="92">
        <f t="shared" si="54"/>
        <v>-0.25248568846037961</v>
      </c>
      <c r="S246" s="92">
        <f t="shared" si="54"/>
        <v>-0.24687802701652004</v>
      </c>
      <c r="T246" s="91">
        <v>5732</v>
      </c>
      <c r="U246" s="195">
        <v>106208</v>
      </c>
      <c r="V246" s="195">
        <v>18390.995670995671</v>
      </c>
      <c r="W246" s="202"/>
      <c r="X246" s="88">
        <v>0</v>
      </c>
      <c r="Y246" s="88">
        <f t="shared" si="55"/>
        <v>0</v>
      </c>
      <c r="Z246" s="1"/>
    </row>
    <row r="247" spans="2:27" x14ac:dyDescent="0.35">
      <c r="B247" s="85">
        <v>4613</v>
      </c>
      <c r="C247" s="85" t="s">
        <v>263</v>
      </c>
      <c r="D247" s="1">
        <v>201965</v>
      </c>
      <c r="E247" s="85">
        <f t="shared" si="49"/>
        <v>16647.296406198482</v>
      </c>
      <c r="F247" s="86">
        <f t="shared" si="42"/>
        <v>0.91654317801800544</v>
      </c>
      <c r="G247" s="192">
        <f t="shared" si="43"/>
        <v>910.30666696631158</v>
      </c>
      <c r="H247" s="192">
        <f t="shared" si="44"/>
        <v>11043.840483635291</v>
      </c>
      <c r="I247" s="192">
        <f t="shared" si="45"/>
        <v>0</v>
      </c>
      <c r="J247" s="87">
        <f t="shared" si="46"/>
        <v>0</v>
      </c>
      <c r="K247" s="192">
        <f t="shared" si="50"/>
        <v>-266.63499528294238</v>
      </c>
      <c r="L247" s="87">
        <f t="shared" si="47"/>
        <v>-3234.8157627726569</v>
      </c>
      <c r="M247" s="88">
        <f t="shared" si="51"/>
        <v>7809.0247208626342</v>
      </c>
      <c r="N247" s="88">
        <f t="shared" si="52"/>
        <v>209774.02472086262</v>
      </c>
      <c r="O247" s="88">
        <f t="shared" si="53"/>
        <v>17290.968077881855</v>
      </c>
      <c r="P247" s="89">
        <f t="shared" si="48"/>
        <v>0.95198153780747596</v>
      </c>
      <c r="Q247" s="200">
        <v>3547.6995379832206</v>
      </c>
      <c r="R247" s="92">
        <f t="shared" si="54"/>
        <v>2.3275962527422974E-2</v>
      </c>
      <c r="S247" s="92">
        <f t="shared" si="54"/>
        <v>1.728745335008636E-2</v>
      </c>
      <c r="T247" s="91">
        <v>12132</v>
      </c>
      <c r="U247" s="195">
        <v>197371</v>
      </c>
      <c r="V247" s="195">
        <v>16364.397645303043</v>
      </c>
      <c r="W247" s="202"/>
      <c r="X247" s="88">
        <v>0</v>
      </c>
      <c r="Y247" s="88">
        <f t="shared" si="55"/>
        <v>0</v>
      </c>
      <c r="Z247" s="1"/>
    </row>
    <row r="248" spans="2:27" x14ac:dyDescent="0.35">
      <c r="B248" s="85">
        <v>4614</v>
      </c>
      <c r="C248" s="85" t="s">
        <v>264</v>
      </c>
      <c r="D248" s="1">
        <v>330624</v>
      </c>
      <c r="E248" s="85">
        <f t="shared" si="49"/>
        <v>17311.969839773799</v>
      </c>
      <c r="F248" s="86">
        <f t="shared" si="42"/>
        <v>0.95313782295545191</v>
      </c>
      <c r="G248" s="192">
        <f t="shared" si="43"/>
        <v>511.50260682112128</v>
      </c>
      <c r="H248" s="192">
        <f t="shared" si="44"/>
        <v>9768.6767850697743</v>
      </c>
      <c r="I248" s="192">
        <f t="shared" si="45"/>
        <v>0</v>
      </c>
      <c r="J248" s="87">
        <f t="shared" si="46"/>
        <v>0</v>
      </c>
      <c r="K248" s="192">
        <f t="shared" si="50"/>
        <v>-266.63499528294238</v>
      </c>
      <c r="L248" s="87">
        <f t="shared" si="47"/>
        <v>-5092.1951399136333</v>
      </c>
      <c r="M248" s="88">
        <f t="shared" si="51"/>
        <v>4676.481645156141</v>
      </c>
      <c r="N248" s="88">
        <f t="shared" si="52"/>
        <v>335300.48164515616</v>
      </c>
      <c r="O248" s="88">
        <f t="shared" si="53"/>
        <v>17556.837451311978</v>
      </c>
      <c r="P248" s="89">
        <f t="shared" si="48"/>
        <v>0.96661939578245437</v>
      </c>
      <c r="Q248" s="200">
        <v>2124.8273142435683</v>
      </c>
      <c r="R248" s="92">
        <f t="shared" si="54"/>
        <v>4.3465087801244744E-2</v>
      </c>
      <c r="S248" s="92">
        <f t="shared" si="54"/>
        <v>3.3684992989410086E-2</v>
      </c>
      <c r="T248" s="91">
        <v>19098</v>
      </c>
      <c r="U248" s="195">
        <v>316852</v>
      </c>
      <c r="V248" s="195">
        <v>16747.819652201488</v>
      </c>
      <c r="W248" s="202"/>
      <c r="X248" s="88">
        <v>0</v>
      </c>
      <c r="Y248" s="88">
        <f t="shared" si="55"/>
        <v>0</v>
      </c>
      <c r="Z248" s="1"/>
    </row>
    <row r="249" spans="2:27" x14ac:dyDescent="0.35">
      <c r="B249" s="85">
        <v>4615</v>
      </c>
      <c r="C249" s="85" t="s">
        <v>265</v>
      </c>
      <c r="D249" s="1">
        <v>48782</v>
      </c>
      <c r="E249" s="85">
        <f t="shared" si="49"/>
        <v>15335.429110342659</v>
      </c>
      <c r="F249" s="86">
        <f t="shared" si="42"/>
        <v>0.8443162535287001</v>
      </c>
      <c r="G249" s="192">
        <f t="shared" si="43"/>
        <v>1697.4270444798058</v>
      </c>
      <c r="H249" s="192">
        <f t="shared" si="44"/>
        <v>5399.5154284902628</v>
      </c>
      <c r="I249" s="192">
        <f t="shared" si="45"/>
        <v>354.40917948990534</v>
      </c>
      <c r="J249" s="87">
        <f t="shared" si="46"/>
        <v>1127.3755999573889</v>
      </c>
      <c r="K249" s="192">
        <f t="shared" si="50"/>
        <v>87.774184206962957</v>
      </c>
      <c r="L249" s="87">
        <f t="shared" si="47"/>
        <v>279.20967996234918</v>
      </c>
      <c r="M249" s="88">
        <f t="shared" si="51"/>
        <v>5678.7251084526124</v>
      </c>
      <c r="N249" s="88">
        <f t="shared" si="52"/>
        <v>54460.725108452614</v>
      </c>
      <c r="O249" s="88">
        <f t="shared" si="53"/>
        <v>17120.630339029427</v>
      </c>
      <c r="P249" s="89">
        <f t="shared" si="48"/>
        <v>0.94260332475144648</v>
      </c>
      <c r="Q249" s="200">
        <v>2447.9217529843659</v>
      </c>
      <c r="R249" s="92">
        <f t="shared" si="54"/>
        <v>2.5887993943345039E-2</v>
      </c>
      <c r="S249" s="92">
        <f t="shared" si="54"/>
        <v>5.2476822135827149E-3</v>
      </c>
      <c r="T249" s="91">
        <v>3181</v>
      </c>
      <c r="U249" s="195">
        <v>47551</v>
      </c>
      <c r="V249" s="195">
        <v>15255.373756817451</v>
      </c>
      <c r="W249" s="202"/>
      <c r="X249" s="88">
        <v>0</v>
      </c>
      <c r="Y249" s="88">
        <f t="shared" si="55"/>
        <v>0</v>
      </c>
      <c r="Z249" s="1"/>
    </row>
    <row r="250" spans="2:27" x14ac:dyDescent="0.35">
      <c r="B250" s="85">
        <v>4616</v>
      </c>
      <c r="C250" s="85" t="s">
        <v>266</v>
      </c>
      <c r="D250" s="1">
        <v>51188</v>
      </c>
      <c r="E250" s="85">
        <f t="shared" si="49"/>
        <v>17590.378006872852</v>
      </c>
      <c r="F250" s="86">
        <f t="shared" si="42"/>
        <v>0.96846602400581117</v>
      </c>
      <c r="G250" s="192">
        <f t="shared" si="43"/>
        <v>344.45770656168969</v>
      </c>
      <c r="H250" s="192">
        <f t="shared" si="44"/>
        <v>1002.371926094517</v>
      </c>
      <c r="I250" s="192">
        <f t="shared" si="45"/>
        <v>0</v>
      </c>
      <c r="J250" s="87">
        <f t="shared" si="46"/>
        <v>0</v>
      </c>
      <c r="K250" s="192">
        <f t="shared" si="50"/>
        <v>-266.63499528294238</v>
      </c>
      <c r="L250" s="87">
        <f t="shared" si="47"/>
        <v>-775.90783627336236</v>
      </c>
      <c r="M250" s="88">
        <f t="shared" si="51"/>
        <v>226.46408982115463</v>
      </c>
      <c r="N250" s="88">
        <f t="shared" si="52"/>
        <v>51414.464089821151</v>
      </c>
      <c r="O250" s="88">
        <f t="shared" si="53"/>
        <v>17668.200718151598</v>
      </c>
      <c r="P250" s="89">
        <f t="shared" si="48"/>
        <v>0.97275067620259803</v>
      </c>
      <c r="Q250" s="200">
        <v>1055.1922235024019</v>
      </c>
      <c r="R250" s="92">
        <f t="shared" si="54"/>
        <v>-3.1159928332164838E-3</v>
      </c>
      <c r="S250" s="92">
        <f t="shared" si="54"/>
        <v>-1.2365432074970217E-2</v>
      </c>
      <c r="T250" s="91">
        <v>2910</v>
      </c>
      <c r="U250" s="195">
        <v>51348</v>
      </c>
      <c r="V250" s="195">
        <v>17810.613943808534</v>
      </c>
      <c r="W250" s="202"/>
      <c r="X250" s="88">
        <v>0</v>
      </c>
      <c r="Y250" s="88">
        <f t="shared" si="55"/>
        <v>0</v>
      </c>
      <c r="Z250" s="1"/>
    </row>
    <row r="251" spans="2:27" x14ac:dyDescent="0.35">
      <c r="B251" s="85">
        <v>4617</v>
      </c>
      <c r="C251" s="85" t="s">
        <v>267</v>
      </c>
      <c r="D251" s="1">
        <v>233020</v>
      </c>
      <c r="E251" s="85">
        <f t="shared" si="49"/>
        <v>17844.99923418594</v>
      </c>
      <c r="F251" s="86">
        <f t="shared" si="42"/>
        <v>0.982484597543403</v>
      </c>
      <c r="G251" s="192">
        <f t="shared" si="43"/>
        <v>191.68497017383706</v>
      </c>
      <c r="H251" s="192">
        <f t="shared" si="44"/>
        <v>2503.0223405299644</v>
      </c>
      <c r="I251" s="192">
        <f t="shared" si="45"/>
        <v>0</v>
      </c>
      <c r="J251" s="87">
        <f t="shared" si="46"/>
        <v>0</v>
      </c>
      <c r="K251" s="192">
        <f t="shared" si="50"/>
        <v>-266.63499528294238</v>
      </c>
      <c r="L251" s="87">
        <f t="shared" si="47"/>
        <v>-3481.7197684046619</v>
      </c>
      <c r="M251" s="88">
        <f t="shared" si="51"/>
        <v>-978.6974278746975</v>
      </c>
      <c r="N251" s="88">
        <f t="shared" si="52"/>
        <v>232041.30257212531</v>
      </c>
      <c r="O251" s="88">
        <f t="shared" si="53"/>
        <v>17770.049209076835</v>
      </c>
      <c r="P251" s="89">
        <f t="shared" si="48"/>
        <v>0.97835810561763481</v>
      </c>
      <c r="Q251" s="200">
        <v>4781.0771321286411</v>
      </c>
      <c r="R251" s="92">
        <f t="shared" si="54"/>
        <v>2.6144625533395277E-2</v>
      </c>
      <c r="S251" s="92">
        <f t="shared" si="54"/>
        <v>2.2922698006448687E-2</v>
      </c>
      <c r="T251" s="91">
        <v>13058</v>
      </c>
      <c r="U251" s="195">
        <v>227083</v>
      </c>
      <c r="V251" s="195">
        <v>17445.110240454789</v>
      </c>
      <c r="W251" s="202"/>
      <c r="X251" s="88">
        <v>0</v>
      </c>
      <c r="Y251" s="88">
        <f t="shared" si="55"/>
        <v>0</v>
      </c>
      <c r="Z251" s="1"/>
    </row>
    <row r="252" spans="2:27" x14ac:dyDescent="0.35">
      <c r="B252" s="85">
        <v>4618</v>
      </c>
      <c r="C252" s="85" t="s">
        <v>268</v>
      </c>
      <c r="D252" s="1">
        <v>211429</v>
      </c>
      <c r="E252" s="85">
        <f t="shared" si="49"/>
        <v>18965.644061715106</v>
      </c>
      <c r="F252" s="86">
        <f t="shared" si="42"/>
        <v>1.0441834672331733</v>
      </c>
      <c r="G252" s="192">
        <f t="shared" si="43"/>
        <v>-480.70192634366248</v>
      </c>
      <c r="H252" s="192">
        <f t="shared" si="44"/>
        <v>-5358.8650748791488</v>
      </c>
      <c r="I252" s="192">
        <f t="shared" si="45"/>
        <v>0</v>
      </c>
      <c r="J252" s="87">
        <f t="shared" si="46"/>
        <v>0</v>
      </c>
      <c r="K252" s="192">
        <f t="shared" si="50"/>
        <v>-266.63499528294238</v>
      </c>
      <c r="L252" s="87">
        <f t="shared" si="47"/>
        <v>-2972.4469274142416</v>
      </c>
      <c r="M252" s="88">
        <f t="shared" si="51"/>
        <v>-8331.3120022933908</v>
      </c>
      <c r="N252" s="88">
        <f t="shared" si="52"/>
        <v>203097.68799770661</v>
      </c>
      <c r="O252" s="88">
        <f t="shared" si="53"/>
        <v>18218.307140088502</v>
      </c>
      <c r="P252" s="89">
        <f t="shared" si="48"/>
        <v>1.003037653493543</v>
      </c>
      <c r="Q252" s="200">
        <v>7043.6382500360087</v>
      </c>
      <c r="R252" s="92">
        <f t="shared" si="54"/>
        <v>-1.042329726288988E-2</v>
      </c>
      <c r="S252" s="92">
        <f t="shared" si="54"/>
        <v>-3.4124138636302842E-2</v>
      </c>
      <c r="T252" s="91">
        <v>11148</v>
      </c>
      <c r="U252" s="195">
        <v>213656</v>
      </c>
      <c r="V252" s="195">
        <v>19635.695248598473</v>
      </c>
      <c r="W252" s="202"/>
      <c r="X252" s="88">
        <v>0</v>
      </c>
      <c r="Y252" s="88">
        <f t="shared" si="55"/>
        <v>0</v>
      </c>
      <c r="Z252" s="1"/>
      <c r="AA252" s="1"/>
    </row>
    <row r="253" spans="2:27" x14ac:dyDescent="0.35">
      <c r="B253" s="85">
        <v>4619</v>
      </c>
      <c r="C253" s="85" t="s">
        <v>269</v>
      </c>
      <c r="D253" s="1">
        <v>46562</v>
      </c>
      <c r="E253" s="85">
        <f t="shared" si="49"/>
        <v>48401.247401247405</v>
      </c>
      <c r="F253" s="86">
        <f t="shared" si="42"/>
        <v>2.6648070672098605</v>
      </c>
      <c r="G253" s="192">
        <f t="shared" si="43"/>
        <v>-18142.063930063043</v>
      </c>
      <c r="H253" s="192">
        <f t="shared" si="44"/>
        <v>-17452.665500720646</v>
      </c>
      <c r="I253" s="192">
        <f t="shared" si="45"/>
        <v>0</v>
      </c>
      <c r="J253" s="87">
        <f t="shared" si="46"/>
        <v>0</v>
      </c>
      <c r="K253" s="192">
        <f t="shared" si="50"/>
        <v>-266.63499528294238</v>
      </c>
      <c r="L253" s="87">
        <f t="shared" si="47"/>
        <v>-256.50286546219058</v>
      </c>
      <c r="M253" s="88">
        <f t="shared" si="51"/>
        <v>-17709.168366182836</v>
      </c>
      <c r="N253" s="88">
        <f t="shared" si="52"/>
        <v>28852.831633817164</v>
      </c>
      <c r="O253" s="88">
        <f t="shared" si="53"/>
        <v>29992.548475901418</v>
      </c>
      <c r="P253" s="89">
        <f t="shared" si="48"/>
        <v>1.6512870934842168</v>
      </c>
      <c r="Q253" s="200">
        <v>-2221.5152855638134</v>
      </c>
      <c r="R253" s="92">
        <f t="shared" si="54"/>
        <v>9.7849665189097421E-2</v>
      </c>
      <c r="S253" s="92">
        <f t="shared" si="54"/>
        <v>6.9319268484599031E-2</v>
      </c>
      <c r="T253" s="91">
        <v>962</v>
      </c>
      <c r="U253" s="195">
        <v>42412</v>
      </c>
      <c r="V253" s="195">
        <v>45263.607257203847</v>
      </c>
      <c r="W253" s="202"/>
      <c r="X253" s="88">
        <v>0</v>
      </c>
      <c r="Y253" s="88">
        <f t="shared" si="55"/>
        <v>0</v>
      </c>
      <c r="Z253" s="1"/>
    </row>
    <row r="254" spans="2:27" x14ac:dyDescent="0.35">
      <c r="B254" s="85">
        <v>4620</v>
      </c>
      <c r="C254" s="85" t="s">
        <v>270</v>
      </c>
      <c r="D254" s="1">
        <v>22614</v>
      </c>
      <c r="E254" s="85">
        <f t="shared" si="49"/>
        <v>21414.772727272728</v>
      </c>
      <c r="F254" s="86">
        <f t="shared" si="42"/>
        <v>1.1790241113673987</v>
      </c>
      <c r="G254" s="192">
        <f t="shared" si="43"/>
        <v>-1950.1791256782358</v>
      </c>
      <c r="H254" s="192">
        <f t="shared" si="44"/>
        <v>-2059.3891567162173</v>
      </c>
      <c r="I254" s="192">
        <f t="shared" si="45"/>
        <v>0</v>
      </c>
      <c r="J254" s="87">
        <f t="shared" si="46"/>
        <v>0</v>
      </c>
      <c r="K254" s="192">
        <f t="shared" si="50"/>
        <v>-266.63499528294238</v>
      </c>
      <c r="L254" s="87">
        <f t="shared" si="47"/>
        <v>-281.56655501878714</v>
      </c>
      <c r="M254" s="88">
        <f t="shared" si="51"/>
        <v>-2340.9557117350046</v>
      </c>
      <c r="N254" s="88">
        <f t="shared" si="52"/>
        <v>20273.044288264995</v>
      </c>
      <c r="O254" s="88">
        <f t="shared" si="53"/>
        <v>19197.958606311549</v>
      </c>
      <c r="P254" s="89">
        <f t="shared" si="48"/>
        <v>1.0569739111472329</v>
      </c>
      <c r="Q254" s="200">
        <v>1408.8755285287066</v>
      </c>
      <c r="R254" s="92">
        <f t="shared" si="54"/>
        <v>-3.3507137362167705E-2</v>
      </c>
      <c r="S254" s="92">
        <f t="shared" si="54"/>
        <v>-3.8083334628445278E-2</v>
      </c>
      <c r="T254" s="91">
        <v>1056</v>
      </c>
      <c r="U254" s="195">
        <v>23398</v>
      </c>
      <c r="V254" s="195">
        <v>22262.607040913415</v>
      </c>
      <c r="W254" s="202"/>
      <c r="X254" s="88">
        <v>0</v>
      </c>
      <c r="Y254" s="88">
        <f t="shared" si="55"/>
        <v>0</v>
      </c>
      <c r="Z254" s="1"/>
    </row>
    <row r="255" spans="2:27" x14ac:dyDescent="0.35">
      <c r="B255" s="85">
        <v>4621</v>
      </c>
      <c r="C255" s="85" t="s">
        <v>271</v>
      </c>
      <c r="D255" s="1">
        <v>254067</v>
      </c>
      <c r="E255" s="85">
        <f t="shared" si="49"/>
        <v>15737.549554013875</v>
      </c>
      <c r="F255" s="86">
        <f t="shared" si="42"/>
        <v>0.86645562922043073</v>
      </c>
      <c r="G255" s="192">
        <f t="shared" si="43"/>
        <v>1456.154778277076</v>
      </c>
      <c r="H255" s="192">
        <f t="shared" si="44"/>
        <v>23508.162740505115</v>
      </c>
      <c r="I255" s="192">
        <f t="shared" si="45"/>
        <v>213.66702420497975</v>
      </c>
      <c r="J255" s="87">
        <f t="shared" si="46"/>
        <v>3449.4404387651934</v>
      </c>
      <c r="K255" s="192">
        <f t="shared" si="50"/>
        <v>-52.96797107796263</v>
      </c>
      <c r="L255" s="87">
        <f t="shared" si="47"/>
        <v>-855.1149250826287</v>
      </c>
      <c r="M255" s="88">
        <f t="shared" si="51"/>
        <v>22653.047815422487</v>
      </c>
      <c r="N255" s="88">
        <f t="shared" si="52"/>
        <v>276720.04781542247</v>
      </c>
      <c r="O255" s="88">
        <f t="shared" si="53"/>
        <v>17140.736361212988</v>
      </c>
      <c r="P255" s="89">
        <f t="shared" si="48"/>
        <v>0.94371029353603297</v>
      </c>
      <c r="Q255" s="200">
        <v>12512.924027091998</v>
      </c>
      <c r="R255" s="92">
        <f t="shared" si="54"/>
        <v>5.022383710115453E-2</v>
      </c>
      <c r="S255" s="92">
        <f t="shared" si="54"/>
        <v>3.2724443383351662E-2</v>
      </c>
      <c r="T255" s="91">
        <v>16144</v>
      </c>
      <c r="U255" s="195">
        <v>241917</v>
      </c>
      <c r="V255" s="195">
        <v>15238.866141732282</v>
      </c>
      <c r="W255" s="202"/>
      <c r="X255" s="88">
        <v>0</v>
      </c>
      <c r="Y255" s="88">
        <f t="shared" si="55"/>
        <v>0</v>
      </c>
      <c r="Z255" s="1"/>
      <c r="AA255" s="1"/>
    </row>
    <row r="256" spans="2:27" x14ac:dyDescent="0.35">
      <c r="B256" s="85">
        <v>4622</v>
      </c>
      <c r="C256" s="85" t="s">
        <v>272</v>
      </c>
      <c r="D256" s="1">
        <v>135243</v>
      </c>
      <c r="E256" s="85">
        <f t="shared" si="49"/>
        <v>15853.1239010667</v>
      </c>
      <c r="F256" s="86">
        <f t="shared" si="42"/>
        <v>0.87281875730804681</v>
      </c>
      <c r="G256" s="192">
        <f t="shared" si="43"/>
        <v>1386.810170045381</v>
      </c>
      <c r="H256" s="192">
        <f t="shared" si="44"/>
        <v>11830.877560657145</v>
      </c>
      <c r="I256" s="192">
        <f t="shared" si="45"/>
        <v>173.21600273649099</v>
      </c>
      <c r="J256" s="87">
        <f t="shared" si="46"/>
        <v>1477.7057193450048</v>
      </c>
      <c r="K256" s="192">
        <f t="shared" si="50"/>
        <v>-93.418992546451392</v>
      </c>
      <c r="L256" s="87">
        <f t="shared" si="47"/>
        <v>-796.95742541377672</v>
      </c>
      <c r="M256" s="88">
        <f t="shared" si="51"/>
        <v>11033.920135243368</v>
      </c>
      <c r="N256" s="88">
        <f t="shared" si="52"/>
        <v>146276.92013524336</v>
      </c>
      <c r="O256" s="88">
        <f t="shared" si="53"/>
        <v>17146.515078565626</v>
      </c>
      <c r="P256" s="89">
        <f t="shared" si="48"/>
        <v>0.94402844994041357</v>
      </c>
      <c r="Q256" s="200">
        <v>6568.512474911664</v>
      </c>
      <c r="R256" s="89">
        <f t="shared" si="54"/>
        <v>-2.0660699659836336E-3</v>
      </c>
      <c r="S256" s="89">
        <f t="shared" si="54"/>
        <v>-6.0433004924349198E-3</v>
      </c>
      <c r="T256" s="91">
        <v>8531</v>
      </c>
      <c r="U256" s="195">
        <v>135523</v>
      </c>
      <c r="V256" s="195">
        <v>15949.511592326704</v>
      </c>
      <c r="W256" s="202"/>
      <c r="X256" s="88">
        <v>0</v>
      </c>
      <c r="Y256" s="88">
        <f t="shared" si="55"/>
        <v>0</v>
      </c>
    </row>
    <row r="257" spans="2:27" x14ac:dyDescent="0.35">
      <c r="B257" s="85">
        <v>4623</v>
      </c>
      <c r="C257" s="85" t="s">
        <v>273</v>
      </c>
      <c r="D257" s="1">
        <v>38876</v>
      </c>
      <c r="E257" s="85">
        <f t="shared" si="49"/>
        <v>15581.563126252504</v>
      </c>
      <c r="F257" s="86">
        <f t="shared" si="42"/>
        <v>0.85786755024714778</v>
      </c>
      <c r="G257" s="192">
        <f t="shared" si="43"/>
        <v>1549.7466349338986</v>
      </c>
      <c r="H257" s="192">
        <f t="shared" si="44"/>
        <v>3866.6178541600771</v>
      </c>
      <c r="I257" s="192">
        <f t="shared" si="45"/>
        <v>268.26227392145944</v>
      </c>
      <c r="J257" s="87">
        <f t="shared" si="46"/>
        <v>669.31437343404127</v>
      </c>
      <c r="K257" s="192">
        <f t="shared" si="50"/>
        <v>1.6272786385170548</v>
      </c>
      <c r="L257" s="87">
        <f t="shared" si="47"/>
        <v>4.0600602031000514</v>
      </c>
      <c r="M257" s="88">
        <f t="shared" si="51"/>
        <v>3870.677914363177</v>
      </c>
      <c r="N257" s="88">
        <f t="shared" si="52"/>
        <v>42746.677914363179</v>
      </c>
      <c r="O257" s="88">
        <f t="shared" si="53"/>
        <v>17132.937039824919</v>
      </c>
      <c r="P257" s="89">
        <f t="shared" si="48"/>
        <v>0.94328088958736878</v>
      </c>
      <c r="Q257" s="200">
        <v>3088.6939602513939</v>
      </c>
      <c r="R257" s="89">
        <f t="shared" si="54"/>
        <v>-5.9068708926790598E-3</v>
      </c>
      <c r="S257" s="89">
        <f t="shared" si="54"/>
        <v>-3.5162661733829934E-3</v>
      </c>
      <c r="T257" s="91">
        <v>2495</v>
      </c>
      <c r="U257" s="195">
        <v>39107</v>
      </c>
      <c r="V257" s="195">
        <v>15636.545381847262</v>
      </c>
      <c r="W257" s="202"/>
      <c r="X257" s="88">
        <v>0</v>
      </c>
      <c r="Y257" s="88">
        <f t="shared" si="55"/>
        <v>0</v>
      </c>
    </row>
    <row r="258" spans="2:27" x14ac:dyDescent="0.35">
      <c r="B258" s="85">
        <v>4624</v>
      </c>
      <c r="C258" s="85" t="s">
        <v>274</v>
      </c>
      <c r="D258" s="1">
        <v>407819</v>
      </c>
      <c r="E258" s="85">
        <f t="shared" si="49"/>
        <v>15932.919206125956</v>
      </c>
      <c r="F258" s="86">
        <f t="shared" si="42"/>
        <v>0.87721201376875935</v>
      </c>
      <c r="G258" s="192">
        <f t="shared" si="43"/>
        <v>1338.932987009827</v>
      </c>
      <c r="H258" s="192">
        <f t="shared" si="44"/>
        <v>34271.328735503535</v>
      </c>
      <c r="I258" s="192">
        <f t="shared" si="45"/>
        <v>145.2876459657511</v>
      </c>
      <c r="J258" s="87">
        <f t="shared" si="46"/>
        <v>3718.7825861393653</v>
      </c>
      <c r="K258" s="192">
        <f t="shared" si="50"/>
        <v>-121.34734931719129</v>
      </c>
      <c r="L258" s="87">
        <f t="shared" si="47"/>
        <v>-3106.0067531228283</v>
      </c>
      <c r="M258" s="88">
        <f t="shared" si="51"/>
        <v>31165.321982380709</v>
      </c>
      <c r="N258" s="88">
        <f t="shared" si="52"/>
        <v>438984.3219823807</v>
      </c>
      <c r="O258" s="88">
        <f t="shared" si="53"/>
        <v>17150.504843818591</v>
      </c>
      <c r="P258" s="89">
        <f t="shared" si="48"/>
        <v>0.94424811276344933</v>
      </c>
      <c r="Q258" s="200">
        <v>16756.470713419665</v>
      </c>
      <c r="R258" s="89">
        <f t="shared" si="54"/>
        <v>2.6235993084931037E-2</v>
      </c>
      <c r="S258" s="89">
        <f t="shared" si="54"/>
        <v>1.0880141180276779E-2</v>
      </c>
      <c r="T258" s="91">
        <v>25596</v>
      </c>
      <c r="U258" s="195">
        <v>397393</v>
      </c>
      <c r="V258" s="195">
        <v>15761.432594296593</v>
      </c>
      <c r="W258" s="202"/>
      <c r="X258" s="88">
        <v>0</v>
      </c>
      <c r="Y258" s="88">
        <f t="shared" si="55"/>
        <v>0</v>
      </c>
      <c r="Z258" s="1"/>
      <c r="AA258" s="1"/>
    </row>
    <row r="259" spans="2:27" x14ac:dyDescent="0.35">
      <c r="B259" s="85">
        <v>4625</v>
      </c>
      <c r="C259" s="85" t="s">
        <v>275</v>
      </c>
      <c r="D259" s="1">
        <v>148585</v>
      </c>
      <c r="E259" s="85">
        <f t="shared" si="49"/>
        <v>28050.783462337171</v>
      </c>
      <c r="F259" s="86">
        <f t="shared" si="42"/>
        <v>1.54438015598092</v>
      </c>
      <c r="G259" s="192">
        <f t="shared" si="43"/>
        <v>-5931.7855667169015</v>
      </c>
      <c r="H259" s="192">
        <f t="shared" si="44"/>
        <v>-31420.668146899428</v>
      </c>
      <c r="I259" s="192">
        <f t="shared" si="45"/>
        <v>0</v>
      </c>
      <c r="J259" s="87">
        <f t="shared" si="46"/>
        <v>0</v>
      </c>
      <c r="K259" s="192">
        <f t="shared" si="50"/>
        <v>-266.63499528294238</v>
      </c>
      <c r="L259" s="87">
        <f t="shared" si="47"/>
        <v>-1412.3655700137458</v>
      </c>
      <c r="M259" s="88">
        <f t="shared" si="51"/>
        <v>-32833.033716913174</v>
      </c>
      <c r="N259" s="88">
        <f t="shared" si="52"/>
        <v>115751.96628308683</v>
      </c>
      <c r="O259" s="88">
        <f t="shared" si="53"/>
        <v>21852.362900337328</v>
      </c>
      <c r="P259" s="89">
        <f t="shared" si="48"/>
        <v>1.2031163289926414</v>
      </c>
      <c r="Q259" s="200">
        <v>-4625.1495505524981</v>
      </c>
      <c r="R259" s="89">
        <f t="shared" si="54"/>
        <v>-6.9944649570580209E-4</v>
      </c>
      <c r="S259" s="89">
        <f t="shared" si="54"/>
        <v>-3.3406033295854589E-3</v>
      </c>
      <c r="T259" s="91">
        <v>5297</v>
      </c>
      <c r="U259" s="195">
        <v>148689</v>
      </c>
      <c r="V259" s="195">
        <v>28144.804088586032</v>
      </c>
      <c r="W259" s="202"/>
      <c r="X259" s="88">
        <v>0</v>
      </c>
      <c r="Y259" s="88">
        <f t="shared" si="55"/>
        <v>0</v>
      </c>
    </row>
    <row r="260" spans="2:27" x14ac:dyDescent="0.35">
      <c r="B260" s="85">
        <v>4626</v>
      </c>
      <c r="C260" s="85" t="s">
        <v>276</v>
      </c>
      <c r="D260" s="1">
        <v>635518</v>
      </c>
      <c r="E260" s="85">
        <f t="shared" si="49"/>
        <v>16143.009550904289</v>
      </c>
      <c r="F260" s="86">
        <f t="shared" si="42"/>
        <v>0.88877886928545069</v>
      </c>
      <c r="G260" s="192">
        <f t="shared" si="43"/>
        <v>1212.8787801428273</v>
      </c>
      <c r="H260" s="192">
        <f t="shared" si="44"/>
        <v>47748.611816662822</v>
      </c>
      <c r="I260" s="192">
        <f t="shared" si="45"/>
        <v>71.756025293334545</v>
      </c>
      <c r="J260" s="87">
        <f t="shared" si="46"/>
        <v>2824.891203747994</v>
      </c>
      <c r="K260" s="192">
        <f t="shared" si="50"/>
        <v>-194.87896998960784</v>
      </c>
      <c r="L260" s="87">
        <f t="shared" si="47"/>
        <v>-7671.9952905508808</v>
      </c>
      <c r="M260" s="88">
        <f t="shared" si="51"/>
        <v>40076.616526111939</v>
      </c>
      <c r="N260" s="88">
        <f t="shared" si="52"/>
        <v>675594.61652611196</v>
      </c>
      <c r="O260" s="88">
        <f t="shared" si="53"/>
        <v>17161.00936105751</v>
      </c>
      <c r="P260" s="89">
        <f t="shared" si="48"/>
        <v>0.94482645553928402</v>
      </c>
      <c r="Q260" s="200">
        <v>16968.019418889729</v>
      </c>
      <c r="R260" s="89">
        <f t="shared" si="54"/>
        <v>1.7100569272109508E-2</v>
      </c>
      <c r="S260" s="89">
        <f t="shared" si="54"/>
        <v>8.4197678273974126E-3</v>
      </c>
      <c r="T260" s="91">
        <v>39368</v>
      </c>
      <c r="U260" s="195">
        <v>624833</v>
      </c>
      <c r="V260" s="195">
        <v>16008.224021315844</v>
      </c>
      <c r="W260" s="202"/>
      <c r="X260" s="88">
        <v>0</v>
      </c>
      <c r="Y260" s="88">
        <f t="shared" si="55"/>
        <v>0</v>
      </c>
      <c r="Z260" s="1"/>
      <c r="AA260" s="1"/>
    </row>
    <row r="261" spans="2:27" x14ac:dyDescent="0.35">
      <c r="B261" s="85">
        <v>4627</v>
      </c>
      <c r="C261" s="85" t="s">
        <v>277</v>
      </c>
      <c r="D261" s="1">
        <v>447302</v>
      </c>
      <c r="E261" s="85">
        <f t="shared" si="49"/>
        <v>14915.535696422021</v>
      </c>
      <c r="F261" s="86">
        <f t="shared" si="42"/>
        <v>0.82119835890886528</v>
      </c>
      <c r="G261" s="192">
        <f t="shared" si="43"/>
        <v>1949.3630928321882</v>
      </c>
      <c r="H261" s="192">
        <f t="shared" si="44"/>
        <v>58459.449790944491</v>
      </c>
      <c r="I261" s="192">
        <f t="shared" si="45"/>
        <v>501.37187436212849</v>
      </c>
      <c r="J261" s="87">
        <f t="shared" si="46"/>
        <v>15035.641140245873</v>
      </c>
      <c r="K261" s="192">
        <f t="shared" si="50"/>
        <v>234.73687907918611</v>
      </c>
      <c r="L261" s="87">
        <f t="shared" si="47"/>
        <v>7039.5242667057119</v>
      </c>
      <c r="M261" s="88">
        <f t="shared" si="51"/>
        <v>65498.974057650201</v>
      </c>
      <c r="N261" s="88">
        <f t="shared" si="52"/>
        <v>512800.97405765019</v>
      </c>
      <c r="O261" s="88">
        <f t="shared" si="53"/>
        <v>17099.635668333394</v>
      </c>
      <c r="P261" s="89">
        <f t="shared" si="48"/>
        <v>0.94144743002045461</v>
      </c>
      <c r="Q261" s="200">
        <v>25545.864005107876</v>
      </c>
      <c r="R261" s="89">
        <f t="shared" si="54"/>
        <v>3.8589957323500866E-2</v>
      </c>
      <c r="S261" s="89">
        <f t="shared" si="54"/>
        <v>3.2598558389993003E-2</v>
      </c>
      <c r="T261" s="91">
        <v>29989</v>
      </c>
      <c r="U261" s="195">
        <v>430682</v>
      </c>
      <c r="V261" s="195">
        <v>14444.660584920848</v>
      </c>
      <c r="W261" s="202"/>
      <c r="X261" s="88">
        <v>0</v>
      </c>
      <c r="Y261" s="88">
        <f t="shared" si="55"/>
        <v>0</v>
      </c>
    </row>
    <row r="262" spans="2:27" x14ac:dyDescent="0.35">
      <c r="B262" s="85">
        <v>4628</v>
      </c>
      <c r="C262" s="85" t="s">
        <v>278</v>
      </c>
      <c r="D262" s="1">
        <v>64720</v>
      </c>
      <c r="E262" s="85">
        <f t="shared" si="49"/>
        <v>16701.93548387097</v>
      </c>
      <c r="F262" s="86">
        <f t="shared" si="42"/>
        <v>0.91955141867594603</v>
      </c>
      <c r="G262" s="192">
        <f t="shared" si="43"/>
        <v>877.52322036281907</v>
      </c>
      <c r="H262" s="192">
        <f t="shared" si="44"/>
        <v>3400.402478905924</v>
      </c>
      <c r="I262" s="192">
        <f t="shared" si="45"/>
        <v>0</v>
      </c>
      <c r="J262" s="87">
        <f t="shared" si="46"/>
        <v>0</v>
      </c>
      <c r="K262" s="192">
        <f t="shared" si="50"/>
        <v>-266.63499528294238</v>
      </c>
      <c r="L262" s="87">
        <f t="shared" si="47"/>
        <v>-1033.2106067214017</v>
      </c>
      <c r="M262" s="88">
        <f t="shared" si="51"/>
        <v>2367.1918721845223</v>
      </c>
      <c r="N262" s="88">
        <f t="shared" si="52"/>
        <v>67087.191872184529</v>
      </c>
      <c r="O262" s="88">
        <f t="shared" si="53"/>
        <v>17312.823708950844</v>
      </c>
      <c r="P262" s="89">
        <f t="shared" si="48"/>
        <v>0.95318483407065191</v>
      </c>
      <c r="Q262" s="200">
        <v>5056.8191979628155</v>
      </c>
      <c r="R262" s="89">
        <f t="shared" si="54"/>
        <v>-1.0866408888753037E-2</v>
      </c>
      <c r="S262" s="89">
        <f t="shared" si="54"/>
        <v>-1.290849114136973E-2</v>
      </c>
      <c r="T262" s="91">
        <v>3875</v>
      </c>
      <c r="U262" s="195">
        <v>65431</v>
      </c>
      <c r="V262" s="195">
        <v>16920.351693819499</v>
      </c>
      <c r="W262" s="202"/>
      <c r="X262" s="88">
        <v>0</v>
      </c>
      <c r="Y262" s="88">
        <f t="shared" si="55"/>
        <v>0</v>
      </c>
    </row>
    <row r="263" spans="2:27" x14ac:dyDescent="0.35">
      <c r="B263" s="85">
        <v>4629</v>
      </c>
      <c r="C263" s="85" t="s">
        <v>279</v>
      </c>
      <c r="D263" s="1">
        <v>21231</v>
      </c>
      <c r="E263" s="85">
        <f t="shared" si="49"/>
        <v>55871.052631578947</v>
      </c>
      <c r="F263" s="86">
        <f t="shared" ref="F263:F326" si="56">E263/E$364</f>
        <v>3.0760689837355004</v>
      </c>
      <c r="G263" s="192">
        <f t="shared" ref="G263:G326" si="57">($E$364+$Y$364-E263-Y263)*0.6</f>
        <v>-22623.947068261969</v>
      </c>
      <c r="H263" s="192">
        <f t="shared" ref="H263:H326" si="58">G263*T263/1000</f>
        <v>-8597.0998859395477</v>
      </c>
      <c r="I263" s="192">
        <f t="shared" ref="I263:I326" si="59">IF(E263+Y263&lt;(E$364+Y$364)*0.9,((E$364+Y$364)*0.9-E263-Y263)*0.35,0)</f>
        <v>0</v>
      </c>
      <c r="J263" s="87">
        <f t="shared" ref="J263:J326" si="60">I263*T263/1000</f>
        <v>0</v>
      </c>
      <c r="K263" s="192">
        <f t="shared" si="50"/>
        <v>-266.63499528294238</v>
      </c>
      <c r="L263" s="87">
        <f t="shared" ref="L263:L326" si="61">K263*T263/1000</f>
        <v>-101.32129820751811</v>
      </c>
      <c r="M263" s="88">
        <f t="shared" si="51"/>
        <v>-8698.421184147066</v>
      </c>
      <c r="N263" s="88">
        <f t="shared" si="52"/>
        <v>12532.578815852934</v>
      </c>
      <c r="O263" s="88">
        <f t="shared" si="53"/>
        <v>32980.470568034034</v>
      </c>
      <c r="P263" s="89">
        <f t="shared" ref="P263:P326" si="62">O263/O$364</f>
        <v>1.8157918600944727</v>
      </c>
      <c r="Q263" s="200">
        <v>166.28626973571045</v>
      </c>
      <c r="R263" s="89">
        <f t="shared" si="54"/>
        <v>-5.2356722013926084E-2</v>
      </c>
      <c r="S263" s="89">
        <f t="shared" si="54"/>
        <v>-5.7344318213852837E-2</v>
      </c>
      <c r="T263" s="91">
        <v>380</v>
      </c>
      <c r="U263" s="195">
        <v>22404</v>
      </c>
      <c r="V263" s="195">
        <v>59269.841269841272</v>
      </c>
      <c r="W263" s="202"/>
      <c r="X263" s="88">
        <v>0</v>
      </c>
      <c r="Y263" s="88">
        <f t="shared" si="55"/>
        <v>0</v>
      </c>
    </row>
    <row r="264" spans="2:27" x14ac:dyDescent="0.35">
      <c r="B264" s="85">
        <v>4630</v>
      </c>
      <c r="C264" s="85" t="s">
        <v>280</v>
      </c>
      <c r="D264" s="1">
        <v>113232</v>
      </c>
      <c r="E264" s="85">
        <f t="shared" ref="E264:E327" si="63">D264/T264*1000</f>
        <v>13890.088321884199</v>
      </c>
      <c r="F264" s="86">
        <f t="shared" si="56"/>
        <v>0.76474073524336939</v>
      </c>
      <c r="G264" s="192">
        <f t="shared" si="57"/>
        <v>2564.6315175548812</v>
      </c>
      <c r="H264" s="192">
        <f t="shared" si="58"/>
        <v>20906.87613110739</v>
      </c>
      <c r="I264" s="192">
        <f t="shared" si="59"/>
        <v>860.2784554503661</v>
      </c>
      <c r="J264" s="87">
        <f t="shared" si="60"/>
        <v>7012.9899688313844</v>
      </c>
      <c r="K264" s="192">
        <f t="shared" ref="K264:K327" si="64">I264+J$366</f>
        <v>593.64346016742365</v>
      </c>
      <c r="L264" s="87">
        <f t="shared" si="61"/>
        <v>4839.381487284837</v>
      </c>
      <c r="M264" s="88">
        <f t="shared" ref="M264:M327" si="65">+H264+L264</f>
        <v>25746.257618392228</v>
      </c>
      <c r="N264" s="88">
        <f t="shared" ref="N264:N327" si="66">D264+M264</f>
        <v>138978.25761839224</v>
      </c>
      <c r="O264" s="88">
        <f t="shared" ref="O264:O327" si="67">N264/T264*1000</f>
        <v>17048.363299606506</v>
      </c>
      <c r="P264" s="89">
        <f t="shared" si="62"/>
        <v>0.93862454883718005</v>
      </c>
      <c r="Q264" s="200">
        <v>11437.652791678269</v>
      </c>
      <c r="R264" s="89">
        <f t="shared" ref="R264:S327" si="68">(D264-U264)/U264</f>
        <v>-2.323053698511969E-2</v>
      </c>
      <c r="S264" s="89">
        <f t="shared" si="68"/>
        <v>-2.5746748801031456E-2</v>
      </c>
      <c r="T264" s="91">
        <v>8152</v>
      </c>
      <c r="U264" s="195">
        <v>115925</v>
      </c>
      <c r="V264" s="195">
        <v>14257.163940474726</v>
      </c>
      <c r="W264" s="202"/>
      <c r="X264" s="88">
        <v>0</v>
      </c>
      <c r="Y264" s="88">
        <f t="shared" ref="Y264:Y327" si="69">X264*1000/T264</f>
        <v>0</v>
      </c>
    </row>
    <row r="265" spans="2:27" x14ac:dyDescent="0.35">
      <c r="B265" s="85">
        <v>4631</v>
      </c>
      <c r="C265" s="85" t="s">
        <v>281</v>
      </c>
      <c r="D265" s="1">
        <v>456431</v>
      </c>
      <c r="E265" s="85">
        <f t="shared" si="63"/>
        <v>15255.04679144385</v>
      </c>
      <c r="F265" s="86">
        <f t="shared" si="56"/>
        <v>0.83989067809456897</v>
      </c>
      <c r="G265" s="192">
        <f t="shared" si="57"/>
        <v>1745.6564358190906</v>
      </c>
      <c r="H265" s="192">
        <f t="shared" si="58"/>
        <v>52230.040559707188</v>
      </c>
      <c r="I265" s="192">
        <f t="shared" si="59"/>
        <v>382.54299110448818</v>
      </c>
      <c r="J265" s="87">
        <f t="shared" si="60"/>
        <v>11445.686293846287</v>
      </c>
      <c r="K265" s="192">
        <f t="shared" si="64"/>
        <v>115.9079958215458</v>
      </c>
      <c r="L265" s="87">
        <f t="shared" si="61"/>
        <v>3467.9672349806501</v>
      </c>
      <c r="M265" s="88">
        <f t="shared" si="65"/>
        <v>55698.007794687837</v>
      </c>
      <c r="N265" s="88">
        <f t="shared" si="66"/>
        <v>512129.00779468782</v>
      </c>
      <c r="O265" s="88">
        <f t="shared" si="67"/>
        <v>17116.611223084488</v>
      </c>
      <c r="P265" s="89">
        <f t="shared" si="62"/>
        <v>0.94238204597973996</v>
      </c>
      <c r="Q265" s="200">
        <v>20622.601021468792</v>
      </c>
      <c r="R265" s="89">
        <f t="shared" si="68"/>
        <v>3.454755218285134E-2</v>
      </c>
      <c r="S265" s="89">
        <f t="shared" si="68"/>
        <v>2.3240832611868899E-2</v>
      </c>
      <c r="T265" s="91">
        <v>29920</v>
      </c>
      <c r="U265" s="195">
        <v>441189</v>
      </c>
      <c r="V265" s="195">
        <v>14908.559456628258</v>
      </c>
      <c r="W265" s="202"/>
      <c r="X265" s="88">
        <v>0</v>
      </c>
      <c r="Y265" s="88">
        <f t="shared" si="69"/>
        <v>0</v>
      </c>
      <c r="Z265" s="1"/>
      <c r="AA265" s="1"/>
    </row>
    <row r="266" spans="2:27" x14ac:dyDescent="0.35">
      <c r="B266" s="85">
        <v>4632</v>
      </c>
      <c r="C266" s="85" t="s">
        <v>282</v>
      </c>
      <c r="D266" s="1">
        <v>63847</v>
      </c>
      <c r="E266" s="85">
        <f t="shared" si="63"/>
        <v>22355.392156862745</v>
      </c>
      <c r="F266" s="86">
        <f t="shared" si="56"/>
        <v>1.2308113986401186</v>
      </c>
      <c r="G266" s="192">
        <f t="shared" si="57"/>
        <v>-2514.5507834322457</v>
      </c>
      <c r="H266" s="192">
        <f t="shared" si="58"/>
        <v>-7181.5570374824938</v>
      </c>
      <c r="I266" s="192">
        <f t="shared" si="59"/>
        <v>0</v>
      </c>
      <c r="J266" s="87">
        <f t="shared" si="60"/>
        <v>0</v>
      </c>
      <c r="K266" s="192">
        <f t="shared" si="64"/>
        <v>-266.63499528294238</v>
      </c>
      <c r="L266" s="87">
        <f t="shared" si="61"/>
        <v>-761.50954652808355</v>
      </c>
      <c r="M266" s="88">
        <f t="shared" si="65"/>
        <v>-7943.0665840105776</v>
      </c>
      <c r="N266" s="88">
        <f t="shared" si="66"/>
        <v>55903.933415989421</v>
      </c>
      <c r="O266" s="88">
        <f t="shared" si="67"/>
        <v>19574.206378147559</v>
      </c>
      <c r="P266" s="89">
        <f t="shared" si="62"/>
        <v>1.0776888260563211</v>
      </c>
      <c r="Q266" s="200">
        <v>-1926.9684569337251</v>
      </c>
      <c r="R266" s="89">
        <f t="shared" si="68"/>
        <v>0.14820343128439378</v>
      </c>
      <c r="S266" s="89">
        <f t="shared" si="68"/>
        <v>0.16147048773831008</v>
      </c>
      <c r="T266" s="91">
        <v>2856</v>
      </c>
      <c r="U266" s="195">
        <v>55606</v>
      </c>
      <c r="V266" s="195">
        <v>19247.490481135341</v>
      </c>
      <c r="W266" s="202"/>
      <c r="X266" s="88">
        <v>0</v>
      </c>
      <c r="Y266" s="88">
        <f t="shared" si="69"/>
        <v>0</v>
      </c>
    </row>
    <row r="267" spans="2:27" x14ac:dyDescent="0.35">
      <c r="B267" s="85">
        <v>4633</v>
      </c>
      <c r="C267" s="85" t="s">
        <v>283</v>
      </c>
      <c r="D267" s="1">
        <v>7605</v>
      </c>
      <c r="E267" s="85">
        <f t="shared" si="63"/>
        <v>14824.561403508773</v>
      </c>
      <c r="F267" s="86">
        <f t="shared" si="56"/>
        <v>0.81618962562809039</v>
      </c>
      <c r="G267" s="192">
        <f t="shared" si="57"/>
        <v>2003.9476685801371</v>
      </c>
      <c r="H267" s="192">
        <f t="shared" si="58"/>
        <v>1028.0251539816104</v>
      </c>
      <c r="I267" s="192">
        <f t="shared" si="59"/>
        <v>533.21287688176528</v>
      </c>
      <c r="J267" s="87">
        <f t="shared" si="60"/>
        <v>273.5382058403456</v>
      </c>
      <c r="K267" s="192">
        <f t="shared" si="64"/>
        <v>266.5778815988229</v>
      </c>
      <c r="L267" s="87">
        <f t="shared" si="61"/>
        <v>136.75445326019613</v>
      </c>
      <c r="M267" s="88">
        <f t="shared" si="65"/>
        <v>1164.7796072418066</v>
      </c>
      <c r="N267" s="88">
        <f t="shared" si="66"/>
        <v>8769.7796072418059</v>
      </c>
      <c r="O267" s="88">
        <f t="shared" si="67"/>
        <v>17095.086953687729</v>
      </c>
      <c r="P267" s="89">
        <f t="shared" si="62"/>
        <v>0.94119699335641571</v>
      </c>
      <c r="Q267" s="200">
        <v>580.75305227317733</v>
      </c>
      <c r="R267" s="89">
        <f t="shared" si="68"/>
        <v>-9.3455715818333535E-2</v>
      </c>
      <c r="S267" s="89">
        <f t="shared" si="68"/>
        <v>-0.1128942872140417</v>
      </c>
      <c r="T267" s="91">
        <v>513</v>
      </c>
      <c r="U267" s="195">
        <v>8389</v>
      </c>
      <c r="V267" s="195">
        <v>16711.155378486055</v>
      </c>
      <c r="W267" s="202"/>
      <c r="X267" s="88">
        <v>0</v>
      </c>
      <c r="Y267" s="88">
        <f t="shared" si="69"/>
        <v>0</v>
      </c>
    </row>
    <row r="268" spans="2:27" x14ac:dyDescent="0.35">
      <c r="B268" s="85">
        <v>4634</v>
      </c>
      <c r="C268" s="85" t="s">
        <v>284</v>
      </c>
      <c r="D268" s="1">
        <v>37118</v>
      </c>
      <c r="E268" s="85">
        <f t="shared" si="63"/>
        <v>22441.354292623942</v>
      </c>
      <c r="F268" s="86">
        <f t="shared" si="56"/>
        <v>1.2355441796982156</v>
      </c>
      <c r="G268" s="192">
        <f t="shared" si="57"/>
        <v>-2566.1280648889647</v>
      </c>
      <c r="H268" s="192">
        <f t="shared" si="58"/>
        <v>-4244.3758193263475</v>
      </c>
      <c r="I268" s="192">
        <f t="shared" si="59"/>
        <v>0</v>
      </c>
      <c r="J268" s="87">
        <f t="shared" si="60"/>
        <v>0</v>
      </c>
      <c r="K268" s="192">
        <f t="shared" si="64"/>
        <v>-266.63499528294238</v>
      </c>
      <c r="L268" s="87">
        <f t="shared" si="61"/>
        <v>-441.01428219798674</v>
      </c>
      <c r="M268" s="88">
        <f t="shared" si="65"/>
        <v>-4685.3901015243346</v>
      </c>
      <c r="N268" s="88">
        <f t="shared" si="66"/>
        <v>32432.609898475665</v>
      </c>
      <c r="O268" s="88">
        <f t="shared" si="67"/>
        <v>19608.591232452036</v>
      </c>
      <c r="P268" s="89">
        <f t="shared" si="62"/>
        <v>1.0795819384795597</v>
      </c>
      <c r="Q268" s="200">
        <v>1072.566026691743</v>
      </c>
      <c r="R268" s="89">
        <f t="shared" si="68"/>
        <v>2.0117627658989723E-2</v>
      </c>
      <c r="S268" s="89">
        <f t="shared" si="68"/>
        <v>4.698679236090836E-3</v>
      </c>
      <c r="T268" s="91">
        <v>1654</v>
      </c>
      <c r="U268" s="195">
        <v>36386</v>
      </c>
      <c r="V268" s="195">
        <v>22336.402701043586</v>
      </c>
      <c r="W268" s="202"/>
      <c r="X268" s="88">
        <v>0</v>
      </c>
      <c r="Y268" s="88">
        <f t="shared" si="69"/>
        <v>0</v>
      </c>
    </row>
    <row r="269" spans="2:27" x14ac:dyDescent="0.35">
      <c r="B269" s="85">
        <v>4635</v>
      </c>
      <c r="C269" s="85" t="s">
        <v>285</v>
      </c>
      <c r="D269" s="1">
        <v>44396</v>
      </c>
      <c r="E269" s="85">
        <f t="shared" si="63"/>
        <v>19926.391382405745</v>
      </c>
      <c r="F269" s="86">
        <f t="shared" si="56"/>
        <v>1.0970789273182242</v>
      </c>
      <c r="G269" s="192">
        <f t="shared" si="57"/>
        <v>-1057.1503187580463</v>
      </c>
      <c r="H269" s="192">
        <f t="shared" si="58"/>
        <v>-2355.3309101929271</v>
      </c>
      <c r="I269" s="192">
        <f t="shared" si="59"/>
        <v>0</v>
      </c>
      <c r="J269" s="87">
        <f t="shared" si="60"/>
        <v>0</v>
      </c>
      <c r="K269" s="192">
        <f t="shared" si="64"/>
        <v>-266.63499528294238</v>
      </c>
      <c r="L269" s="87">
        <f t="shared" si="61"/>
        <v>-594.06276949039568</v>
      </c>
      <c r="M269" s="88">
        <f t="shared" si="65"/>
        <v>-2949.3936796833227</v>
      </c>
      <c r="N269" s="88">
        <f t="shared" si="66"/>
        <v>41446.606320316678</v>
      </c>
      <c r="O269" s="88">
        <f t="shared" si="67"/>
        <v>18602.606068364756</v>
      </c>
      <c r="P269" s="89">
        <f t="shared" si="62"/>
        <v>1.0241958375275633</v>
      </c>
      <c r="Q269" s="200">
        <v>-1382.4815553390561</v>
      </c>
      <c r="R269" s="89">
        <f t="shared" si="68"/>
        <v>2.278434353906052E-2</v>
      </c>
      <c r="S269" s="89">
        <f t="shared" si="68"/>
        <v>2.3702462339364908E-2</v>
      </c>
      <c r="T269" s="91">
        <v>2228</v>
      </c>
      <c r="U269" s="195">
        <v>43407</v>
      </c>
      <c r="V269" s="195">
        <v>19465.022421524664</v>
      </c>
      <c r="W269" s="202"/>
      <c r="X269" s="88">
        <v>0</v>
      </c>
      <c r="Y269" s="88">
        <f t="shared" si="69"/>
        <v>0</v>
      </c>
    </row>
    <row r="270" spans="2:27" x14ac:dyDescent="0.35">
      <c r="B270" s="85">
        <v>4636</v>
      </c>
      <c r="C270" s="85" t="s">
        <v>286</v>
      </c>
      <c r="D270" s="1">
        <v>13919</v>
      </c>
      <c r="E270" s="85">
        <f t="shared" si="63"/>
        <v>18411.375661375663</v>
      </c>
      <c r="F270" s="86">
        <f t="shared" si="56"/>
        <v>1.0136673456524394</v>
      </c>
      <c r="G270" s="192">
        <f t="shared" si="57"/>
        <v>-148.14088613999701</v>
      </c>
      <c r="H270" s="192">
        <f t="shared" si="58"/>
        <v>-111.99450992183775</v>
      </c>
      <c r="I270" s="192">
        <f t="shared" si="59"/>
        <v>0</v>
      </c>
      <c r="J270" s="87">
        <f t="shared" si="60"/>
        <v>0</v>
      </c>
      <c r="K270" s="192">
        <f t="shared" si="64"/>
        <v>-266.63499528294238</v>
      </c>
      <c r="L270" s="87">
        <f t="shared" si="61"/>
        <v>-201.57605643390445</v>
      </c>
      <c r="M270" s="88">
        <f t="shared" si="65"/>
        <v>-313.57056635574219</v>
      </c>
      <c r="N270" s="88">
        <f t="shared" si="66"/>
        <v>13605.429433644258</v>
      </c>
      <c r="O270" s="88">
        <f t="shared" si="67"/>
        <v>17996.599779952721</v>
      </c>
      <c r="P270" s="89">
        <f t="shared" si="62"/>
        <v>0.9908312048612492</v>
      </c>
      <c r="Q270" s="200">
        <v>-315.15047389422222</v>
      </c>
      <c r="R270" s="89">
        <f t="shared" si="68"/>
        <v>0.11880073949039466</v>
      </c>
      <c r="S270" s="89">
        <f t="shared" si="68"/>
        <v>0.13655948138706769</v>
      </c>
      <c r="T270" s="91">
        <v>756</v>
      </c>
      <c r="U270" s="195">
        <v>12441</v>
      </c>
      <c r="V270" s="195">
        <v>16199.21875</v>
      </c>
      <c r="W270" s="202"/>
      <c r="X270" s="88">
        <v>0</v>
      </c>
      <c r="Y270" s="88">
        <f t="shared" si="69"/>
        <v>0</v>
      </c>
    </row>
    <row r="271" spans="2:27" x14ac:dyDescent="0.35">
      <c r="B271" s="85">
        <v>4637</v>
      </c>
      <c r="C271" s="85" t="s">
        <v>287</v>
      </c>
      <c r="D271" s="1">
        <v>21077</v>
      </c>
      <c r="E271" s="85">
        <f t="shared" si="63"/>
        <v>16622.23974763407</v>
      </c>
      <c r="F271" s="86">
        <f t="shared" si="56"/>
        <v>0.91516364413389761</v>
      </c>
      <c r="G271" s="192">
        <f t="shared" si="57"/>
        <v>925.34066210495871</v>
      </c>
      <c r="H271" s="192">
        <f t="shared" si="58"/>
        <v>1173.3319595490875</v>
      </c>
      <c r="I271" s="192">
        <f t="shared" si="59"/>
        <v>0</v>
      </c>
      <c r="J271" s="87">
        <f t="shared" si="60"/>
        <v>0</v>
      </c>
      <c r="K271" s="192">
        <f t="shared" si="64"/>
        <v>-266.63499528294238</v>
      </c>
      <c r="L271" s="87">
        <f t="shared" si="61"/>
        <v>-338.09317401877092</v>
      </c>
      <c r="M271" s="88">
        <f t="shared" si="65"/>
        <v>835.23878553031659</v>
      </c>
      <c r="N271" s="88">
        <f t="shared" si="66"/>
        <v>21912.238785530317</v>
      </c>
      <c r="O271" s="88">
        <f t="shared" si="67"/>
        <v>17280.945414456084</v>
      </c>
      <c r="P271" s="89">
        <f t="shared" si="62"/>
        <v>0.95142972425383254</v>
      </c>
      <c r="Q271" s="200">
        <v>764.19523690757592</v>
      </c>
      <c r="R271" s="89">
        <f t="shared" si="68"/>
        <v>-5.2037420167311325E-2</v>
      </c>
      <c r="S271" s="89">
        <f t="shared" si="68"/>
        <v>-3.5590119886302334E-2</v>
      </c>
      <c r="T271" s="91">
        <v>1268</v>
      </c>
      <c r="U271" s="195">
        <v>22234</v>
      </c>
      <c r="V271" s="195">
        <v>17235.65891472868</v>
      </c>
      <c r="W271" s="202"/>
      <c r="X271" s="88">
        <v>0</v>
      </c>
      <c r="Y271" s="88">
        <f t="shared" si="69"/>
        <v>0</v>
      </c>
    </row>
    <row r="272" spans="2:27" x14ac:dyDescent="0.35">
      <c r="B272" s="85">
        <v>4638</v>
      </c>
      <c r="C272" s="85" t="s">
        <v>288</v>
      </c>
      <c r="D272" s="1">
        <v>75346</v>
      </c>
      <c r="E272" s="85">
        <f t="shared" si="63"/>
        <v>19079.767029627754</v>
      </c>
      <c r="F272" s="86">
        <f t="shared" si="56"/>
        <v>1.0504666873515198</v>
      </c>
      <c r="G272" s="192">
        <f t="shared" si="57"/>
        <v>-549.17570709125141</v>
      </c>
      <c r="H272" s="192">
        <f t="shared" si="58"/>
        <v>-2168.6948673033517</v>
      </c>
      <c r="I272" s="192">
        <f t="shared" si="59"/>
        <v>0</v>
      </c>
      <c r="J272" s="87">
        <f t="shared" si="60"/>
        <v>0</v>
      </c>
      <c r="K272" s="192">
        <f t="shared" si="64"/>
        <v>-266.63499528294238</v>
      </c>
      <c r="L272" s="87">
        <f t="shared" si="61"/>
        <v>-1052.9415963723395</v>
      </c>
      <c r="M272" s="88">
        <f t="shared" si="65"/>
        <v>-3221.6364636756912</v>
      </c>
      <c r="N272" s="88">
        <f t="shared" si="66"/>
        <v>72124.363536324308</v>
      </c>
      <c r="O272" s="88">
        <f t="shared" si="67"/>
        <v>18263.95632725356</v>
      </c>
      <c r="P272" s="89">
        <f t="shared" si="62"/>
        <v>1.0055509415408814</v>
      </c>
      <c r="Q272" s="200">
        <v>2532.5949452271429</v>
      </c>
      <c r="R272" s="92">
        <f t="shared" si="68"/>
        <v>2.1183741512272473E-2</v>
      </c>
      <c r="S272" s="92">
        <f t="shared" si="68"/>
        <v>2.5321229449521445E-2</v>
      </c>
      <c r="T272" s="91">
        <v>3949</v>
      </c>
      <c r="U272" s="195">
        <v>73783</v>
      </c>
      <c r="V272" s="195">
        <v>18608.575031525852</v>
      </c>
      <c r="W272" s="202"/>
      <c r="X272" s="88">
        <v>0</v>
      </c>
      <c r="Y272" s="88">
        <f t="shared" si="69"/>
        <v>0</v>
      </c>
      <c r="Z272" s="1"/>
    </row>
    <row r="273" spans="2:28" x14ac:dyDescent="0.35">
      <c r="B273" s="85">
        <v>4639</v>
      </c>
      <c r="C273" s="85" t="s">
        <v>289</v>
      </c>
      <c r="D273" s="1">
        <v>49793</v>
      </c>
      <c r="E273" s="85">
        <f t="shared" si="63"/>
        <v>19442.795782897305</v>
      </c>
      <c r="F273" s="86">
        <f t="shared" si="56"/>
        <v>1.0704538083298969</v>
      </c>
      <c r="G273" s="192">
        <f t="shared" si="57"/>
        <v>-766.99295905298197</v>
      </c>
      <c r="H273" s="192">
        <f t="shared" si="58"/>
        <v>-1964.2689681346869</v>
      </c>
      <c r="I273" s="192">
        <f t="shared" si="59"/>
        <v>0</v>
      </c>
      <c r="J273" s="87">
        <f t="shared" si="60"/>
        <v>0</v>
      </c>
      <c r="K273" s="192">
        <f t="shared" si="64"/>
        <v>-266.63499528294238</v>
      </c>
      <c r="L273" s="87">
        <f t="shared" si="61"/>
        <v>-682.85222291961543</v>
      </c>
      <c r="M273" s="88">
        <f t="shared" si="65"/>
        <v>-2647.1211910543025</v>
      </c>
      <c r="N273" s="88">
        <f t="shared" si="66"/>
        <v>47145.878808945694</v>
      </c>
      <c r="O273" s="88">
        <f t="shared" si="67"/>
        <v>18409.167828561378</v>
      </c>
      <c r="P273" s="89">
        <f t="shared" si="62"/>
        <v>1.0135457899322322</v>
      </c>
      <c r="Q273" s="200">
        <v>1856.5093073503976</v>
      </c>
      <c r="R273" s="92">
        <f t="shared" si="68"/>
        <v>-5.585998976089801E-2</v>
      </c>
      <c r="S273" s="92">
        <f t="shared" si="68"/>
        <v>-5.622865044431824E-2</v>
      </c>
      <c r="T273" s="91">
        <v>2561</v>
      </c>
      <c r="U273" s="195">
        <v>52739</v>
      </c>
      <c r="V273" s="195">
        <v>20601.171875</v>
      </c>
      <c r="W273" s="202"/>
      <c r="X273" s="88">
        <v>0</v>
      </c>
      <c r="Y273" s="88">
        <f t="shared" si="69"/>
        <v>0</v>
      </c>
      <c r="Z273" s="1"/>
    </row>
    <row r="274" spans="2:28" x14ac:dyDescent="0.35">
      <c r="B274" s="85">
        <v>4640</v>
      </c>
      <c r="C274" s="85" t="s">
        <v>290</v>
      </c>
      <c r="D274" s="1">
        <v>186051</v>
      </c>
      <c r="E274" s="85">
        <f t="shared" si="63"/>
        <v>15252.582390555828</v>
      </c>
      <c r="F274" s="86">
        <f t="shared" si="56"/>
        <v>0.83975499661412289</v>
      </c>
      <c r="G274" s="192">
        <f t="shared" si="57"/>
        <v>1747.135076351904</v>
      </c>
      <c r="H274" s="192">
        <f t="shared" si="58"/>
        <v>21311.553661340524</v>
      </c>
      <c r="I274" s="192">
        <f t="shared" si="59"/>
        <v>383.40553141529597</v>
      </c>
      <c r="J274" s="87">
        <f t="shared" si="60"/>
        <v>4676.7806722037803</v>
      </c>
      <c r="K274" s="192">
        <f t="shared" si="64"/>
        <v>116.77053613235358</v>
      </c>
      <c r="L274" s="87">
        <f t="shared" si="61"/>
        <v>1424.366999742449</v>
      </c>
      <c r="M274" s="88">
        <f t="shared" si="65"/>
        <v>22735.920661082971</v>
      </c>
      <c r="N274" s="88">
        <f t="shared" si="66"/>
        <v>208786.92066108296</v>
      </c>
      <c r="O274" s="88">
        <f t="shared" si="67"/>
        <v>17116.488003040085</v>
      </c>
      <c r="P274" s="89">
        <f t="shared" si="62"/>
        <v>0.94237526190571752</v>
      </c>
      <c r="Q274" s="200">
        <v>11181.317020717785</v>
      </c>
      <c r="R274" s="92">
        <f t="shared" si="68"/>
        <v>6.4048452405462905E-2</v>
      </c>
      <c r="S274" s="92">
        <f t="shared" si="68"/>
        <v>5.523808236996923E-2</v>
      </c>
      <c r="T274" s="91">
        <v>12198</v>
      </c>
      <c r="U274" s="195">
        <v>174852</v>
      </c>
      <c r="V274" s="195">
        <v>14454.162188972472</v>
      </c>
      <c r="W274" s="202"/>
      <c r="X274" s="88">
        <v>0</v>
      </c>
      <c r="Y274" s="88">
        <f t="shared" si="69"/>
        <v>0</v>
      </c>
      <c r="Z274" s="1"/>
      <c r="AA274" s="1"/>
    </row>
    <row r="275" spans="2:28" x14ac:dyDescent="0.35">
      <c r="B275" s="85">
        <v>4641</v>
      </c>
      <c r="C275" s="85" t="s">
        <v>291</v>
      </c>
      <c r="D275" s="1">
        <v>59399</v>
      </c>
      <c r="E275" s="85">
        <f t="shared" si="63"/>
        <v>33464.225352112677</v>
      </c>
      <c r="F275" s="86">
        <f t="shared" si="56"/>
        <v>1.8424257432405551</v>
      </c>
      <c r="G275" s="192">
        <f t="shared" si="57"/>
        <v>-9179.8507005822048</v>
      </c>
      <c r="H275" s="192">
        <f t="shared" si="58"/>
        <v>-16294.234993533413</v>
      </c>
      <c r="I275" s="192">
        <f t="shared" si="59"/>
        <v>0</v>
      </c>
      <c r="J275" s="87">
        <f t="shared" si="60"/>
        <v>0</v>
      </c>
      <c r="K275" s="192">
        <f t="shared" si="64"/>
        <v>-266.63499528294238</v>
      </c>
      <c r="L275" s="87">
        <f t="shared" si="61"/>
        <v>-473.27711662722277</v>
      </c>
      <c r="M275" s="88">
        <f t="shared" si="65"/>
        <v>-16767.512110160635</v>
      </c>
      <c r="N275" s="88">
        <f t="shared" si="66"/>
        <v>42631.487889839365</v>
      </c>
      <c r="O275" s="88">
        <f t="shared" si="67"/>
        <v>24017.73965624753</v>
      </c>
      <c r="P275" s="89">
        <f t="shared" si="62"/>
        <v>1.3223345638964952</v>
      </c>
      <c r="Q275" s="200">
        <v>1306.4371810023258</v>
      </c>
      <c r="R275" s="92">
        <f t="shared" si="68"/>
        <v>1.121893088185223E-2</v>
      </c>
      <c r="S275" s="92">
        <f t="shared" si="68"/>
        <v>6.0916236266765553E-3</v>
      </c>
      <c r="T275" s="91">
        <v>1775</v>
      </c>
      <c r="U275" s="195">
        <v>58740</v>
      </c>
      <c r="V275" s="195">
        <v>33261.608154020389</v>
      </c>
      <c r="W275" s="202"/>
      <c r="X275" s="88">
        <v>0</v>
      </c>
      <c r="Y275" s="88">
        <f t="shared" si="69"/>
        <v>0</v>
      </c>
    </row>
    <row r="276" spans="2:28" x14ac:dyDescent="0.35">
      <c r="B276" s="85">
        <v>4642</v>
      </c>
      <c r="C276" s="85" t="s">
        <v>292</v>
      </c>
      <c r="D276" s="1">
        <v>44371</v>
      </c>
      <c r="E276" s="85">
        <f t="shared" si="63"/>
        <v>20841.240018788161</v>
      </c>
      <c r="F276" s="86">
        <f t="shared" si="56"/>
        <v>1.147447362896939</v>
      </c>
      <c r="G276" s="192">
        <f t="shared" si="57"/>
        <v>-1606.0595005874959</v>
      </c>
      <c r="H276" s="192">
        <f t="shared" si="58"/>
        <v>-3419.3006767507786</v>
      </c>
      <c r="I276" s="192">
        <f t="shared" si="59"/>
        <v>0</v>
      </c>
      <c r="J276" s="87">
        <f t="shared" si="60"/>
        <v>0</v>
      </c>
      <c r="K276" s="192">
        <f t="shared" si="64"/>
        <v>-266.63499528294238</v>
      </c>
      <c r="L276" s="87">
        <f t="shared" si="61"/>
        <v>-567.66590495738433</v>
      </c>
      <c r="M276" s="88">
        <f t="shared" si="65"/>
        <v>-3986.9665817081632</v>
      </c>
      <c r="N276" s="88">
        <f t="shared" si="66"/>
        <v>40384.033418291838</v>
      </c>
      <c r="O276" s="88">
        <f t="shared" si="67"/>
        <v>18968.545522917724</v>
      </c>
      <c r="P276" s="89">
        <f t="shared" si="62"/>
        <v>1.0443432117590492</v>
      </c>
      <c r="Q276" s="200">
        <v>1569.6238638613822</v>
      </c>
      <c r="R276" s="92">
        <f t="shared" si="68"/>
        <v>9.9237509957892343E-3</v>
      </c>
      <c r="S276" s="92">
        <f t="shared" si="68"/>
        <v>4.23136724193775E-3</v>
      </c>
      <c r="T276" s="91">
        <v>2129</v>
      </c>
      <c r="U276" s="195">
        <v>43935</v>
      </c>
      <c r="V276" s="195">
        <v>20753.424657534248</v>
      </c>
      <c r="W276" s="202"/>
      <c r="X276" s="88">
        <v>0</v>
      </c>
      <c r="Y276" s="88">
        <f t="shared" si="69"/>
        <v>0</v>
      </c>
    </row>
    <row r="277" spans="2:28" x14ac:dyDescent="0.35">
      <c r="B277" s="85">
        <v>4643</v>
      </c>
      <c r="C277" s="85" t="s">
        <v>293</v>
      </c>
      <c r="D277" s="1">
        <v>109687</v>
      </c>
      <c r="E277" s="85">
        <f t="shared" si="63"/>
        <v>21207.849961330241</v>
      </c>
      <c r="F277" s="86">
        <f t="shared" si="56"/>
        <v>1.1676316519028946</v>
      </c>
      <c r="G277" s="192">
        <f t="shared" si="57"/>
        <v>-1826.0254661127437</v>
      </c>
      <c r="H277" s="192">
        <f t="shared" si="58"/>
        <v>-9444.2037107351098</v>
      </c>
      <c r="I277" s="192">
        <f t="shared" si="59"/>
        <v>0</v>
      </c>
      <c r="J277" s="87">
        <f t="shared" si="60"/>
        <v>0</v>
      </c>
      <c r="K277" s="192">
        <f t="shared" si="64"/>
        <v>-266.63499528294238</v>
      </c>
      <c r="L277" s="87">
        <f t="shared" si="61"/>
        <v>-1379.036195603378</v>
      </c>
      <c r="M277" s="88">
        <f t="shared" si="65"/>
        <v>-10823.239906338487</v>
      </c>
      <c r="N277" s="88">
        <f t="shared" si="66"/>
        <v>98863.76009366152</v>
      </c>
      <c r="O277" s="88">
        <f t="shared" si="67"/>
        <v>19115.189499934557</v>
      </c>
      <c r="P277" s="89">
        <f t="shared" si="62"/>
        <v>1.0524169273614314</v>
      </c>
      <c r="Q277" s="200">
        <v>58.856281771275462</v>
      </c>
      <c r="R277" s="92">
        <f t="shared" si="68"/>
        <v>1.7655681733838045E-2</v>
      </c>
      <c r="S277" s="92">
        <f t="shared" si="68"/>
        <v>2.3952081930180502E-2</v>
      </c>
      <c r="T277" s="91">
        <v>5172</v>
      </c>
      <c r="U277" s="195">
        <v>107784</v>
      </c>
      <c r="V277" s="195">
        <v>20711.760184473482</v>
      </c>
      <c r="W277" s="202"/>
      <c r="X277" s="88">
        <v>0</v>
      </c>
      <c r="Y277" s="88">
        <f t="shared" si="69"/>
        <v>0</v>
      </c>
    </row>
    <row r="278" spans="2:28" x14ac:dyDescent="0.35">
      <c r="B278" s="85">
        <v>4644</v>
      </c>
      <c r="C278" s="85" t="s">
        <v>294</v>
      </c>
      <c r="D278" s="1">
        <v>104966</v>
      </c>
      <c r="E278" s="85">
        <f t="shared" si="63"/>
        <v>19797.434930215011</v>
      </c>
      <c r="F278" s="86">
        <f t="shared" si="56"/>
        <v>1.0899790263113067</v>
      </c>
      <c r="G278" s="192">
        <f t="shared" si="57"/>
        <v>-979.77644744360578</v>
      </c>
      <c r="H278" s="192">
        <f t="shared" si="58"/>
        <v>-5194.774724345998</v>
      </c>
      <c r="I278" s="192">
        <f t="shared" si="59"/>
        <v>0</v>
      </c>
      <c r="J278" s="87">
        <f t="shared" si="60"/>
        <v>0</v>
      </c>
      <c r="K278" s="192">
        <f t="shared" si="64"/>
        <v>-266.63499528294238</v>
      </c>
      <c r="L278" s="87">
        <f t="shared" si="61"/>
        <v>-1413.6987449901605</v>
      </c>
      <c r="M278" s="88">
        <f t="shared" si="65"/>
        <v>-6608.4734693361588</v>
      </c>
      <c r="N278" s="88">
        <f t="shared" si="66"/>
        <v>98357.526530663847</v>
      </c>
      <c r="O278" s="88">
        <f t="shared" si="67"/>
        <v>18551.023487488463</v>
      </c>
      <c r="P278" s="89">
        <f t="shared" si="62"/>
        <v>1.0213558771247961</v>
      </c>
      <c r="Q278" s="200">
        <v>5182.5542161545527</v>
      </c>
      <c r="R278" s="92">
        <f t="shared" si="68"/>
        <v>2.6592467260653126E-2</v>
      </c>
      <c r="S278" s="92">
        <f t="shared" si="68"/>
        <v>1.5749544181325192E-2</v>
      </c>
      <c r="T278" s="91">
        <v>5302</v>
      </c>
      <c r="U278" s="195">
        <v>102247</v>
      </c>
      <c r="V278" s="195">
        <v>19490.468928707585</v>
      </c>
      <c r="W278" s="202"/>
      <c r="X278" s="88">
        <v>0</v>
      </c>
      <c r="Y278" s="88">
        <f t="shared" si="69"/>
        <v>0</v>
      </c>
    </row>
    <row r="279" spans="2:28" x14ac:dyDescent="0.35">
      <c r="B279" s="85">
        <v>4645</v>
      </c>
      <c r="C279" s="85" t="s">
        <v>295</v>
      </c>
      <c r="D279" s="1">
        <v>46551</v>
      </c>
      <c r="E279" s="85">
        <f t="shared" si="63"/>
        <v>15785.350966429298</v>
      </c>
      <c r="F279" s="86">
        <f t="shared" si="56"/>
        <v>0.86908741142577839</v>
      </c>
      <c r="G279" s="192">
        <f t="shared" si="57"/>
        <v>1427.4739308278222</v>
      </c>
      <c r="H279" s="192">
        <f t="shared" si="58"/>
        <v>4209.6206220112481</v>
      </c>
      <c r="I279" s="192">
        <f t="shared" si="59"/>
        <v>196.93652985958158</v>
      </c>
      <c r="J279" s="87">
        <f t="shared" si="60"/>
        <v>580.76582655590607</v>
      </c>
      <c r="K279" s="192">
        <f t="shared" si="64"/>
        <v>-69.698465423360801</v>
      </c>
      <c r="L279" s="87">
        <f t="shared" si="61"/>
        <v>-205.540774533491</v>
      </c>
      <c r="M279" s="88">
        <f t="shared" si="65"/>
        <v>4004.0798474777571</v>
      </c>
      <c r="N279" s="88">
        <f t="shared" si="66"/>
        <v>50555.079847477755</v>
      </c>
      <c r="O279" s="88">
        <f t="shared" si="67"/>
        <v>17143.12643183376</v>
      </c>
      <c r="P279" s="89">
        <f t="shared" si="62"/>
        <v>0.94384188264630042</v>
      </c>
      <c r="Q279" s="200">
        <v>752.63099640078372</v>
      </c>
      <c r="R279" s="92">
        <f t="shared" si="68"/>
        <v>-7.5268176400476755E-2</v>
      </c>
      <c r="S279" s="92">
        <f t="shared" si="68"/>
        <v>-7.464102697789303E-2</v>
      </c>
      <c r="T279" s="91">
        <v>2949</v>
      </c>
      <c r="U279" s="195">
        <v>50340</v>
      </c>
      <c r="V279" s="195">
        <v>17058.624195188069</v>
      </c>
      <c r="W279" s="202"/>
      <c r="X279" s="88">
        <v>0</v>
      </c>
      <c r="Y279" s="88">
        <f t="shared" si="69"/>
        <v>0</v>
      </c>
    </row>
    <row r="280" spans="2:28" x14ac:dyDescent="0.35">
      <c r="B280" s="85">
        <v>4646</v>
      </c>
      <c r="C280" s="85" t="s">
        <v>296</v>
      </c>
      <c r="D280" s="1">
        <v>43617</v>
      </c>
      <c r="E280" s="85">
        <f t="shared" si="63"/>
        <v>14973.223480947476</v>
      </c>
      <c r="F280" s="86">
        <f t="shared" si="56"/>
        <v>0.82437445093436024</v>
      </c>
      <c r="G280" s="192">
        <f t="shared" si="57"/>
        <v>1914.7504221169154</v>
      </c>
      <c r="H280" s="192">
        <f t="shared" si="58"/>
        <v>5577.6679796265744</v>
      </c>
      <c r="I280" s="192">
        <f t="shared" si="59"/>
        <v>481.18114977821932</v>
      </c>
      <c r="J280" s="87">
        <f t="shared" si="60"/>
        <v>1401.6806893039529</v>
      </c>
      <c r="K280" s="192">
        <f t="shared" si="64"/>
        <v>214.54615449527694</v>
      </c>
      <c r="L280" s="87">
        <f t="shared" si="61"/>
        <v>624.97294804474177</v>
      </c>
      <c r="M280" s="88">
        <f t="shared" si="65"/>
        <v>6202.6409276713166</v>
      </c>
      <c r="N280" s="88">
        <f t="shared" si="66"/>
        <v>49819.640927671317</v>
      </c>
      <c r="O280" s="88">
        <f t="shared" si="67"/>
        <v>17102.520057559668</v>
      </c>
      <c r="P280" s="89">
        <f t="shared" si="62"/>
        <v>0.94160623462172943</v>
      </c>
      <c r="Q280" s="200">
        <v>1644.3263962412666</v>
      </c>
      <c r="R280" s="92">
        <f t="shared" si="68"/>
        <v>-0.326565587944664</v>
      </c>
      <c r="S280" s="92">
        <f t="shared" si="68"/>
        <v>-0.32933977707774476</v>
      </c>
      <c r="T280" s="91">
        <v>2913</v>
      </c>
      <c r="U280" s="195">
        <v>64768</v>
      </c>
      <c r="V280" s="195">
        <v>22326.09445018959</v>
      </c>
      <c r="W280" s="202"/>
      <c r="X280" s="88">
        <v>0</v>
      </c>
      <c r="Y280" s="88">
        <f t="shared" si="69"/>
        <v>0</v>
      </c>
    </row>
    <row r="281" spans="2:28" x14ac:dyDescent="0.35">
      <c r="B281" s="85">
        <v>4647</v>
      </c>
      <c r="C281" s="85" t="s">
        <v>297</v>
      </c>
      <c r="D281" s="1">
        <v>372810</v>
      </c>
      <c r="E281" s="85">
        <f t="shared" si="63"/>
        <v>16781.904118838622</v>
      </c>
      <c r="F281" s="86">
        <f t="shared" si="56"/>
        <v>0.92395421808833134</v>
      </c>
      <c r="G281" s="192">
        <f t="shared" si="57"/>
        <v>829.54203938222781</v>
      </c>
      <c r="H281" s="192">
        <f t="shared" si="58"/>
        <v>18428.276404876193</v>
      </c>
      <c r="I281" s="192">
        <f t="shared" si="59"/>
        <v>0</v>
      </c>
      <c r="J281" s="87">
        <f t="shared" si="60"/>
        <v>0</v>
      </c>
      <c r="K281" s="192">
        <f t="shared" si="64"/>
        <v>-266.63499528294238</v>
      </c>
      <c r="L281" s="87">
        <f t="shared" si="61"/>
        <v>-5923.2964202105659</v>
      </c>
      <c r="M281" s="88">
        <f t="shared" si="65"/>
        <v>12504.979984665628</v>
      </c>
      <c r="N281" s="88">
        <f t="shared" si="66"/>
        <v>385314.97998466564</v>
      </c>
      <c r="O281" s="88">
        <f t="shared" si="67"/>
        <v>17344.811162937909</v>
      </c>
      <c r="P281" s="89">
        <f t="shared" si="62"/>
        <v>0.95494595383560621</v>
      </c>
      <c r="Q281" s="200">
        <v>4070.0354794178456</v>
      </c>
      <c r="R281" s="92">
        <f t="shared" si="68"/>
        <v>-7.6764600978455871E-3</v>
      </c>
      <c r="S281" s="92">
        <f t="shared" si="68"/>
        <v>-1.2098698695654064E-2</v>
      </c>
      <c r="T281" s="91">
        <v>22215</v>
      </c>
      <c r="U281" s="195">
        <v>375694</v>
      </c>
      <c r="V281" s="195">
        <v>16987.429914993671</v>
      </c>
      <c r="W281" s="202"/>
      <c r="X281" s="88">
        <v>0</v>
      </c>
      <c r="Y281" s="88">
        <f t="shared" si="69"/>
        <v>0</v>
      </c>
      <c r="Z281" s="1"/>
      <c r="AA281" s="1"/>
    </row>
    <row r="282" spans="2:28" x14ac:dyDescent="0.35">
      <c r="B282" s="85">
        <v>4648</v>
      </c>
      <c r="C282" s="85" t="s">
        <v>298</v>
      </c>
      <c r="D282" s="1">
        <v>68254</v>
      </c>
      <c r="E282" s="85">
        <f t="shared" si="63"/>
        <v>19601.952900631823</v>
      </c>
      <c r="F282" s="86">
        <f t="shared" si="56"/>
        <v>1.0792164546439413</v>
      </c>
      <c r="G282" s="192">
        <f t="shared" si="57"/>
        <v>-862.4872296936926</v>
      </c>
      <c r="H282" s="192">
        <f t="shared" si="58"/>
        <v>-3003.1805337934379</v>
      </c>
      <c r="I282" s="192">
        <f t="shared" si="59"/>
        <v>0</v>
      </c>
      <c r="J282" s="87">
        <f t="shared" si="60"/>
        <v>0</v>
      </c>
      <c r="K282" s="192">
        <f t="shared" si="64"/>
        <v>-266.63499528294238</v>
      </c>
      <c r="L282" s="87">
        <f t="shared" si="61"/>
        <v>-928.42305357520536</v>
      </c>
      <c r="M282" s="88">
        <f t="shared" si="65"/>
        <v>-3931.6035873686433</v>
      </c>
      <c r="N282" s="88">
        <f t="shared" si="66"/>
        <v>64322.396412631359</v>
      </c>
      <c r="O282" s="88">
        <f t="shared" si="67"/>
        <v>18472.830675655186</v>
      </c>
      <c r="P282" s="89">
        <f t="shared" si="62"/>
        <v>1.01705084845785</v>
      </c>
      <c r="Q282" s="200">
        <v>2165.1831347887828</v>
      </c>
      <c r="R282" s="92">
        <f t="shared" si="68"/>
        <v>2.2057171950105568E-2</v>
      </c>
      <c r="S282" s="92">
        <f t="shared" si="68"/>
        <v>3.3504681917381367E-2</v>
      </c>
      <c r="T282" s="91">
        <v>3482</v>
      </c>
      <c r="U282" s="195">
        <v>66781</v>
      </c>
      <c r="V282" s="195">
        <v>18966.486793524567</v>
      </c>
      <c r="W282" s="202"/>
      <c r="X282" s="88">
        <v>0</v>
      </c>
      <c r="Y282" s="88">
        <f t="shared" si="69"/>
        <v>0</v>
      </c>
    </row>
    <row r="283" spans="2:28" x14ac:dyDescent="0.35">
      <c r="B283" s="85">
        <v>4649</v>
      </c>
      <c r="C283" s="85" t="s">
        <v>299</v>
      </c>
      <c r="D283" s="1">
        <v>139881</v>
      </c>
      <c r="E283" s="85">
        <f t="shared" si="63"/>
        <v>14657.969192077964</v>
      </c>
      <c r="F283" s="86">
        <f t="shared" si="56"/>
        <v>0.80701762849581204</v>
      </c>
      <c r="G283" s="192">
        <f t="shared" si="57"/>
        <v>2103.9029954386224</v>
      </c>
      <c r="H283" s="192">
        <f t="shared" si="58"/>
        <v>20077.546285470773</v>
      </c>
      <c r="I283" s="192">
        <f t="shared" si="59"/>
        <v>591.52015088254836</v>
      </c>
      <c r="J283" s="87">
        <f t="shared" si="60"/>
        <v>5644.8767998721587</v>
      </c>
      <c r="K283" s="192">
        <f t="shared" si="64"/>
        <v>324.88515559960598</v>
      </c>
      <c r="L283" s="87">
        <f t="shared" si="61"/>
        <v>3100.3790398870401</v>
      </c>
      <c r="M283" s="88">
        <f t="shared" si="65"/>
        <v>23177.925325357814</v>
      </c>
      <c r="N283" s="88">
        <f t="shared" si="66"/>
        <v>163058.92532535782</v>
      </c>
      <c r="O283" s="88">
        <f t="shared" si="67"/>
        <v>17086.757343116195</v>
      </c>
      <c r="P283" s="89">
        <f t="shared" si="62"/>
        <v>0.94073839349980215</v>
      </c>
      <c r="Q283" s="200">
        <v>10873.015258953084</v>
      </c>
      <c r="R283" s="92">
        <f t="shared" si="68"/>
        <v>4.6394721684034142E-2</v>
      </c>
      <c r="S283" s="92">
        <f t="shared" si="68"/>
        <v>4.4640313683725605E-2</v>
      </c>
      <c r="T283" s="91">
        <v>9543</v>
      </c>
      <c r="U283" s="195">
        <v>133679</v>
      </c>
      <c r="V283" s="195">
        <v>14031.594415870684</v>
      </c>
      <c r="W283" s="202"/>
      <c r="X283" s="88">
        <v>0</v>
      </c>
      <c r="Y283" s="88">
        <f t="shared" si="69"/>
        <v>0</v>
      </c>
      <c r="Z283" s="1"/>
      <c r="AA283" s="1"/>
    </row>
    <row r="284" spans="2:28" x14ac:dyDescent="0.35">
      <c r="B284" s="85">
        <v>4650</v>
      </c>
      <c r="C284" s="85" t="s">
        <v>300</v>
      </c>
      <c r="D284" s="1">
        <v>84451</v>
      </c>
      <c r="E284" s="85">
        <f t="shared" si="63"/>
        <v>14333.16361167685</v>
      </c>
      <c r="F284" s="86">
        <f t="shared" si="56"/>
        <v>0.78913494462721856</v>
      </c>
      <c r="G284" s="192">
        <f t="shared" si="57"/>
        <v>2298.7863436792909</v>
      </c>
      <c r="H284" s="192">
        <f t="shared" si="58"/>
        <v>13544.449136958381</v>
      </c>
      <c r="I284" s="192">
        <f t="shared" si="59"/>
        <v>705.20210402293844</v>
      </c>
      <c r="J284" s="87">
        <f t="shared" si="60"/>
        <v>4155.0507969031532</v>
      </c>
      <c r="K284" s="192">
        <f t="shared" si="64"/>
        <v>438.56710873999606</v>
      </c>
      <c r="L284" s="87">
        <f t="shared" si="61"/>
        <v>2584.0374046960565</v>
      </c>
      <c r="M284" s="88">
        <f t="shared" si="65"/>
        <v>16128.486541654438</v>
      </c>
      <c r="N284" s="88">
        <f t="shared" si="66"/>
        <v>100579.48654165443</v>
      </c>
      <c r="O284" s="88">
        <f t="shared" si="67"/>
        <v>17070.517064096137</v>
      </c>
      <c r="P284" s="89">
        <f t="shared" si="62"/>
        <v>0.93984425930637239</v>
      </c>
      <c r="Q284" s="200">
        <v>6792.2695594416527</v>
      </c>
      <c r="R284" s="92">
        <f t="shared" si="68"/>
        <v>-1.968727872125553E-2</v>
      </c>
      <c r="S284" s="92">
        <f t="shared" si="68"/>
        <v>-2.2515743803016949E-2</v>
      </c>
      <c r="T284" s="91">
        <v>5892</v>
      </c>
      <c r="U284" s="195">
        <v>86147</v>
      </c>
      <c r="V284" s="195">
        <v>14663.319148936169</v>
      </c>
      <c r="W284" s="202"/>
      <c r="X284" s="88">
        <v>0</v>
      </c>
      <c r="Y284" s="88">
        <f t="shared" si="69"/>
        <v>0</v>
      </c>
    </row>
    <row r="285" spans="2:28" x14ac:dyDescent="0.35">
      <c r="B285" s="85">
        <v>4651</v>
      </c>
      <c r="C285" s="85" t="s">
        <v>301</v>
      </c>
      <c r="D285" s="1">
        <v>100606</v>
      </c>
      <c r="E285" s="85">
        <f t="shared" si="63"/>
        <v>13888.183324130316</v>
      </c>
      <c r="F285" s="86">
        <f t="shared" si="56"/>
        <v>0.76463585258537747</v>
      </c>
      <c r="G285" s="192">
        <f t="shared" si="57"/>
        <v>2565.7745162072115</v>
      </c>
      <c r="H285" s="192">
        <f t="shared" si="58"/>
        <v>18586.470595405037</v>
      </c>
      <c r="I285" s="192">
        <f t="shared" si="59"/>
        <v>860.94520466422534</v>
      </c>
      <c r="J285" s="87">
        <f t="shared" si="60"/>
        <v>6236.6870625876491</v>
      </c>
      <c r="K285" s="192">
        <f t="shared" si="64"/>
        <v>594.3102093812829</v>
      </c>
      <c r="L285" s="87">
        <f t="shared" si="61"/>
        <v>4305.183156758013</v>
      </c>
      <c r="M285" s="88">
        <f t="shared" si="65"/>
        <v>22891.653752163049</v>
      </c>
      <c r="N285" s="88">
        <f t="shared" si="66"/>
        <v>123497.65375216305</v>
      </c>
      <c r="O285" s="88">
        <f t="shared" si="67"/>
        <v>17048.268049718812</v>
      </c>
      <c r="P285" s="89">
        <f t="shared" si="62"/>
        <v>0.93861930470428045</v>
      </c>
      <c r="Q285" s="200">
        <v>10771.731209876987</v>
      </c>
      <c r="R285" s="92">
        <f t="shared" si="68"/>
        <v>-1.5529439394087657E-2</v>
      </c>
      <c r="S285" s="92">
        <f t="shared" si="68"/>
        <v>-2.0557795377303838E-2</v>
      </c>
      <c r="T285" s="91">
        <v>7244</v>
      </c>
      <c r="U285" s="195">
        <v>102193</v>
      </c>
      <c r="V285" s="195">
        <v>14179.686415984459</v>
      </c>
      <c r="W285" s="202"/>
      <c r="X285" s="88">
        <v>0</v>
      </c>
      <c r="Y285" s="88">
        <f t="shared" si="69"/>
        <v>0</v>
      </c>
    </row>
    <row r="286" spans="2:28" ht="28" customHeight="1" x14ac:dyDescent="0.35">
      <c r="B286" s="85">
        <v>5001</v>
      </c>
      <c r="C286" s="85" t="s">
        <v>302</v>
      </c>
      <c r="D286" s="1">
        <v>3871508</v>
      </c>
      <c r="E286" s="85">
        <f t="shared" si="63"/>
        <v>18205.153766575753</v>
      </c>
      <c r="F286" s="86">
        <f t="shared" si="56"/>
        <v>1.0023134737548725</v>
      </c>
      <c r="G286" s="192">
        <f t="shared" si="57"/>
        <v>-24.407749260051059</v>
      </c>
      <c r="H286" s="192">
        <f t="shared" si="58"/>
        <v>-5190.5519576424585</v>
      </c>
      <c r="I286" s="192">
        <f t="shared" si="59"/>
        <v>0</v>
      </c>
      <c r="J286" s="87">
        <f t="shared" si="60"/>
        <v>0</v>
      </c>
      <c r="K286" s="192">
        <f t="shared" si="64"/>
        <v>-266.63499528294238</v>
      </c>
      <c r="L286" s="87">
        <f t="shared" si="61"/>
        <v>-56702.598096870526</v>
      </c>
      <c r="M286" s="88">
        <f t="shared" si="65"/>
        <v>-61893.150054512982</v>
      </c>
      <c r="N286" s="88">
        <f t="shared" si="66"/>
        <v>3809614.849945487</v>
      </c>
      <c r="O286" s="88">
        <f t="shared" si="67"/>
        <v>17914.111022032761</v>
      </c>
      <c r="P286" s="89">
        <f t="shared" si="62"/>
        <v>0.98628965610222263</v>
      </c>
      <c r="Q286" s="200">
        <v>-28834.994415800298</v>
      </c>
      <c r="R286" s="92">
        <f t="shared" si="68"/>
        <v>5.5887607862453163E-2</v>
      </c>
      <c r="S286" s="92">
        <f t="shared" si="68"/>
        <v>4.5143035383310895E-2</v>
      </c>
      <c r="T286" s="91">
        <v>212660</v>
      </c>
      <c r="U286" s="195">
        <v>3666591</v>
      </c>
      <c r="V286" s="195">
        <v>17418.815559440562</v>
      </c>
      <c r="W286" s="202"/>
      <c r="X286" s="88">
        <v>0</v>
      </c>
      <c r="Y286" s="88">
        <f t="shared" si="69"/>
        <v>0</v>
      </c>
      <c r="Z286" s="1"/>
      <c r="AA286" s="1"/>
    </row>
    <row r="287" spans="2:28" x14ac:dyDescent="0.35">
      <c r="B287" s="85">
        <v>5006</v>
      </c>
      <c r="C287" s="85" t="s">
        <v>303</v>
      </c>
      <c r="D287" s="1">
        <v>311181</v>
      </c>
      <c r="E287" s="85">
        <f t="shared" si="63"/>
        <v>12990.231684408265</v>
      </c>
      <c r="F287" s="86">
        <f t="shared" si="56"/>
        <v>0.71519770782627501</v>
      </c>
      <c r="G287" s="192">
        <f t="shared" si="57"/>
        <v>3104.5455000404418</v>
      </c>
      <c r="H287" s="192">
        <f t="shared" si="58"/>
        <v>74369.387453468778</v>
      </c>
      <c r="I287" s="192">
        <f t="shared" si="59"/>
        <v>1175.2282785669429</v>
      </c>
      <c r="J287" s="87">
        <f t="shared" si="60"/>
        <v>28152.593413071118</v>
      </c>
      <c r="K287" s="192">
        <f t="shared" si="64"/>
        <v>908.59328328400056</v>
      </c>
      <c r="L287" s="87">
        <f t="shared" si="61"/>
        <v>21765.352101068231</v>
      </c>
      <c r="M287" s="88">
        <f t="shared" si="65"/>
        <v>96134.739554537009</v>
      </c>
      <c r="N287" s="88">
        <f t="shared" si="66"/>
        <v>407315.73955453699</v>
      </c>
      <c r="O287" s="88">
        <f t="shared" si="67"/>
        <v>17003.370467732708</v>
      </c>
      <c r="P287" s="89">
        <f t="shared" si="62"/>
        <v>0.93614739746632525</v>
      </c>
      <c r="Q287" s="200">
        <v>37625.740189481432</v>
      </c>
      <c r="R287" s="92">
        <f t="shared" si="68"/>
        <v>-5.2553344521697439E-3</v>
      </c>
      <c r="S287" s="92">
        <f t="shared" si="68"/>
        <v>-3.2205822663278175E-3</v>
      </c>
      <c r="T287" s="91">
        <v>23955</v>
      </c>
      <c r="U287" s="195">
        <v>312825</v>
      </c>
      <c r="V287" s="195">
        <v>13032.202966172305</v>
      </c>
      <c r="W287" s="202"/>
      <c r="X287" s="88">
        <v>0</v>
      </c>
      <c r="Y287" s="88">
        <f t="shared" si="69"/>
        <v>0</v>
      </c>
      <c r="Z287" s="1"/>
      <c r="AA287" s="1"/>
      <c r="AB287" s="45"/>
    </row>
    <row r="288" spans="2:28" x14ac:dyDescent="0.35">
      <c r="B288" s="85">
        <v>5007</v>
      </c>
      <c r="C288" s="85" t="s">
        <v>304</v>
      </c>
      <c r="D288" s="1">
        <v>206226</v>
      </c>
      <c r="E288" s="85">
        <f t="shared" si="63"/>
        <v>13819.339274944718</v>
      </c>
      <c r="F288" s="86">
        <f t="shared" si="56"/>
        <v>0.76084553480112149</v>
      </c>
      <c r="G288" s="192">
        <f t="shared" si="57"/>
        <v>2607.0809457185701</v>
      </c>
      <c r="H288" s="192">
        <f t="shared" si="58"/>
        <v>38905.468952958217</v>
      </c>
      <c r="I288" s="192">
        <f t="shared" si="59"/>
        <v>885.04062187918464</v>
      </c>
      <c r="J288" s="87">
        <f t="shared" si="60"/>
        <v>13207.461200303072</v>
      </c>
      <c r="K288" s="192">
        <f t="shared" si="64"/>
        <v>618.4056265962422</v>
      </c>
      <c r="L288" s="87">
        <f t="shared" si="61"/>
        <v>9228.4671656957235</v>
      </c>
      <c r="M288" s="88">
        <f t="shared" si="65"/>
        <v>48133.936118653939</v>
      </c>
      <c r="N288" s="88">
        <f t="shared" si="66"/>
        <v>254359.93611865395</v>
      </c>
      <c r="O288" s="88">
        <f t="shared" si="67"/>
        <v>17044.825847259526</v>
      </c>
      <c r="P288" s="89">
        <f t="shared" si="62"/>
        <v>0.93842978881506733</v>
      </c>
      <c r="Q288" s="200">
        <v>20111.663838348188</v>
      </c>
      <c r="R288" s="92">
        <f t="shared" si="68"/>
        <v>-5.1185071905136357E-3</v>
      </c>
      <c r="S288" s="92">
        <f t="shared" si="68"/>
        <v>8.1570303230320404E-5</v>
      </c>
      <c r="T288" s="91">
        <v>14923</v>
      </c>
      <c r="U288" s="195">
        <v>207287</v>
      </c>
      <c r="V288" s="195">
        <v>13818.212119192054</v>
      </c>
      <c r="W288" s="202"/>
      <c r="X288" s="88">
        <v>0</v>
      </c>
      <c r="Y288" s="88">
        <f t="shared" si="69"/>
        <v>0</v>
      </c>
      <c r="Z288" s="1"/>
      <c r="AA288" s="1"/>
    </row>
    <row r="289" spans="2:25" x14ac:dyDescent="0.35">
      <c r="B289" s="85">
        <v>5014</v>
      </c>
      <c r="C289" s="85" t="s">
        <v>305</v>
      </c>
      <c r="D289" s="1">
        <v>278137</v>
      </c>
      <c r="E289" s="85">
        <f t="shared" si="63"/>
        <v>51592.839918382488</v>
      </c>
      <c r="F289" s="86">
        <f t="shared" si="56"/>
        <v>2.8405252305210085</v>
      </c>
      <c r="G289" s="192">
        <f t="shared" si="57"/>
        <v>-20057.019440344087</v>
      </c>
      <c r="H289" s="192">
        <f t="shared" si="58"/>
        <v>-108127.39180289498</v>
      </c>
      <c r="I289" s="192">
        <f t="shared" si="59"/>
        <v>0</v>
      </c>
      <c r="J289" s="87">
        <f t="shared" si="60"/>
        <v>0</v>
      </c>
      <c r="K289" s="192">
        <f t="shared" si="64"/>
        <v>-266.63499528294238</v>
      </c>
      <c r="L289" s="87">
        <f t="shared" si="61"/>
        <v>-1437.4292595703425</v>
      </c>
      <c r="M289" s="88">
        <f t="shared" si="65"/>
        <v>-109564.82106246533</v>
      </c>
      <c r="N289" s="88">
        <f t="shared" si="66"/>
        <v>168572.17893753469</v>
      </c>
      <c r="O289" s="88">
        <f t="shared" si="67"/>
        <v>31269.18548275546</v>
      </c>
      <c r="P289" s="89">
        <f t="shared" si="62"/>
        <v>1.7215743588086765</v>
      </c>
      <c r="Q289" s="200">
        <v>-4764.5587364599778</v>
      </c>
      <c r="R289" s="89">
        <f t="shared" si="68"/>
        <v>0.79438595133028822</v>
      </c>
      <c r="S289" s="89">
        <f t="shared" si="68"/>
        <v>0.75244704762640835</v>
      </c>
      <c r="T289" s="91">
        <v>5391</v>
      </c>
      <c r="U289" s="195">
        <v>155004</v>
      </c>
      <c r="V289" s="195">
        <v>29440.455840455841</v>
      </c>
      <c r="W289" s="202"/>
      <c r="X289" s="88">
        <v>0</v>
      </c>
      <c r="Y289" s="88">
        <f t="shared" si="69"/>
        <v>0</v>
      </c>
    </row>
    <row r="290" spans="2:25" x14ac:dyDescent="0.35">
      <c r="B290" s="85">
        <v>5020</v>
      </c>
      <c r="C290" s="85" t="s">
        <v>306</v>
      </c>
      <c r="D290" s="1">
        <v>13115</v>
      </c>
      <c r="E290" s="85">
        <f t="shared" si="63"/>
        <v>14507.743362831858</v>
      </c>
      <c r="F290" s="86">
        <f t="shared" si="56"/>
        <v>0.79874670836572115</v>
      </c>
      <c r="G290" s="192">
        <f t="shared" si="57"/>
        <v>2194.0384929862862</v>
      </c>
      <c r="H290" s="192">
        <f t="shared" si="58"/>
        <v>1983.4107976596026</v>
      </c>
      <c r="I290" s="192">
        <f t="shared" si="59"/>
        <v>644.09919111868567</v>
      </c>
      <c r="J290" s="87">
        <f t="shared" si="60"/>
        <v>582.26566877129187</v>
      </c>
      <c r="K290" s="192">
        <f t="shared" si="64"/>
        <v>377.46419583574328</v>
      </c>
      <c r="L290" s="87">
        <f t="shared" si="61"/>
        <v>341.22763303551193</v>
      </c>
      <c r="M290" s="88">
        <f t="shared" si="65"/>
        <v>2324.6384306951145</v>
      </c>
      <c r="N290" s="88">
        <f t="shared" si="66"/>
        <v>15439.638430695115</v>
      </c>
      <c r="O290" s="88">
        <f t="shared" si="67"/>
        <v>17079.246051653889</v>
      </c>
      <c r="P290" s="89">
        <f t="shared" si="62"/>
        <v>0.94032484749329759</v>
      </c>
      <c r="Q290" s="200">
        <v>1159.1432928946451</v>
      </c>
      <c r="R290" s="89">
        <f t="shared" si="68"/>
        <v>0.11522108843537415</v>
      </c>
      <c r="S290" s="89">
        <f t="shared" si="68"/>
        <v>0.11522108843537407</v>
      </c>
      <c r="T290" s="91">
        <v>904</v>
      </c>
      <c r="U290" s="195">
        <v>11760</v>
      </c>
      <c r="V290" s="195">
        <v>13008.849557522124</v>
      </c>
      <c r="W290" s="202"/>
      <c r="X290" s="88">
        <v>0</v>
      </c>
      <c r="Y290" s="88">
        <f t="shared" si="69"/>
        <v>0</v>
      </c>
    </row>
    <row r="291" spans="2:25" x14ac:dyDescent="0.35">
      <c r="B291" s="85">
        <v>5021</v>
      </c>
      <c r="C291" s="85" t="s">
        <v>307</v>
      </c>
      <c r="D291" s="1">
        <v>108153</v>
      </c>
      <c r="E291" s="85">
        <f t="shared" si="63"/>
        <v>14905.3197353914</v>
      </c>
      <c r="F291" s="86">
        <f t="shared" si="56"/>
        <v>0.82063590305050571</v>
      </c>
      <c r="G291" s="192">
        <f t="shared" si="57"/>
        <v>1955.4926694505607</v>
      </c>
      <c r="H291" s="192">
        <f t="shared" si="58"/>
        <v>14189.054809533269</v>
      </c>
      <c r="I291" s="192">
        <f t="shared" si="59"/>
        <v>504.94746072284573</v>
      </c>
      <c r="J291" s="87">
        <f t="shared" si="60"/>
        <v>3663.8987750049687</v>
      </c>
      <c r="K291" s="192">
        <f t="shared" si="64"/>
        <v>238.31246543990335</v>
      </c>
      <c r="L291" s="87">
        <f t="shared" si="61"/>
        <v>1729.1952492319388</v>
      </c>
      <c r="M291" s="88">
        <f t="shared" si="65"/>
        <v>15918.250058765207</v>
      </c>
      <c r="N291" s="88">
        <f t="shared" si="66"/>
        <v>124071.2500587652</v>
      </c>
      <c r="O291" s="88">
        <f t="shared" si="67"/>
        <v>17099.124870281863</v>
      </c>
      <c r="P291" s="89">
        <f t="shared" si="62"/>
        <v>0.94141930722753664</v>
      </c>
      <c r="Q291" s="200">
        <v>5695.3660765968361</v>
      </c>
      <c r="R291" s="89">
        <f t="shared" si="68"/>
        <v>5.6099132880243728E-2</v>
      </c>
      <c r="S291" s="89">
        <f t="shared" si="68"/>
        <v>2.8444938386411558E-2</v>
      </c>
      <c r="T291" s="91">
        <v>7256</v>
      </c>
      <c r="U291" s="195">
        <v>102408</v>
      </c>
      <c r="V291" s="195">
        <v>14493.065383526748</v>
      </c>
      <c r="W291" s="202"/>
      <c r="X291" s="88">
        <v>0</v>
      </c>
      <c r="Y291" s="88">
        <f t="shared" si="69"/>
        <v>0</v>
      </c>
    </row>
    <row r="292" spans="2:25" x14ac:dyDescent="0.35">
      <c r="B292" s="85">
        <v>5022</v>
      </c>
      <c r="C292" s="85" t="s">
        <v>308</v>
      </c>
      <c r="D292" s="1">
        <v>34854</v>
      </c>
      <c r="E292" s="85">
        <f t="shared" si="63"/>
        <v>14048.367593712213</v>
      </c>
      <c r="F292" s="86">
        <f t="shared" si="56"/>
        <v>0.77345505036552997</v>
      </c>
      <c r="G292" s="192">
        <f t="shared" si="57"/>
        <v>2469.6639544580726</v>
      </c>
      <c r="H292" s="192">
        <f t="shared" si="58"/>
        <v>6127.236271010478</v>
      </c>
      <c r="I292" s="192">
        <f t="shared" si="59"/>
        <v>804.88071031056108</v>
      </c>
      <c r="J292" s="87">
        <f t="shared" si="60"/>
        <v>1996.9090422805023</v>
      </c>
      <c r="K292" s="192">
        <f t="shared" si="64"/>
        <v>538.24571502761864</v>
      </c>
      <c r="L292" s="87">
        <f t="shared" si="61"/>
        <v>1335.3876189835219</v>
      </c>
      <c r="M292" s="88">
        <f t="shared" si="65"/>
        <v>7462.6238899939999</v>
      </c>
      <c r="N292" s="88">
        <f t="shared" si="66"/>
        <v>42316.623889994</v>
      </c>
      <c r="O292" s="88">
        <f t="shared" si="67"/>
        <v>17056.277263197902</v>
      </c>
      <c r="P292" s="89">
        <f t="shared" si="62"/>
        <v>0.93906026459328784</v>
      </c>
      <c r="Q292" s="200">
        <v>5675.6711943270029</v>
      </c>
      <c r="R292" s="89">
        <f t="shared" si="68"/>
        <v>1.2314841707812954E-2</v>
      </c>
      <c r="S292" s="89">
        <f t="shared" si="68"/>
        <v>-3.1901820668330688E-3</v>
      </c>
      <c r="T292" s="91">
        <v>2481</v>
      </c>
      <c r="U292" s="195">
        <v>34430</v>
      </c>
      <c r="V292" s="195">
        <v>14093.327875562833</v>
      </c>
      <c r="W292" s="202"/>
      <c r="X292" s="88">
        <v>0</v>
      </c>
      <c r="Y292" s="88">
        <f t="shared" si="69"/>
        <v>0</v>
      </c>
    </row>
    <row r="293" spans="2:25" x14ac:dyDescent="0.35">
      <c r="B293" s="85">
        <v>5025</v>
      </c>
      <c r="C293" s="85" t="s">
        <v>309</v>
      </c>
      <c r="D293" s="1">
        <v>78437</v>
      </c>
      <c r="E293" s="85">
        <f t="shared" si="63"/>
        <v>14011.611289746337</v>
      </c>
      <c r="F293" s="86">
        <f t="shared" si="56"/>
        <v>0.77143137403833151</v>
      </c>
      <c r="G293" s="192">
        <f t="shared" si="57"/>
        <v>2491.7177368375983</v>
      </c>
      <c r="H293" s="192">
        <f t="shared" si="58"/>
        <v>13948.635890816875</v>
      </c>
      <c r="I293" s="192">
        <f t="shared" si="59"/>
        <v>817.74541669861776</v>
      </c>
      <c r="J293" s="87">
        <f t="shared" si="60"/>
        <v>4577.738842678863</v>
      </c>
      <c r="K293" s="192">
        <f t="shared" si="64"/>
        <v>551.11042141567532</v>
      </c>
      <c r="L293" s="87">
        <f t="shared" si="61"/>
        <v>3085.1161390849506</v>
      </c>
      <c r="M293" s="88">
        <f t="shared" si="65"/>
        <v>17033.752029901825</v>
      </c>
      <c r="N293" s="88">
        <f t="shared" si="66"/>
        <v>95470.752029901822</v>
      </c>
      <c r="O293" s="88">
        <f t="shared" si="67"/>
        <v>17054.439447999608</v>
      </c>
      <c r="P293" s="89">
        <f t="shared" si="62"/>
        <v>0.9389590807769278</v>
      </c>
      <c r="Q293" s="200">
        <v>8823.6403248055576</v>
      </c>
      <c r="R293" s="89">
        <f t="shared" si="68"/>
        <v>-1.7264925139384827E-2</v>
      </c>
      <c r="S293" s="89">
        <f t="shared" si="68"/>
        <v>-2.18292538186232E-2</v>
      </c>
      <c r="T293" s="91">
        <v>5598</v>
      </c>
      <c r="U293" s="195">
        <v>79815</v>
      </c>
      <c r="V293" s="195">
        <v>14324.300071787509</v>
      </c>
      <c r="W293" s="202"/>
      <c r="X293" s="88">
        <v>0</v>
      </c>
      <c r="Y293" s="88">
        <f t="shared" si="69"/>
        <v>0</v>
      </c>
    </row>
    <row r="294" spans="2:25" x14ac:dyDescent="0.35">
      <c r="B294" s="85">
        <v>5026</v>
      </c>
      <c r="C294" s="85" t="s">
        <v>310</v>
      </c>
      <c r="D294" s="1">
        <v>24537</v>
      </c>
      <c r="E294" s="85">
        <f t="shared" si="63"/>
        <v>12286.93039559339</v>
      </c>
      <c r="F294" s="86">
        <f t="shared" si="56"/>
        <v>0.6764763453523942</v>
      </c>
      <c r="G294" s="192">
        <f t="shared" si="57"/>
        <v>3526.5262733293666</v>
      </c>
      <c r="H294" s="192">
        <f t="shared" si="58"/>
        <v>7042.4729678387457</v>
      </c>
      <c r="I294" s="192">
        <f t="shared" si="59"/>
        <v>1421.3837296521492</v>
      </c>
      <c r="J294" s="87">
        <f t="shared" si="60"/>
        <v>2838.503308115342</v>
      </c>
      <c r="K294" s="192">
        <f t="shared" si="64"/>
        <v>1154.7487343692069</v>
      </c>
      <c r="L294" s="87">
        <f t="shared" si="61"/>
        <v>2306.0332225353063</v>
      </c>
      <c r="M294" s="88">
        <f t="shared" si="65"/>
        <v>9348.5061903740516</v>
      </c>
      <c r="N294" s="88">
        <f t="shared" si="66"/>
        <v>33885.50619037405</v>
      </c>
      <c r="O294" s="88">
        <f t="shared" si="67"/>
        <v>16968.205403291966</v>
      </c>
      <c r="P294" s="89">
        <f t="shared" si="62"/>
        <v>0.93421132934263129</v>
      </c>
      <c r="Q294" s="200">
        <v>3713.798236626777</v>
      </c>
      <c r="R294" s="89">
        <f t="shared" si="68"/>
        <v>1.438670470048369E-2</v>
      </c>
      <c r="S294" s="89">
        <f t="shared" si="68"/>
        <v>-7.9633278517552957E-3</v>
      </c>
      <c r="T294" s="91">
        <v>1997</v>
      </c>
      <c r="U294" s="195">
        <v>24189</v>
      </c>
      <c r="V294" s="195">
        <v>12385.560675883256</v>
      </c>
      <c r="W294" s="202"/>
      <c r="X294" s="88">
        <v>0</v>
      </c>
      <c r="Y294" s="88">
        <f t="shared" si="69"/>
        <v>0</v>
      </c>
    </row>
    <row r="295" spans="2:25" x14ac:dyDescent="0.35">
      <c r="B295" s="85">
        <v>5027</v>
      </c>
      <c r="C295" s="85" t="s">
        <v>311</v>
      </c>
      <c r="D295" s="1">
        <v>74400</v>
      </c>
      <c r="E295" s="85">
        <f t="shared" si="63"/>
        <v>12131.094081200064</v>
      </c>
      <c r="F295" s="86">
        <f t="shared" si="56"/>
        <v>0.66789653110751235</v>
      </c>
      <c r="G295" s="192">
        <f t="shared" si="57"/>
        <v>3620.0280619653622</v>
      </c>
      <c r="H295" s="192">
        <f t="shared" si="58"/>
        <v>22201.632104033568</v>
      </c>
      <c r="I295" s="192">
        <f t="shared" si="59"/>
        <v>1475.9264396898132</v>
      </c>
      <c r="J295" s="87">
        <f t="shared" si="60"/>
        <v>9051.856854617623</v>
      </c>
      <c r="K295" s="192">
        <f t="shared" si="64"/>
        <v>1209.2914444068708</v>
      </c>
      <c r="L295" s="87">
        <f t="shared" si="61"/>
        <v>7416.5844285473386</v>
      </c>
      <c r="M295" s="88">
        <f t="shared" si="65"/>
        <v>29618.216532580907</v>
      </c>
      <c r="N295" s="88">
        <f t="shared" si="66"/>
        <v>104018.2165325809</v>
      </c>
      <c r="O295" s="88">
        <f t="shared" si="67"/>
        <v>16960.413587572297</v>
      </c>
      <c r="P295" s="89">
        <f t="shared" si="62"/>
        <v>0.93378233863038707</v>
      </c>
      <c r="Q295" s="200">
        <v>13085.648966065113</v>
      </c>
      <c r="R295" s="89">
        <f t="shared" si="68"/>
        <v>-8.8457849301929025E-3</v>
      </c>
      <c r="S295" s="89">
        <f t="shared" si="68"/>
        <v>-1.0946715110513863E-2</v>
      </c>
      <c r="T295" s="91">
        <v>6133</v>
      </c>
      <c r="U295" s="195">
        <v>75064</v>
      </c>
      <c r="V295" s="195">
        <v>12265.359477124184</v>
      </c>
      <c r="W295" s="202"/>
      <c r="X295" s="88">
        <v>0</v>
      </c>
      <c r="Y295" s="88">
        <f t="shared" si="69"/>
        <v>0</v>
      </c>
    </row>
    <row r="296" spans="2:25" x14ac:dyDescent="0.35">
      <c r="B296" s="85">
        <v>5028</v>
      </c>
      <c r="C296" s="85" t="s">
        <v>312</v>
      </c>
      <c r="D296" s="1">
        <v>243196</v>
      </c>
      <c r="E296" s="85">
        <f t="shared" si="63"/>
        <v>14025.144175317186</v>
      </c>
      <c r="F296" s="86">
        <f t="shared" si="56"/>
        <v>0.77217644841234456</v>
      </c>
      <c r="G296" s="192">
        <f t="shared" si="57"/>
        <v>2483.5980054950892</v>
      </c>
      <c r="H296" s="192">
        <f t="shared" si="58"/>
        <v>43065.589415284849</v>
      </c>
      <c r="I296" s="192">
        <f t="shared" si="59"/>
        <v>813.00890674882078</v>
      </c>
      <c r="J296" s="87">
        <f t="shared" si="60"/>
        <v>14097.574443024552</v>
      </c>
      <c r="K296" s="192">
        <f t="shared" si="64"/>
        <v>546.37391146587834</v>
      </c>
      <c r="L296" s="87">
        <f t="shared" si="61"/>
        <v>9474.1236248183304</v>
      </c>
      <c r="M296" s="88">
        <f t="shared" si="65"/>
        <v>52539.713040103175</v>
      </c>
      <c r="N296" s="88">
        <f t="shared" si="66"/>
        <v>295735.7130401032</v>
      </c>
      <c r="O296" s="88">
        <f t="shared" si="67"/>
        <v>17055.116092278156</v>
      </c>
      <c r="P296" s="89">
        <f t="shared" si="62"/>
        <v>0.9389963344956288</v>
      </c>
      <c r="Q296" s="200">
        <v>21083.782410169395</v>
      </c>
      <c r="R296" s="89">
        <f t="shared" si="68"/>
        <v>3.2065863181123748E-2</v>
      </c>
      <c r="S296" s="89">
        <f t="shared" si="68"/>
        <v>1.915016004904168E-2</v>
      </c>
      <c r="T296" s="91">
        <v>17340</v>
      </c>
      <c r="U296" s="195">
        <v>235640</v>
      </c>
      <c r="V296" s="195">
        <v>13761.607195000875</v>
      </c>
      <c r="W296" s="202"/>
      <c r="X296" s="88">
        <v>0</v>
      </c>
      <c r="Y296" s="88">
        <f t="shared" si="69"/>
        <v>0</v>
      </c>
    </row>
    <row r="297" spans="2:25" x14ac:dyDescent="0.35">
      <c r="B297" s="85">
        <v>5029</v>
      </c>
      <c r="C297" s="85" t="s">
        <v>313</v>
      </c>
      <c r="D297" s="1">
        <v>115402</v>
      </c>
      <c r="E297" s="85">
        <f t="shared" si="63"/>
        <v>13671.602890652766</v>
      </c>
      <c r="F297" s="86">
        <f t="shared" si="56"/>
        <v>0.75271167499206459</v>
      </c>
      <c r="G297" s="192">
        <f t="shared" si="57"/>
        <v>2695.7227762937409</v>
      </c>
      <c r="H297" s="192">
        <f t="shared" si="58"/>
        <v>22754.595954695465</v>
      </c>
      <c r="I297" s="192">
        <f t="shared" si="59"/>
        <v>936.74835638136756</v>
      </c>
      <c r="J297" s="87">
        <f t="shared" si="60"/>
        <v>7907.0928762151234</v>
      </c>
      <c r="K297" s="192">
        <f t="shared" si="64"/>
        <v>670.11336109842523</v>
      </c>
      <c r="L297" s="87">
        <f t="shared" si="61"/>
        <v>5656.4268810318072</v>
      </c>
      <c r="M297" s="88">
        <f t="shared" si="65"/>
        <v>28411.022835727272</v>
      </c>
      <c r="N297" s="88">
        <f t="shared" si="66"/>
        <v>143813.02283572726</v>
      </c>
      <c r="O297" s="88">
        <f t="shared" si="67"/>
        <v>17037.43902804493</v>
      </c>
      <c r="P297" s="89">
        <f t="shared" si="62"/>
        <v>0.93802309582461452</v>
      </c>
      <c r="Q297" s="200">
        <v>11879.82166518108</v>
      </c>
      <c r="R297" s="89">
        <f t="shared" si="68"/>
        <v>-8.4716637454033059E-3</v>
      </c>
      <c r="S297" s="89">
        <f t="shared" si="68"/>
        <v>-1.7986388924484318E-2</v>
      </c>
      <c r="T297" s="91">
        <v>8441</v>
      </c>
      <c r="U297" s="195">
        <v>116388</v>
      </c>
      <c r="V297" s="195">
        <v>13922.009569377991</v>
      </c>
      <c r="W297" s="202"/>
      <c r="X297" s="88">
        <v>0</v>
      </c>
      <c r="Y297" s="88">
        <f t="shared" si="69"/>
        <v>0</v>
      </c>
    </row>
    <row r="298" spans="2:25" x14ac:dyDescent="0.35">
      <c r="B298" s="85">
        <v>5031</v>
      </c>
      <c r="C298" s="85" t="s">
        <v>314</v>
      </c>
      <c r="D298" s="1">
        <v>244848</v>
      </c>
      <c r="E298" s="85">
        <f t="shared" si="63"/>
        <v>16699.495293957167</v>
      </c>
      <c r="F298" s="86">
        <f t="shared" si="56"/>
        <v>0.91941707016889773</v>
      </c>
      <c r="G298" s="192">
        <f t="shared" si="57"/>
        <v>878.98733431110088</v>
      </c>
      <c r="H298" s="192">
        <f t="shared" si="58"/>
        <v>12887.712295669362</v>
      </c>
      <c r="I298" s="192">
        <f t="shared" si="59"/>
        <v>0</v>
      </c>
      <c r="J298" s="87">
        <f t="shared" si="60"/>
        <v>0</v>
      </c>
      <c r="K298" s="192">
        <f t="shared" si="64"/>
        <v>-266.63499528294238</v>
      </c>
      <c r="L298" s="87">
        <f t="shared" si="61"/>
        <v>-3909.4023008385011</v>
      </c>
      <c r="M298" s="88">
        <f t="shared" si="65"/>
        <v>8978.3099948308609</v>
      </c>
      <c r="N298" s="88">
        <f t="shared" si="66"/>
        <v>253826.30999483087</v>
      </c>
      <c r="O298" s="88">
        <f t="shared" si="67"/>
        <v>17311.847632985326</v>
      </c>
      <c r="P298" s="89">
        <f t="shared" si="62"/>
        <v>0.95313109466783275</v>
      </c>
      <c r="Q298" s="200">
        <v>1121.9740319652938</v>
      </c>
      <c r="R298" s="89">
        <f t="shared" si="68"/>
        <v>5.7923799483239863E-2</v>
      </c>
      <c r="S298" s="89">
        <f t="shared" si="68"/>
        <v>4.0823271555431397E-2</v>
      </c>
      <c r="T298" s="91">
        <v>14662</v>
      </c>
      <c r="U298" s="195">
        <v>231442</v>
      </c>
      <c r="V298" s="195">
        <v>16044.506065857884</v>
      </c>
      <c r="W298" s="202"/>
      <c r="X298" s="88">
        <v>0</v>
      </c>
      <c r="Y298" s="88">
        <f t="shared" si="69"/>
        <v>0</v>
      </c>
    </row>
    <row r="299" spans="2:25" x14ac:dyDescent="0.35">
      <c r="B299" s="85">
        <v>5032</v>
      </c>
      <c r="C299" s="85" t="s">
        <v>315</v>
      </c>
      <c r="D299" s="1">
        <v>58378</v>
      </c>
      <c r="E299" s="85">
        <f t="shared" si="63"/>
        <v>14087.355212355213</v>
      </c>
      <c r="F299" s="86">
        <f t="shared" si="56"/>
        <v>0.77560157524395423</v>
      </c>
      <c r="G299" s="192">
        <f t="shared" si="57"/>
        <v>2446.2713832722734</v>
      </c>
      <c r="H299" s="192">
        <f t="shared" si="58"/>
        <v>10137.348612280302</v>
      </c>
      <c r="I299" s="192">
        <f t="shared" si="59"/>
        <v>791.23504378551138</v>
      </c>
      <c r="J299" s="87">
        <f t="shared" si="60"/>
        <v>3278.8780214471594</v>
      </c>
      <c r="K299" s="192">
        <f t="shared" si="64"/>
        <v>524.60004850256905</v>
      </c>
      <c r="L299" s="87">
        <f t="shared" si="61"/>
        <v>2173.942600994646</v>
      </c>
      <c r="M299" s="88">
        <f t="shared" si="65"/>
        <v>12311.291213274948</v>
      </c>
      <c r="N299" s="88">
        <f t="shared" si="66"/>
        <v>70689.291213274948</v>
      </c>
      <c r="O299" s="88">
        <f t="shared" si="67"/>
        <v>17058.226644130056</v>
      </c>
      <c r="P299" s="89">
        <f t="shared" si="62"/>
        <v>0.93916759083720924</v>
      </c>
      <c r="Q299" s="200">
        <v>6933.8073072515563</v>
      </c>
      <c r="R299" s="89">
        <f t="shared" si="68"/>
        <v>1.9489364674653349E-2</v>
      </c>
      <c r="S299" s="89">
        <f t="shared" si="68"/>
        <v>6.2045129148967839E-3</v>
      </c>
      <c r="T299" s="91">
        <v>4144</v>
      </c>
      <c r="U299" s="195">
        <v>57262</v>
      </c>
      <c r="V299" s="195">
        <v>14000.488997555012</v>
      </c>
      <c r="W299" s="202"/>
      <c r="X299" s="88">
        <v>0</v>
      </c>
      <c r="Y299" s="88">
        <f t="shared" si="69"/>
        <v>0</v>
      </c>
    </row>
    <row r="300" spans="2:25" x14ac:dyDescent="0.35">
      <c r="B300" s="85">
        <v>5033</v>
      </c>
      <c r="C300" s="85" t="s">
        <v>316</v>
      </c>
      <c r="D300" s="1">
        <v>24083</v>
      </c>
      <c r="E300" s="85">
        <f t="shared" si="63"/>
        <v>31982.735723771581</v>
      </c>
      <c r="F300" s="86">
        <f t="shared" si="56"/>
        <v>1.7608599935218874</v>
      </c>
      <c r="G300" s="192">
        <f t="shared" si="57"/>
        <v>-8290.9569235775471</v>
      </c>
      <c r="H300" s="192">
        <f t="shared" si="58"/>
        <v>-6243.0905634538931</v>
      </c>
      <c r="I300" s="192">
        <f t="shared" si="59"/>
        <v>0</v>
      </c>
      <c r="J300" s="87">
        <f t="shared" si="60"/>
        <v>0</v>
      </c>
      <c r="K300" s="192">
        <f t="shared" si="64"/>
        <v>-266.63499528294238</v>
      </c>
      <c r="L300" s="87">
        <f t="shared" si="61"/>
        <v>-200.7761514480556</v>
      </c>
      <c r="M300" s="88">
        <f t="shared" si="65"/>
        <v>-6443.8667149019484</v>
      </c>
      <c r="N300" s="88">
        <f t="shared" si="66"/>
        <v>17639.133285098051</v>
      </c>
      <c r="O300" s="88">
        <f t="shared" si="67"/>
        <v>23425.143804911091</v>
      </c>
      <c r="P300" s="89">
        <f t="shared" si="62"/>
        <v>1.2897082640090283</v>
      </c>
      <c r="Q300" s="200">
        <v>805.10726608154982</v>
      </c>
      <c r="R300" s="89">
        <f t="shared" si="68"/>
        <v>1.9515705698078062E-2</v>
      </c>
      <c r="S300" s="89">
        <f t="shared" si="68"/>
        <v>1.5453890137527957E-2</v>
      </c>
      <c r="T300" s="91">
        <v>753</v>
      </c>
      <c r="U300" s="195">
        <v>23622</v>
      </c>
      <c r="V300" s="195">
        <v>31496</v>
      </c>
      <c r="W300" s="202"/>
      <c r="X300" s="88">
        <v>0</v>
      </c>
      <c r="Y300" s="88">
        <f t="shared" si="69"/>
        <v>0</v>
      </c>
    </row>
    <row r="301" spans="2:25" x14ac:dyDescent="0.35">
      <c r="B301" s="85">
        <v>5034</v>
      </c>
      <c r="C301" s="85" t="s">
        <v>317</v>
      </c>
      <c r="D301" s="1">
        <v>36190</v>
      </c>
      <c r="E301" s="85">
        <f t="shared" si="63"/>
        <v>14917.559769167354</v>
      </c>
      <c r="F301" s="86">
        <f t="shared" si="56"/>
        <v>0.82130979742844712</v>
      </c>
      <c r="G301" s="192">
        <f t="shared" si="57"/>
        <v>1948.1486491849885</v>
      </c>
      <c r="H301" s="192">
        <f t="shared" si="58"/>
        <v>4726.2086229227816</v>
      </c>
      <c r="I301" s="192">
        <f t="shared" si="59"/>
        <v>500.66344890126197</v>
      </c>
      <c r="J301" s="87">
        <f t="shared" si="60"/>
        <v>1214.6095270344615</v>
      </c>
      <c r="K301" s="192">
        <f t="shared" si="64"/>
        <v>234.02845361831959</v>
      </c>
      <c r="L301" s="87">
        <f t="shared" si="61"/>
        <v>567.75302847804323</v>
      </c>
      <c r="M301" s="88">
        <f t="shared" si="65"/>
        <v>5293.9616514008248</v>
      </c>
      <c r="N301" s="88">
        <f t="shared" si="66"/>
        <v>41483.961651400823</v>
      </c>
      <c r="O301" s="88">
        <f t="shared" si="67"/>
        <v>17099.736871970661</v>
      </c>
      <c r="P301" s="89">
        <f t="shared" si="62"/>
        <v>0.94145300194643378</v>
      </c>
      <c r="Q301" s="200">
        <v>3304.4572218610688</v>
      </c>
      <c r="R301" s="89">
        <f t="shared" si="68"/>
        <v>0.10345458426075556</v>
      </c>
      <c r="S301" s="89">
        <f t="shared" si="68"/>
        <v>9.117376242438277E-2</v>
      </c>
      <c r="T301" s="91">
        <v>2426</v>
      </c>
      <c r="U301" s="195">
        <v>32797</v>
      </c>
      <c r="V301" s="195">
        <v>13671.112963734889</v>
      </c>
      <c r="W301" s="202"/>
      <c r="X301" s="88">
        <v>0</v>
      </c>
      <c r="Y301" s="88">
        <f t="shared" si="69"/>
        <v>0</v>
      </c>
    </row>
    <row r="302" spans="2:25" x14ac:dyDescent="0.35">
      <c r="B302" s="85">
        <v>5035</v>
      </c>
      <c r="C302" s="85" t="s">
        <v>318</v>
      </c>
      <c r="D302" s="1">
        <v>346512</v>
      </c>
      <c r="E302" s="85">
        <f t="shared" si="63"/>
        <v>14119.718022900452</v>
      </c>
      <c r="F302" s="86">
        <f t="shared" si="56"/>
        <v>0.77738336085664295</v>
      </c>
      <c r="G302" s="192">
        <f t="shared" si="57"/>
        <v>2426.8536969451297</v>
      </c>
      <c r="H302" s="192">
        <f t="shared" si="58"/>
        <v>59557.416576730429</v>
      </c>
      <c r="I302" s="192">
        <f t="shared" si="59"/>
        <v>779.90806009467769</v>
      </c>
      <c r="J302" s="87">
        <f t="shared" si="60"/>
        <v>19139.723702783485</v>
      </c>
      <c r="K302" s="192">
        <f t="shared" si="64"/>
        <v>513.27306481173537</v>
      </c>
      <c r="L302" s="87">
        <f t="shared" si="61"/>
        <v>12596.234283544798</v>
      </c>
      <c r="M302" s="88">
        <f t="shared" si="65"/>
        <v>72153.650860275229</v>
      </c>
      <c r="N302" s="88">
        <f t="shared" si="66"/>
        <v>418665.65086027526</v>
      </c>
      <c r="O302" s="88">
        <f t="shared" si="67"/>
        <v>17059.844784657318</v>
      </c>
      <c r="P302" s="89">
        <f t="shared" si="62"/>
        <v>0.93925668011784369</v>
      </c>
      <c r="Q302" s="200">
        <v>26925.434514300345</v>
      </c>
      <c r="R302" s="89">
        <f t="shared" si="68"/>
        <v>2.1851832192083798E-2</v>
      </c>
      <c r="S302" s="89">
        <f t="shared" si="68"/>
        <v>1.1275638663833567E-2</v>
      </c>
      <c r="T302" s="91">
        <v>24541</v>
      </c>
      <c r="U302" s="195">
        <v>339102</v>
      </c>
      <c r="V302" s="195">
        <v>13962.284349652076</v>
      </c>
      <c r="W302" s="202"/>
      <c r="X302" s="88">
        <v>0</v>
      </c>
      <c r="Y302" s="88">
        <f t="shared" si="69"/>
        <v>0</v>
      </c>
    </row>
    <row r="303" spans="2:25" x14ac:dyDescent="0.35">
      <c r="B303" s="85">
        <v>5036</v>
      </c>
      <c r="C303" s="85" t="s">
        <v>319</v>
      </c>
      <c r="D303" s="1">
        <v>33001</v>
      </c>
      <c r="E303" s="85">
        <f t="shared" si="63"/>
        <v>12476.748582230623</v>
      </c>
      <c r="F303" s="86">
        <f t="shared" si="56"/>
        <v>0.68692708520714474</v>
      </c>
      <c r="G303" s="192">
        <f t="shared" si="57"/>
        <v>3412.6353613470274</v>
      </c>
      <c r="H303" s="192">
        <f t="shared" si="58"/>
        <v>9026.4205307628872</v>
      </c>
      <c r="I303" s="192">
        <f t="shared" si="59"/>
        <v>1354.9473643291178</v>
      </c>
      <c r="J303" s="87">
        <f t="shared" si="60"/>
        <v>3583.8357786505167</v>
      </c>
      <c r="K303" s="192">
        <f t="shared" si="64"/>
        <v>1088.3123690461755</v>
      </c>
      <c r="L303" s="87">
        <f t="shared" si="61"/>
        <v>2878.5862161271343</v>
      </c>
      <c r="M303" s="88">
        <f t="shared" si="65"/>
        <v>11905.006746890022</v>
      </c>
      <c r="N303" s="88">
        <f t="shared" si="66"/>
        <v>44906.006746890023</v>
      </c>
      <c r="O303" s="88">
        <f t="shared" si="67"/>
        <v>16977.696312623826</v>
      </c>
      <c r="P303" s="89">
        <f t="shared" si="62"/>
        <v>0.9347338663353687</v>
      </c>
      <c r="Q303" s="200">
        <v>5811.1310394981656</v>
      </c>
      <c r="R303" s="89">
        <f t="shared" si="68"/>
        <v>5.5795501807595099E-2</v>
      </c>
      <c r="S303" s="89">
        <f t="shared" si="68"/>
        <v>4.1026339778528438E-2</v>
      </c>
      <c r="T303" s="91">
        <v>2645</v>
      </c>
      <c r="U303" s="195">
        <v>31257</v>
      </c>
      <c r="V303" s="195">
        <v>11985.046012269939</v>
      </c>
      <c r="W303" s="202"/>
      <c r="X303" s="88">
        <v>0</v>
      </c>
      <c r="Y303" s="88">
        <f t="shared" si="69"/>
        <v>0</v>
      </c>
    </row>
    <row r="304" spans="2:25" x14ac:dyDescent="0.35">
      <c r="B304" s="85">
        <v>5037</v>
      </c>
      <c r="C304" s="85" t="s">
        <v>320</v>
      </c>
      <c r="D304" s="1">
        <v>277937</v>
      </c>
      <c r="E304" s="85">
        <f t="shared" si="63"/>
        <v>13661.865906409752</v>
      </c>
      <c r="F304" s="86">
        <f t="shared" si="56"/>
        <v>0.7521755899567143</v>
      </c>
      <c r="G304" s="192">
        <f t="shared" si="57"/>
        <v>2701.5649668395495</v>
      </c>
      <c r="H304" s="192">
        <f t="shared" si="58"/>
        <v>54960.637685383794</v>
      </c>
      <c r="I304" s="192">
        <f t="shared" si="59"/>
        <v>940.15630086642261</v>
      </c>
      <c r="J304" s="87">
        <f t="shared" si="60"/>
        <v>19126.539784826502</v>
      </c>
      <c r="K304" s="192">
        <f t="shared" si="64"/>
        <v>673.52130558348017</v>
      </c>
      <c r="L304" s="87">
        <f t="shared" si="61"/>
        <v>13702.11744079032</v>
      </c>
      <c r="M304" s="88">
        <f t="shared" si="65"/>
        <v>68662.755126174117</v>
      </c>
      <c r="N304" s="88">
        <f t="shared" si="66"/>
        <v>346599.75512617413</v>
      </c>
      <c r="O304" s="88">
        <f t="shared" si="67"/>
        <v>17036.952178832784</v>
      </c>
      <c r="P304" s="89">
        <f t="shared" si="62"/>
        <v>0.93799629157284725</v>
      </c>
      <c r="Q304" s="200">
        <v>28321.127379036152</v>
      </c>
      <c r="R304" s="89">
        <f t="shared" si="68"/>
        <v>2.0780155649168682E-2</v>
      </c>
      <c r="S304" s="89">
        <f t="shared" si="68"/>
        <v>1.2099710951601575E-2</v>
      </c>
      <c r="T304" s="91">
        <v>20344</v>
      </c>
      <c r="U304" s="195">
        <v>272279</v>
      </c>
      <c r="V304" s="195">
        <v>13498.53750433791</v>
      </c>
      <c r="W304" s="202"/>
      <c r="X304" s="88">
        <v>0</v>
      </c>
      <c r="Y304" s="88">
        <f t="shared" si="69"/>
        <v>0</v>
      </c>
    </row>
    <row r="305" spans="2:27" x14ac:dyDescent="0.35">
      <c r="B305" s="85">
        <v>5038</v>
      </c>
      <c r="C305" s="85" t="s">
        <v>321</v>
      </c>
      <c r="D305" s="1">
        <v>193577</v>
      </c>
      <c r="E305" s="85">
        <f t="shared" si="63"/>
        <v>12903.412878282894</v>
      </c>
      <c r="F305" s="86">
        <f t="shared" si="56"/>
        <v>0.71041776142919821</v>
      </c>
      <c r="G305" s="192">
        <f t="shared" si="57"/>
        <v>3156.6367837156645</v>
      </c>
      <c r="H305" s="192">
        <f t="shared" si="58"/>
        <v>47355.865029302397</v>
      </c>
      <c r="I305" s="192">
        <f t="shared" si="59"/>
        <v>1205.614860710823</v>
      </c>
      <c r="J305" s="87">
        <f t="shared" si="60"/>
        <v>18086.634140383765</v>
      </c>
      <c r="K305" s="192">
        <f t="shared" si="64"/>
        <v>938.97986542788067</v>
      </c>
      <c r="L305" s="87">
        <f t="shared" si="61"/>
        <v>14086.575941149065</v>
      </c>
      <c r="M305" s="88">
        <f t="shared" si="65"/>
        <v>61442.440970451462</v>
      </c>
      <c r="N305" s="88">
        <f t="shared" si="66"/>
        <v>255019.44097045145</v>
      </c>
      <c r="O305" s="88">
        <f t="shared" si="67"/>
        <v>16999.029527426439</v>
      </c>
      <c r="P305" s="89">
        <f t="shared" si="62"/>
        <v>0.93590840014647136</v>
      </c>
      <c r="Q305" s="200">
        <v>24116.797544253866</v>
      </c>
      <c r="R305" s="89">
        <f t="shared" si="68"/>
        <v>1.2876996169865422E-2</v>
      </c>
      <c r="S305" s="89">
        <f t="shared" si="68"/>
        <v>9.7037380162868659E-3</v>
      </c>
      <c r="T305" s="91">
        <v>15002</v>
      </c>
      <c r="U305" s="195">
        <v>191116</v>
      </c>
      <c r="V305" s="195">
        <v>12779.404881310598</v>
      </c>
      <c r="W305" s="202"/>
      <c r="X305" s="88">
        <v>0</v>
      </c>
      <c r="Y305" s="88">
        <f t="shared" si="69"/>
        <v>0</v>
      </c>
    </row>
    <row r="306" spans="2:27" x14ac:dyDescent="0.35">
      <c r="B306" s="85">
        <v>5041</v>
      </c>
      <c r="C306" s="85" t="s">
        <v>322</v>
      </c>
      <c r="D306" s="1">
        <v>26270</v>
      </c>
      <c r="E306" s="85">
        <f t="shared" si="63"/>
        <v>12998.515586343394</v>
      </c>
      <c r="F306" s="86">
        <f t="shared" si="56"/>
        <v>0.71565379112176952</v>
      </c>
      <c r="G306" s="192">
        <f t="shared" si="57"/>
        <v>3099.5751588793646</v>
      </c>
      <c r="H306" s="192">
        <f t="shared" si="58"/>
        <v>6264.2413960951953</v>
      </c>
      <c r="I306" s="192">
        <f t="shared" si="59"/>
        <v>1172.3289128896479</v>
      </c>
      <c r="J306" s="87">
        <f t="shared" si="60"/>
        <v>2369.2767329499784</v>
      </c>
      <c r="K306" s="192">
        <f t="shared" si="64"/>
        <v>905.69391760670555</v>
      </c>
      <c r="L306" s="87">
        <f t="shared" si="61"/>
        <v>1830.4074074831519</v>
      </c>
      <c r="M306" s="88">
        <f t="shared" si="65"/>
        <v>8094.6488035783477</v>
      </c>
      <c r="N306" s="88">
        <f t="shared" si="66"/>
        <v>34364.648803578348</v>
      </c>
      <c r="O306" s="88">
        <f t="shared" si="67"/>
        <v>17003.784662829465</v>
      </c>
      <c r="P306" s="89">
        <f t="shared" si="62"/>
        <v>0.93617020163109999</v>
      </c>
      <c r="Q306" s="200">
        <v>3176.9679700664583</v>
      </c>
      <c r="R306" s="89">
        <f t="shared" si="68"/>
        <v>4.1138237159162969E-2</v>
      </c>
      <c r="S306" s="89">
        <f t="shared" si="68"/>
        <v>4.7320156429776446E-2</v>
      </c>
      <c r="T306" s="91">
        <v>2021</v>
      </c>
      <c r="U306" s="195">
        <v>25232</v>
      </c>
      <c r="V306" s="195">
        <v>12411.214953271028</v>
      </c>
      <c r="W306" s="202"/>
      <c r="X306" s="88">
        <v>0</v>
      </c>
      <c r="Y306" s="88">
        <f t="shared" si="69"/>
        <v>0</v>
      </c>
    </row>
    <row r="307" spans="2:27" x14ac:dyDescent="0.35">
      <c r="B307" s="85">
        <v>5042</v>
      </c>
      <c r="C307" s="85" t="s">
        <v>323</v>
      </c>
      <c r="D307" s="1">
        <v>18826</v>
      </c>
      <c r="E307" s="85">
        <f t="shared" si="63"/>
        <v>14537.451737451738</v>
      </c>
      <c r="F307" s="86">
        <f t="shared" si="56"/>
        <v>0.80038234981905143</v>
      </c>
      <c r="G307" s="192">
        <f t="shared" si="57"/>
        <v>2176.2134682143578</v>
      </c>
      <c r="H307" s="192">
        <f t="shared" si="58"/>
        <v>2818.1964413375936</v>
      </c>
      <c r="I307" s="192">
        <f t="shared" si="59"/>
        <v>633.70126000172741</v>
      </c>
      <c r="J307" s="87">
        <f t="shared" si="60"/>
        <v>820.64313170223693</v>
      </c>
      <c r="K307" s="192">
        <f t="shared" si="64"/>
        <v>367.06626471878502</v>
      </c>
      <c r="L307" s="87">
        <f t="shared" si="61"/>
        <v>475.3508128108266</v>
      </c>
      <c r="M307" s="88">
        <f t="shared" si="65"/>
        <v>3293.5472541484201</v>
      </c>
      <c r="N307" s="88">
        <f t="shared" si="66"/>
        <v>22119.54725414842</v>
      </c>
      <c r="O307" s="88">
        <f t="shared" si="67"/>
        <v>17080.731470384879</v>
      </c>
      <c r="P307" s="89">
        <f t="shared" si="62"/>
        <v>0.94040662956596388</v>
      </c>
      <c r="Q307" s="200">
        <v>1721.3835335161089</v>
      </c>
      <c r="R307" s="89">
        <f t="shared" si="68"/>
        <v>2.9305631492618917E-2</v>
      </c>
      <c r="S307" s="89">
        <f t="shared" si="68"/>
        <v>4.0433259941187953E-2</v>
      </c>
      <c r="T307" s="91">
        <v>1295</v>
      </c>
      <c r="U307" s="195">
        <v>18290</v>
      </c>
      <c r="V307" s="195">
        <v>13972.498090145147</v>
      </c>
      <c r="W307" s="202"/>
      <c r="X307" s="88">
        <v>0</v>
      </c>
      <c r="Y307" s="88">
        <f t="shared" si="69"/>
        <v>0</v>
      </c>
    </row>
    <row r="308" spans="2:27" x14ac:dyDescent="0.35">
      <c r="B308" s="85">
        <v>5043</v>
      </c>
      <c r="C308" s="85" t="s">
        <v>324</v>
      </c>
      <c r="D308" s="1">
        <v>7865</v>
      </c>
      <c r="E308" s="85">
        <f t="shared" si="63"/>
        <v>18333.333333333332</v>
      </c>
      <c r="F308" s="86">
        <f t="shared" si="56"/>
        <v>1.0093706021081117</v>
      </c>
      <c r="G308" s="192">
        <f t="shared" si="57"/>
        <v>-101.31548931459838</v>
      </c>
      <c r="H308" s="192">
        <f t="shared" si="58"/>
        <v>-43.464344915962705</v>
      </c>
      <c r="I308" s="192">
        <f t="shared" si="59"/>
        <v>0</v>
      </c>
      <c r="J308" s="87">
        <f t="shared" si="60"/>
        <v>0</v>
      </c>
      <c r="K308" s="192">
        <f t="shared" si="64"/>
        <v>-266.63499528294238</v>
      </c>
      <c r="L308" s="87">
        <f t="shared" si="61"/>
        <v>-114.38641297638229</v>
      </c>
      <c r="M308" s="88">
        <f t="shared" si="65"/>
        <v>-157.850757892345</v>
      </c>
      <c r="N308" s="88">
        <f t="shared" si="66"/>
        <v>7707.1492421076546</v>
      </c>
      <c r="O308" s="88">
        <f t="shared" si="67"/>
        <v>17965.382848735793</v>
      </c>
      <c r="P308" s="89">
        <f t="shared" si="62"/>
        <v>0.98911250744351842</v>
      </c>
      <c r="Q308" s="200">
        <v>757.34318346478722</v>
      </c>
      <c r="R308" s="89">
        <f t="shared" si="68"/>
        <v>-3.7213857265271148E-2</v>
      </c>
      <c r="S308" s="89">
        <f t="shared" si="68"/>
        <v>-1.028277634961461E-2</v>
      </c>
      <c r="T308" s="91">
        <v>429</v>
      </c>
      <c r="U308" s="195">
        <v>8169</v>
      </c>
      <c r="V308" s="195">
        <v>18523.809523809527</v>
      </c>
      <c r="W308" s="202"/>
      <c r="X308" s="88">
        <v>0</v>
      </c>
      <c r="Y308" s="88">
        <f t="shared" si="69"/>
        <v>0</v>
      </c>
    </row>
    <row r="309" spans="2:27" x14ac:dyDescent="0.35">
      <c r="B309" s="85">
        <v>5044</v>
      </c>
      <c r="C309" s="85" t="s">
        <v>325</v>
      </c>
      <c r="D309" s="1">
        <v>19548</v>
      </c>
      <c r="E309" s="85">
        <f t="shared" si="63"/>
        <v>24014.742014742016</v>
      </c>
      <c r="F309" s="86">
        <f t="shared" si="56"/>
        <v>1.3221695240122429</v>
      </c>
      <c r="G309" s="192">
        <f t="shared" si="57"/>
        <v>-3510.1606981598088</v>
      </c>
      <c r="H309" s="192">
        <f t="shared" si="58"/>
        <v>-2857.2708083020843</v>
      </c>
      <c r="I309" s="192">
        <f t="shared" si="59"/>
        <v>0</v>
      </c>
      <c r="J309" s="87">
        <f t="shared" si="60"/>
        <v>0</v>
      </c>
      <c r="K309" s="192">
        <f t="shared" si="64"/>
        <v>-266.63499528294238</v>
      </c>
      <c r="L309" s="87">
        <f t="shared" si="61"/>
        <v>-217.0408861603151</v>
      </c>
      <c r="M309" s="88">
        <f t="shared" si="65"/>
        <v>-3074.3116944623994</v>
      </c>
      <c r="N309" s="88">
        <f t="shared" si="66"/>
        <v>16473.688305537602</v>
      </c>
      <c r="O309" s="88">
        <f t="shared" si="67"/>
        <v>20237.946321299267</v>
      </c>
      <c r="P309" s="89">
        <f t="shared" si="62"/>
        <v>1.1142320762051707</v>
      </c>
      <c r="Q309" s="200">
        <v>1062.9332199075438</v>
      </c>
      <c r="R309" s="89">
        <f t="shared" si="68"/>
        <v>2.0463562330340364E-2</v>
      </c>
      <c r="S309" s="89">
        <f t="shared" si="68"/>
        <v>2.547812529019472E-2</v>
      </c>
      <c r="T309" s="91">
        <v>814</v>
      </c>
      <c r="U309" s="195">
        <v>19156</v>
      </c>
      <c r="V309" s="195">
        <v>23418.092909535451</v>
      </c>
      <c r="W309" s="202"/>
      <c r="X309" s="88">
        <v>0</v>
      </c>
      <c r="Y309" s="88">
        <f t="shared" si="69"/>
        <v>0</v>
      </c>
    </row>
    <row r="310" spans="2:27" x14ac:dyDescent="0.35">
      <c r="B310" s="85">
        <v>5045</v>
      </c>
      <c r="C310" s="85" t="s">
        <v>326</v>
      </c>
      <c r="D310" s="1">
        <v>32991</v>
      </c>
      <c r="E310" s="85">
        <f t="shared" si="63"/>
        <v>14368.90243902439</v>
      </c>
      <c r="F310" s="86">
        <f t="shared" si="56"/>
        <v>0.79110260217331441</v>
      </c>
      <c r="G310" s="192">
        <f t="shared" si="57"/>
        <v>2277.3430472707664</v>
      </c>
      <c r="H310" s="192">
        <f t="shared" si="58"/>
        <v>5228.7796365336799</v>
      </c>
      <c r="I310" s="192">
        <f t="shared" si="59"/>
        <v>692.69351445129917</v>
      </c>
      <c r="J310" s="87">
        <f t="shared" si="60"/>
        <v>1590.4243091801829</v>
      </c>
      <c r="K310" s="192">
        <f t="shared" si="64"/>
        <v>426.05851916835678</v>
      </c>
      <c r="L310" s="87">
        <f t="shared" si="61"/>
        <v>978.2303600105472</v>
      </c>
      <c r="M310" s="88">
        <f t="shared" si="65"/>
        <v>6207.0099965442269</v>
      </c>
      <c r="N310" s="88">
        <f t="shared" si="66"/>
        <v>39198.009996544228</v>
      </c>
      <c r="O310" s="88">
        <f t="shared" si="67"/>
        <v>17072.304005463517</v>
      </c>
      <c r="P310" s="89">
        <f t="shared" si="62"/>
        <v>0.93994264218367729</v>
      </c>
      <c r="Q310" s="200">
        <v>4126.0878323961333</v>
      </c>
      <c r="R310" s="89">
        <f t="shared" si="68"/>
        <v>-5.0700658935919199E-2</v>
      </c>
      <c r="S310" s="89">
        <f t="shared" si="68"/>
        <v>-5.4421780046362084E-2</v>
      </c>
      <c r="T310" s="91">
        <v>2296</v>
      </c>
      <c r="U310" s="195">
        <v>34753</v>
      </c>
      <c r="V310" s="195">
        <v>15195.889811980762</v>
      </c>
      <c r="W310" s="202"/>
      <c r="X310" s="88">
        <v>0</v>
      </c>
      <c r="Y310" s="88">
        <f t="shared" si="69"/>
        <v>0</v>
      </c>
    </row>
    <row r="311" spans="2:27" x14ac:dyDescent="0.35">
      <c r="B311" s="85">
        <v>5046</v>
      </c>
      <c r="C311" s="85" t="s">
        <v>327</v>
      </c>
      <c r="D311" s="1">
        <v>13259</v>
      </c>
      <c r="E311" s="85">
        <f t="shared" si="63"/>
        <v>10903.782894736842</v>
      </c>
      <c r="F311" s="86">
        <f t="shared" si="56"/>
        <v>0.60032497667545393</v>
      </c>
      <c r="G311" s="192">
        <f t="shared" si="57"/>
        <v>4356.4147738432957</v>
      </c>
      <c r="H311" s="192">
        <f t="shared" si="58"/>
        <v>5297.4003649934475</v>
      </c>
      <c r="I311" s="192">
        <f t="shared" si="59"/>
        <v>1905.4853549519412</v>
      </c>
      <c r="J311" s="87">
        <f t="shared" si="60"/>
        <v>2317.0701916215608</v>
      </c>
      <c r="K311" s="192">
        <f t="shared" si="64"/>
        <v>1638.8503596689989</v>
      </c>
      <c r="L311" s="87">
        <f t="shared" si="61"/>
        <v>1992.8420373575027</v>
      </c>
      <c r="M311" s="88">
        <f t="shared" si="65"/>
        <v>7290.2424023509502</v>
      </c>
      <c r="N311" s="88">
        <f t="shared" si="66"/>
        <v>20549.242402350952</v>
      </c>
      <c r="O311" s="88">
        <f t="shared" si="67"/>
        <v>16899.048028249137</v>
      </c>
      <c r="P311" s="89">
        <f t="shared" si="62"/>
        <v>0.93040376090878418</v>
      </c>
      <c r="Q311" s="200">
        <v>2931.7498276104952</v>
      </c>
      <c r="R311" s="89">
        <f t="shared" si="68"/>
        <v>1.2837939888234405E-3</v>
      </c>
      <c r="S311" s="89">
        <f t="shared" si="68"/>
        <v>-1.765496198300465E-2</v>
      </c>
      <c r="T311" s="91">
        <v>1216</v>
      </c>
      <c r="U311" s="195">
        <v>13242</v>
      </c>
      <c r="V311" s="195">
        <v>11099.748533109807</v>
      </c>
      <c r="W311" s="202"/>
      <c r="X311" s="88">
        <v>0</v>
      </c>
      <c r="Y311" s="88">
        <f t="shared" si="69"/>
        <v>0</v>
      </c>
    </row>
    <row r="312" spans="2:27" x14ac:dyDescent="0.35">
      <c r="B312" s="85">
        <v>5047</v>
      </c>
      <c r="C312" s="85" t="s">
        <v>328</v>
      </c>
      <c r="D312" s="1">
        <v>50090</v>
      </c>
      <c r="E312" s="85">
        <f t="shared" si="63"/>
        <v>12933.126775109735</v>
      </c>
      <c r="F312" s="86">
        <f t="shared" si="56"/>
        <v>0.71205370691634851</v>
      </c>
      <c r="G312" s="192">
        <f t="shared" si="57"/>
        <v>3138.8084456195597</v>
      </c>
      <c r="H312" s="192">
        <f t="shared" si="58"/>
        <v>12156.605109884555</v>
      </c>
      <c r="I312" s="192">
        <f t="shared" si="59"/>
        <v>1195.2149968214285</v>
      </c>
      <c r="J312" s="87">
        <f t="shared" si="60"/>
        <v>4629.0676826893932</v>
      </c>
      <c r="K312" s="192">
        <f t="shared" si="64"/>
        <v>928.58000153848616</v>
      </c>
      <c r="L312" s="87">
        <f t="shared" si="61"/>
        <v>3596.3903459585572</v>
      </c>
      <c r="M312" s="88">
        <f t="shared" si="65"/>
        <v>15752.995455843113</v>
      </c>
      <c r="N312" s="88">
        <f t="shared" si="66"/>
        <v>65842.995455843105</v>
      </c>
      <c r="O312" s="88">
        <f t="shared" si="67"/>
        <v>17000.515222267779</v>
      </c>
      <c r="P312" s="89">
        <f t="shared" si="62"/>
        <v>0.93599019742082878</v>
      </c>
      <c r="Q312" s="200">
        <v>6514.6157338284902</v>
      </c>
      <c r="R312" s="89">
        <f t="shared" si="68"/>
        <v>-1.965005675813207E-2</v>
      </c>
      <c r="S312" s="89">
        <f t="shared" si="68"/>
        <v>-3.3825010752850375E-2</v>
      </c>
      <c r="T312" s="91">
        <v>3873</v>
      </c>
      <c r="U312" s="195">
        <v>51094</v>
      </c>
      <c r="V312" s="195">
        <v>13385.905161121298</v>
      </c>
      <c r="W312" s="202"/>
      <c r="X312" s="88">
        <v>0</v>
      </c>
      <c r="Y312" s="88">
        <f t="shared" si="69"/>
        <v>0</v>
      </c>
    </row>
    <row r="313" spans="2:27" x14ac:dyDescent="0.35">
      <c r="B313" s="85">
        <v>5049</v>
      </c>
      <c r="C313" s="85" t="s">
        <v>329</v>
      </c>
      <c r="D313" s="1">
        <v>19455</v>
      </c>
      <c r="E313" s="85">
        <f t="shared" si="63"/>
        <v>17558.664259927798</v>
      </c>
      <c r="F313" s="86">
        <f t="shared" si="56"/>
        <v>0.96671997361404571</v>
      </c>
      <c r="G313" s="192">
        <f t="shared" si="57"/>
        <v>363.48595472872182</v>
      </c>
      <c r="H313" s="192">
        <f t="shared" si="58"/>
        <v>402.74243783942376</v>
      </c>
      <c r="I313" s="192">
        <f t="shared" si="59"/>
        <v>0</v>
      </c>
      <c r="J313" s="87">
        <f t="shared" si="60"/>
        <v>0</v>
      </c>
      <c r="K313" s="192">
        <f t="shared" si="64"/>
        <v>-266.63499528294238</v>
      </c>
      <c r="L313" s="87">
        <f t="shared" si="61"/>
        <v>-295.43157477350013</v>
      </c>
      <c r="M313" s="88">
        <f t="shared" si="65"/>
        <v>107.31086306592363</v>
      </c>
      <c r="N313" s="88">
        <f t="shared" si="66"/>
        <v>19562.310863065923</v>
      </c>
      <c r="O313" s="88">
        <f t="shared" si="67"/>
        <v>17655.515219373578</v>
      </c>
      <c r="P313" s="89">
        <f t="shared" si="62"/>
        <v>0.97205225604589185</v>
      </c>
      <c r="Q313" s="200">
        <v>420.67470228201455</v>
      </c>
      <c r="R313" s="89">
        <f t="shared" si="68"/>
        <v>2.9901531164613086E-3</v>
      </c>
      <c r="S313" s="89">
        <f t="shared" si="68"/>
        <v>-3.3464272732636378E-3</v>
      </c>
      <c r="T313" s="91">
        <v>1108</v>
      </c>
      <c r="U313" s="195">
        <v>19397</v>
      </c>
      <c r="V313" s="195">
        <v>17617.620345140782</v>
      </c>
      <c r="W313" s="202"/>
      <c r="X313" s="88">
        <v>0</v>
      </c>
      <c r="Y313" s="88">
        <f t="shared" si="69"/>
        <v>0</v>
      </c>
    </row>
    <row r="314" spans="2:27" x14ac:dyDescent="0.35">
      <c r="B314" s="85">
        <v>5052</v>
      </c>
      <c r="C314" s="85" t="s">
        <v>330</v>
      </c>
      <c r="D314" s="1">
        <v>7521</v>
      </c>
      <c r="E314" s="85">
        <f t="shared" si="63"/>
        <v>12922.680412371134</v>
      </c>
      <c r="F314" s="86">
        <f t="shared" si="56"/>
        <v>0.71147856592831382</v>
      </c>
      <c r="G314" s="192">
        <f t="shared" si="57"/>
        <v>3145.0762632627207</v>
      </c>
      <c r="H314" s="192">
        <f t="shared" si="58"/>
        <v>1830.4343852189033</v>
      </c>
      <c r="I314" s="192">
        <f t="shared" si="59"/>
        <v>1198.8712237799391</v>
      </c>
      <c r="J314" s="87">
        <f t="shared" si="60"/>
        <v>697.74305223992451</v>
      </c>
      <c r="K314" s="192">
        <f t="shared" si="64"/>
        <v>932.23622849699677</v>
      </c>
      <c r="L314" s="87">
        <f t="shared" si="61"/>
        <v>542.56148498525215</v>
      </c>
      <c r="M314" s="88">
        <f t="shared" si="65"/>
        <v>2372.9958702041554</v>
      </c>
      <c r="N314" s="88">
        <f t="shared" si="66"/>
        <v>9893.9958702041549</v>
      </c>
      <c r="O314" s="88">
        <f t="shared" si="67"/>
        <v>16999.99290413085</v>
      </c>
      <c r="P314" s="89">
        <f t="shared" si="62"/>
        <v>0.93596144037142703</v>
      </c>
      <c r="Q314" s="200">
        <v>921.21603591225994</v>
      </c>
      <c r="R314" s="89">
        <f t="shared" si="68"/>
        <v>-0.1071937321937322</v>
      </c>
      <c r="S314" s="89">
        <f t="shared" si="68"/>
        <v>-0.12560210884953149</v>
      </c>
      <c r="T314" s="91">
        <v>582</v>
      </c>
      <c r="U314" s="195">
        <v>8424</v>
      </c>
      <c r="V314" s="195">
        <v>14778.947368421052</v>
      </c>
      <c r="W314" s="202"/>
      <c r="X314" s="88">
        <v>0</v>
      </c>
      <c r="Y314" s="88">
        <f t="shared" si="69"/>
        <v>0</v>
      </c>
    </row>
    <row r="315" spans="2:27" x14ac:dyDescent="0.35">
      <c r="B315" s="85">
        <v>5053</v>
      </c>
      <c r="C315" s="85" t="s">
        <v>331</v>
      </c>
      <c r="D315" s="1">
        <v>95572</v>
      </c>
      <c r="E315" s="85">
        <f t="shared" si="63"/>
        <v>13970.472153193978</v>
      </c>
      <c r="F315" s="86">
        <f t="shared" si="56"/>
        <v>0.76916639394567354</v>
      </c>
      <c r="G315" s="192">
        <f t="shared" si="57"/>
        <v>2516.4012187690141</v>
      </c>
      <c r="H315" s="192">
        <f t="shared" si="58"/>
        <v>17214.700737598825</v>
      </c>
      <c r="I315" s="192">
        <f t="shared" si="59"/>
        <v>832.14411449194358</v>
      </c>
      <c r="J315" s="87">
        <f t="shared" si="60"/>
        <v>5692.6978872393865</v>
      </c>
      <c r="K315" s="192">
        <f t="shared" si="64"/>
        <v>565.50911920900126</v>
      </c>
      <c r="L315" s="87">
        <f t="shared" si="61"/>
        <v>3868.6478845087772</v>
      </c>
      <c r="M315" s="88">
        <f t="shared" si="65"/>
        <v>21083.348622107602</v>
      </c>
      <c r="N315" s="88">
        <f t="shared" si="66"/>
        <v>116655.3486221076</v>
      </c>
      <c r="O315" s="88">
        <f t="shared" si="67"/>
        <v>17052.382491171993</v>
      </c>
      <c r="P315" s="89">
        <f t="shared" si="62"/>
        <v>0.93884583177229508</v>
      </c>
      <c r="Q315" s="200">
        <v>8421.1561025356878</v>
      </c>
      <c r="R315" s="89">
        <f t="shared" si="68"/>
        <v>-6.2594880113128288E-3</v>
      </c>
      <c r="S315" s="89">
        <f t="shared" si="68"/>
        <v>-1.3086823790214711E-2</v>
      </c>
      <c r="T315" s="91">
        <v>6841</v>
      </c>
      <c r="U315" s="195">
        <v>96174</v>
      </c>
      <c r="V315" s="195">
        <v>14155.725640270826</v>
      </c>
      <c r="W315" s="202"/>
      <c r="X315" s="88">
        <v>0</v>
      </c>
      <c r="Y315" s="88">
        <f t="shared" si="69"/>
        <v>0</v>
      </c>
    </row>
    <row r="316" spans="2:27" x14ac:dyDescent="0.35">
      <c r="B316" s="85">
        <v>5054</v>
      </c>
      <c r="C316" s="85" t="s">
        <v>332</v>
      </c>
      <c r="D316" s="1">
        <v>122696</v>
      </c>
      <c r="E316" s="85">
        <f t="shared" si="63"/>
        <v>12297.885135812368</v>
      </c>
      <c r="F316" s="86">
        <f t="shared" si="56"/>
        <v>0.67707947586498152</v>
      </c>
      <c r="G316" s="192">
        <f t="shared" si="57"/>
        <v>3519.9534291979799</v>
      </c>
      <c r="H316" s="192">
        <f t="shared" si="58"/>
        <v>35118.575363108248</v>
      </c>
      <c r="I316" s="192">
        <f t="shared" si="59"/>
        <v>1417.5495705755068</v>
      </c>
      <c r="J316" s="87">
        <f t="shared" si="60"/>
        <v>14142.892065631831</v>
      </c>
      <c r="K316" s="192">
        <f t="shared" si="64"/>
        <v>1150.9145752925645</v>
      </c>
      <c r="L316" s="87">
        <f t="shared" si="61"/>
        <v>11482.674717693915</v>
      </c>
      <c r="M316" s="88">
        <f t="shared" si="65"/>
        <v>46601.250080802165</v>
      </c>
      <c r="N316" s="88">
        <f t="shared" si="66"/>
        <v>169297.25008080216</v>
      </c>
      <c r="O316" s="88">
        <f t="shared" si="67"/>
        <v>16968.753140302913</v>
      </c>
      <c r="P316" s="89">
        <f t="shared" si="62"/>
        <v>0.93424148586826061</v>
      </c>
      <c r="Q316" s="200">
        <v>17478.734605320667</v>
      </c>
      <c r="R316" s="92">
        <f t="shared" si="68"/>
        <v>8.6647703918054618E-3</v>
      </c>
      <c r="S316" s="92">
        <f t="shared" si="68"/>
        <v>7.7904802129721113E-4</v>
      </c>
      <c r="T316" s="91">
        <v>9977</v>
      </c>
      <c r="U316" s="195">
        <v>121642</v>
      </c>
      <c r="V316" s="195">
        <v>12288.311950702091</v>
      </c>
      <c r="W316" s="202"/>
      <c r="X316" s="88">
        <v>0</v>
      </c>
      <c r="Y316" s="88">
        <f t="shared" si="69"/>
        <v>0</v>
      </c>
      <c r="Z316" s="1"/>
    </row>
    <row r="317" spans="2:27" x14ac:dyDescent="0.35">
      <c r="B317" s="85">
        <v>5055</v>
      </c>
      <c r="C317" s="85" t="s">
        <v>333</v>
      </c>
      <c r="D317" s="1">
        <v>89495</v>
      </c>
      <c r="E317" s="85">
        <f t="shared" si="63"/>
        <v>15220.238095238095</v>
      </c>
      <c r="F317" s="86">
        <f t="shared" si="56"/>
        <v>0.83797423038650709</v>
      </c>
      <c r="G317" s="192">
        <f t="shared" si="57"/>
        <v>1766.5416535425436</v>
      </c>
      <c r="H317" s="192">
        <f t="shared" si="58"/>
        <v>10387.264922830156</v>
      </c>
      <c r="I317" s="192">
        <f t="shared" si="59"/>
        <v>394.72603477650244</v>
      </c>
      <c r="J317" s="87">
        <f t="shared" si="60"/>
        <v>2320.9890844858346</v>
      </c>
      <c r="K317" s="192">
        <f t="shared" si="64"/>
        <v>128.09103949356006</v>
      </c>
      <c r="L317" s="87">
        <f t="shared" si="61"/>
        <v>753.17531222213313</v>
      </c>
      <c r="M317" s="88">
        <f t="shared" si="65"/>
        <v>11140.440235052289</v>
      </c>
      <c r="N317" s="88">
        <f t="shared" si="66"/>
        <v>100635.44023505229</v>
      </c>
      <c r="O317" s="88">
        <f t="shared" si="67"/>
        <v>17114.870788274198</v>
      </c>
      <c r="P317" s="89">
        <f t="shared" si="62"/>
        <v>0.94228622359433678</v>
      </c>
      <c r="Q317" s="200">
        <v>5603.3846927218101</v>
      </c>
      <c r="R317" s="92">
        <f t="shared" si="68"/>
        <v>4.9634659817271269E-2</v>
      </c>
      <c r="S317" s="92">
        <f t="shared" si="68"/>
        <v>5.0348697000820543E-2</v>
      </c>
      <c r="T317" s="91">
        <v>5880</v>
      </c>
      <c r="U317" s="195">
        <v>85263</v>
      </c>
      <c r="V317" s="195">
        <v>14490.652617267164</v>
      </c>
      <c r="W317" s="202"/>
      <c r="X317" s="88">
        <v>0</v>
      </c>
      <c r="Y317" s="88">
        <f t="shared" si="69"/>
        <v>0</v>
      </c>
      <c r="Z317" s="1"/>
      <c r="AA317" s="1"/>
    </row>
    <row r="318" spans="2:27" x14ac:dyDescent="0.35">
      <c r="B318" s="85">
        <v>5056</v>
      </c>
      <c r="C318" s="85" t="s">
        <v>334</v>
      </c>
      <c r="D318" s="1">
        <v>79161</v>
      </c>
      <c r="E318" s="85">
        <f t="shared" si="63"/>
        <v>14989.774663889415</v>
      </c>
      <c r="F318" s="86">
        <f t="shared" si="56"/>
        <v>0.82528570243390786</v>
      </c>
      <c r="G318" s="192">
        <f t="shared" si="57"/>
        <v>1904.8197123517518</v>
      </c>
      <c r="H318" s="192">
        <f t="shared" si="58"/>
        <v>10059.352900929602</v>
      </c>
      <c r="I318" s="192">
        <f t="shared" si="59"/>
        <v>475.38823574854058</v>
      </c>
      <c r="J318" s="87">
        <f t="shared" si="60"/>
        <v>2510.5252729880426</v>
      </c>
      <c r="K318" s="192">
        <f t="shared" si="64"/>
        <v>208.7532404655982</v>
      </c>
      <c r="L318" s="87">
        <f t="shared" si="61"/>
        <v>1102.4258628988241</v>
      </c>
      <c r="M318" s="88">
        <f t="shared" si="65"/>
        <v>11161.778763828426</v>
      </c>
      <c r="N318" s="88">
        <f t="shared" si="66"/>
        <v>90322.778763828421</v>
      </c>
      <c r="O318" s="88">
        <f t="shared" si="67"/>
        <v>17103.347616706764</v>
      </c>
      <c r="P318" s="89">
        <f t="shared" si="62"/>
        <v>0.94165179719670677</v>
      </c>
      <c r="Q318" s="200">
        <v>3498.723428956434</v>
      </c>
      <c r="R318" s="92">
        <f t="shared" si="68"/>
        <v>4.2058289234657611E-2</v>
      </c>
      <c r="S318" s="92">
        <f t="shared" si="68"/>
        <v>1.7393020127607448E-2</v>
      </c>
      <c r="T318" s="91">
        <v>5281</v>
      </c>
      <c r="U318" s="195">
        <v>75966</v>
      </c>
      <c r="V318" s="195">
        <v>14733.514352211016</v>
      </c>
      <c r="W318" s="202"/>
      <c r="X318" s="88">
        <v>0</v>
      </c>
      <c r="Y318" s="88">
        <f t="shared" si="69"/>
        <v>0</v>
      </c>
      <c r="Z318" s="1"/>
      <c r="AA318" s="1"/>
    </row>
    <row r="319" spans="2:27" x14ac:dyDescent="0.35">
      <c r="B319" s="85">
        <v>5057</v>
      </c>
      <c r="C319" s="85" t="s">
        <v>335</v>
      </c>
      <c r="D319" s="1">
        <v>144722</v>
      </c>
      <c r="E319" s="85">
        <f t="shared" si="63"/>
        <v>13819.900687547748</v>
      </c>
      <c r="F319" s="86">
        <f t="shared" si="56"/>
        <v>0.76087644425805701</v>
      </c>
      <c r="G319" s="192">
        <f t="shared" si="57"/>
        <v>2606.744098156752</v>
      </c>
      <c r="H319" s="192">
        <f t="shared" si="58"/>
        <v>27297.824195897509</v>
      </c>
      <c r="I319" s="192">
        <f t="shared" si="59"/>
        <v>884.84412746812404</v>
      </c>
      <c r="J319" s="87">
        <f t="shared" si="60"/>
        <v>9266.0877028461964</v>
      </c>
      <c r="K319" s="192">
        <f t="shared" si="64"/>
        <v>618.20913218518172</v>
      </c>
      <c r="L319" s="87">
        <f t="shared" si="61"/>
        <v>6473.8860322432229</v>
      </c>
      <c r="M319" s="88">
        <f t="shared" si="65"/>
        <v>33771.710228140728</v>
      </c>
      <c r="N319" s="88">
        <f t="shared" si="66"/>
        <v>178493.71022814073</v>
      </c>
      <c r="O319" s="88">
        <f t="shared" si="67"/>
        <v>17044.853917889679</v>
      </c>
      <c r="P319" s="89">
        <f t="shared" si="62"/>
        <v>0.93843133428791414</v>
      </c>
      <c r="Q319" s="200">
        <v>13464.160357514058</v>
      </c>
      <c r="R319" s="92">
        <f t="shared" si="68"/>
        <v>1.555022244677417E-2</v>
      </c>
      <c r="S319" s="92">
        <f t="shared" si="68"/>
        <v>5.7554771768043335E-3</v>
      </c>
      <c r="T319" s="91">
        <v>10472</v>
      </c>
      <c r="U319" s="195">
        <v>142506</v>
      </c>
      <c r="V319" s="195">
        <v>13740.815736187447</v>
      </c>
      <c r="W319" s="202"/>
      <c r="X319" s="88">
        <v>0</v>
      </c>
      <c r="Y319" s="88">
        <f t="shared" si="69"/>
        <v>0</v>
      </c>
      <c r="Z319" s="1"/>
      <c r="AA319" s="1"/>
    </row>
    <row r="320" spans="2:27" x14ac:dyDescent="0.35">
      <c r="B320" s="85">
        <v>5058</v>
      </c>
      <c r="C320" s="85" t="s">
        <v>336</v>
      </c>
      <c r="D320" s="1">
        <v>59766</v>
      </c>
      <c r="E320" s="85">
        <f t="shared" si="63"/>
        <v>14055.973659454374</v>
      </c>
      <c r="F320" s="86">
        <f t="shared" si="56"/>
        <v>0.7738738143195939</v>
      </c>
      <c r="G320" s="192">
        <f t="shared" si="57"/>
        <v>2465.1003150127767</v>
      </c>
      <c r="H320" s="192">
        <f t="shared" si="58"/>
        <v>10481.606539434328</v>
      </c>
      <c r="I320" s="192">
        <f t="shared" si="59"/>
        <v>802.21858730080498</v>
      </c>
      <c r="J320" s="87">
        <f t="shared" si="60"/>
        <v>3411.0334332030229</v>
      </c>
      <c r="K320" s="192">
        <f t="shared" si="64"/>
        <v>535.58359201786266</v>
      </c>
      <c r="L320" s="87">
        <f t="shared" si="61"/>
        <v>2277.3014332599519</v>
      </c>
      <c r="M320" s="88">
        <f t="shared" si="65"/>
        <v>12758.90797269428</v>
      </c>
      <c r="N320" s="88">
        <f t="shared" si="66"/>
        <v>72524.907972694287</v>
      </c>
      <c r="O320" s="88">
        <f t="shared" si="67"/>
        <v>17056.657566485013</v>
      </c>
      <c r="P320" s="89">
        <f t="shared" si="62"/>
        <v>0.93908120279099117</v>
      </c>
      <c r="Q320" s="200">
        <v>6677.4211077301261</v>
      </c>
      <c r="R320" s="92">
        <f t="shared" si="68"/>
        <v>-3.7925372653810241E-2</v>
      </c>
      <c r="S320" s="92">
        <f t="shared" si="68"/>
        <v>-3.7925372653810331E-2</v>
      </c>
      <c r="T320" s="91">
        <v>4252</v>
      </c>
      <c r="U320" s="195">
        <v>62122</v>
      </c>
      <c r="V320" s="195">
        <v>14610.065851364065</v>
      </c>
      <c r="W320" s="202"/>
      <c r="X320" s="88">
        <v>0</v>
      </c>
      <c r="Y320" s="88">
        <f t="shared" si="69"/>
        <v>0</v>
      </c>
      <c r="Z320" s="1"/>
      <c r="AA320" s="1"/>
    </row>
    <row r="321" spans="2:27" x14ac:dyDescent="0.35">
      <c r="B321" s="85">
        <v>5059</v>
      </c>
      <c r="C321" s="85" t="s">
        <v>337</v>
      </c>
      <c r="D321" s="1">
        <v>258383</v>
      </c>
      <c r="E321" s="85">
        <f t="shared" si="63"/>
        <v>13824.665596575709</v>
      </c>
      <c r="F321" s="86">
        <f t="shared" si="56"/>
        <v>0.76113878384503209</v>
      </c>
      <c r="G321" s="192">
        <f t="shared" si="57"/>
        <v>2603.8851527399752</v>
      </c>
      <c r="H321" s="192">
        <f t="shared" si="58"/>
        <v>48666.613504710134</v>
      </c>
      <c r="I321" s="192">
        <f t="shared" si="59"/>
        <v>883.17640930833761</v>
      </c>
      <c r="J321" s="87">
        <f t="shared" si="60"/>
        <v>16506.567089972828</v>
      </c>
      <c r="K321" s="192">
        <f t="shared" si="64"/>
        <v>616.54141402539517</v>
      </c>
      <c r="L321" s="87">
        <f t="shared" si="61"/>
        <v>11523.159028134636</v>
      </c>
      <c r="M321" s="88">
        <f t="shared" si="65"/>
        <v>60189.77253284477</v>
      </c>
      <c r="N321" s="88">
        <f t="shared" si="66"/>
        <v>318572.7725328448</v>
      </c>
      <c r="O321" s="88">
        <f t="shared" si="67"/>
        <v>17045.09216334108</v>
      </c>
      <c r="P321" s="89">
        <f t="shared" si="62"/>
        <v>0.93844445126726306</v>
      </c>
      <c r="Q321" s="200">
        <v>22580.029916151456</v>
      </c>
      <c r="R321" s="92">
        <f t="shared" si="68"/>
        <v>3.5350074731228039E-2</v>
      </c>
      <c r="S321" s="92">
        <f t="shared" si="68"/>
        <v>2.4935638452497716E-2</v>
      </c>
      <c r="T321" s="91">
        <v>18690</v>
      </c>
      <c r="U321" s="195">
        <v>249561</v>
      </c>
      <c r="V321" s="195">
        <v>13488.325586423089</v>
      </c>
      <c r="W321" s="202"/>
      <c r="X321" s="88">
        <v>0</v>
      </c>
      <c r="Y321" s="88">
        <f t="shared" si="69"/>
        <v>0</v>
      </c>
      <c r="Z321" s="1"/>
      <c r="AA321" s="1"/>
    </row>
    <row r="322" spans="2:27" x14ac:dyDescent="0.35">
      <c r="B322" s="85">
        <v>5060</v>
      </c>
      <c r="C322" s="85" t="s">
        <v>338</v>
      </c>
      <c r="D322" s="1">
        <v>185358</v>
      </c>
      <c r="E322" s="85">
        <f t="shared" si="63"/>
        <v>18741.961577350859</v>
      </c>
      <c r="F322" s="86">
        <f t="shared" si="56"/>
        <v>1.031868275019149</v>
      </c>
      <c r="G322" s="192">
        <f t="shared" si="57"/>
        <v>-346.49243572511477</v>
      </c>
      <c r="H322" s="192">
        <f t="shared" si="58"/>
        <v>-3426.8101893213852</v>
      </c>
      <c r="I322" s="192">
        <f t="shared" si="59"/>
        <v>0</v>
      </c>
      <c r="J322" s="87">
        <f t="shared" si="60"/>
        <v>0</v>
      </c>
      <c r="K322" s="192">
        <f t="shared" si="64"/>
        <v>-266.63499528294238</v>
      </c>
      <c r="L322" s="87">
        <f t="shared" si="61"/>
        <v>-2637.0201033483004</v>
      </c>
      <c r="M322" s="88">
        <f t="shared" si="65"/>
        <v>-6063.8302926696852</v>
      </c>
      <c r="N322" s="88">
        <f t="shared" si="66"/>
        <v>179294.16970733032</v>
      </c>
      <c r="O322" s="88">
        <f t="shared" si="67"/>
        <v>18128.834146342804</v>
      </c>
      <c r="P322" s="89">
        <f t="shared" si="62"/>
        <v>0.99811157660793337</v>
      </c>
      <c r="Q322" s="200">
        <v>-7139.9494534574796</v>
      </c>
      <c r="R322" s="92">
        <f t="shared" si="68"/>
        <v>0.13970375744756727</v>
      </c>
      <c r="S322" s="92">
        <f t="shared" si="68"/>
        <v>0.12149615444688827</v>
      </c>
      <c r="T322" s="91">
        <v>9890</v>
      </c>
      <c r="U322" s="195">
        <v>162637</v>
      </c>
      <c r="V322" s="195">
        <v>16711.570078092889</v>
      </c>
      <c r="W322" s="202"/>
      <c r="X322" s="88">
        <v>0</v>
      </c>
      <c r="Y322" s="88">
        <f t="shared" si="69"/>
        <v>0</v>
      </c>
      <c r="Z322" s="1"/>
      <c r="AA322" s="1"/>
    </row>
    <row r="323" spans="2:27" x14ac:dyDescent="0.35">
      <c r="B323" s="85">
        <v>5061</v>
      </c>
      <c r="C323" s="85" t="s">
        <v>339</v>
      </c>
      <c r="D323" s="1">
        <v>27227</v>
      </c>
      <c r="E323" s="85">
        <f t="shared" si="63"/>
        <v>13912.621359223302</v>
      </c>
      <c r="F323" s="86">
        <f t="shared" si="56"/>
        <v>0.76598132717789458</v>
      </c>
      <c r="G323" s="192">
        <f t="shared" si="57"/>
        <v>2551.11169515142</v>
      </c>
      <c r="H323" s="192">
        <f t="shared" si="58"/>
        <v>4992.5255874113291</v>
      </c>
      <c r="I323" s="192">
        <f t="shared" si="59"/>
        <v>852.39189238168024</v>
      </c>
      <c r="J323" s="87">
        <f t="shared" si="60"/>
        <v>1668.1309333909483</v>
      </c>
      <c r="K323" s="192">
        <f t="shared" si="64"/>
        <v>585.75689709873791</v>
      </c>
      <c r="L323" s="87">
        <f t="shared" si="61"/>
        <v>1146.3262476222301</v>
      </c>
      <c r="M323" s="88">
        <f t="shared" si="65"/>
        <v>6138.8518350335589</v>
      </c>
      <c r="N323" s="88">
        <f t="shared" si="66"/>
        <v>33365.851835033558</v>
      </c>
      <c r="O323" s="88">
        <f t="shared" si="67"/>
        <v>17049.489951473457</v>
      </c>
      <c r="P323" s="89">
        <f t="shared" si="62"/>
        <v>0.93868657843390602</v>
      </c>
      <c r="Q323" s="200">
        <v>3942.5653475606405</v>
      </c>
      <c r="R323" s="89">
        <f t="shared" si="68"/>
        <v>2.8598413298073291E-2</v>
      </c>
      <c r="S323" s="89">
        <f t="shared" si="68"/>
        <v>4.0687204052215188E-2</v>
      </c>
      <c r="T323" s="91">
        <v>1957</v>
      </c>
      <c r="U323" s="195">
        <v>26470</v>
      </c>
      <c r="V323" s="195">
        <v>13368.686868686869</v>
      </c>
      <c r="W323" s="202"/>
      <c r="X323" s="88">
        <v>0</v>
      </c>
      <c r="Y323" s="88">
        <f t="shared" si="69"/>
        <v>0</v>
      </c>
    </row>
    <row r="324" spans="2:27" ht="28.5" customHeight="1" x14ac:dyDescent="0.35">
      <c r="B324" s="85">
        <v>5401</v>
      </c>
      <c r="C324" s="85" t="s">
        <v>340</v>
      </c>
      <c r="D324" s="1">
        <v>1353389</v>
      </c>
      <c r="E324" s="85">
        <f t="shared" si="63"/>
        <v>17352.920812391018</v>
      </c>
      <c r="F324" s="86">
        <f t="shared" si="56"/>
        <v>0.95539244338568208</v>
      </c>
      <c r="G324" s="192">
        <f t="shared" si="57"/>
        <v>486.93202325079034</v>
      </c>
      <c r="H324" s="192">
        <f t="shared" si="58"/>
        <v>37976.802357375636</v>
      </c>
      <c r="I324" s="192">
        <f t="shared" si="59"/>
        <v>0</v>
      </c>
      <c r="J324" s="87">
        <f t="shared" si="60"/>
        <v>0</v>
      </c>
      <c r="K324" s="192">
        <f t="shared" si="64"/>
        <v>-266.63499528294238</v>
      </c>
      <c r="L324" s="87">
        <f t="shared" si="61"/>
        <v>-20795.396552107242</v>
      </c>
      <c r="M324" s="88">
        <f t="shared" si="65"/>
        <v>17181.405805268394</v>
      </c>
      <c r="N324" s="88">
        <f t="shared" si="66"/>
        <v>1370570.4058052683</v>
      </c>
      <c r="O324" s="88">
        <f t="shared" si="67"/>
        <v>17573.217840358862</v>
      </c>
      <c r="P324" s="89">
        <f t="shared" si="62"/>
        <v>0.96752124395454631</v>
      </c>
      <c r="Q324" s="200">
        <v>10835.314603229852</v>
      </c>
      <c r="R324" s="89">
        <f t="shared" si="68"/>
        <v>8.180827424171656E-3</v>
      </c>
      <c r="S324" s="89">
        <f t="shared" si="68"/>
        <v>2.3896563978354247E-3</v>
      </c>
      <c r="T324" s="91">
        <v>77992</v>
      </c>
      <c r="U324" s="195">
        <v>1342407</v>
      </c>
      <c r="V324" s="195">
        <v>17311.552151036831</v>
      </c>
      <c r="W324" s="202"/>
      <c r="X324" s="88">
        <v>0</v>
      </c>
      <c r="Y324" s="88">
        <f t="shared" si="69"/>
        <v>0</v>
      </c>
    </row>
    <row r="325" spans="2:27" x14ac:dyDescent="0.35">
      <c r="B325" s="85">
        <v>5402</v>
      </c>
      <c r="C325" s="85" t="s">
        <v>341</v>
      </c>
      <c r="D325" s="1">
        <v>388533</v>
      </c>
      <c r="E325" s="85">
        <f t="shared" si="63"/>
        <v>15601.855198168894</v>
      </c>
      <c r="F325" s="86">
        <f t="shared" si="56"/>
        <v>0.85898476229341691</v>
      </c>
      <c r="G325" s="192">
        <f t="shared" si="57"/>
        <v>1537.5713917840642</v>
      </c>
      <c r="H325" s="192">
        <f t="shared" si="58"/>
        <v>38290.14036959855</v>
      </c>
      <c r="I325" s="192">
        <f t="shared" si="59"/>
        <v>261.16004875072286</v>
      </c>
      <c r="J325" s="87">
        <f t="shared" si="60"/>
        <v>6503.6686940392519</v>
      </c>
      <c r="K325" s="192">
        <f t="shared" si="64"/>
        <v>-5.4749465322195192</v>
      </c>
      <c r="L325" s="87">
        <f t="shared" si="61"/>
        <v>-136.34259349186269</v>
      </c>
      <c r="M325" s="88">
        <f t="shared" si="65"/>
        <v>38153.797776106687</v>
      </c>
      <c r="N325" s="88">
        <f t="shared" si="66"/>
        <v>426686.79777610669</v>
      </c>
      <c r="O325" s="88">
        <f t="shared" si="67"/>
        <v>17133.95164342074</v>
      </c>
      <c r="P325" s="89">
        <f t="shared" si="62"/>
        <v>0.94333675018968233</v>
      </c>
      <c r="Q325" s="200">
        <v>16256.59466034887</v>
      </c>
      <c r="R325" s="89">
        <f t="shared" si="68"/>
        <v>-5.4344487221494103E-3</v>
      </c>
      <c r="S325" s="89">
        <f t="shared" si="68"/>
        <v>-9.3882691283860148E-3</v>
      </c>
      <c r="T325" s="91">
        <v>24903</v>
      </c>
      <c r="U325" s="195">
        <v>390656</v>
      </c>
      <c r="V325" s="195">
        <v>15749.717787453637</v>
      </c>
      <c r="W325" s="202"/>
      <c r="X325" s="88">
        <v>0</v>
      </c>
      <c r="Y325" s="88">
        <f t="shared" si="69"/>
        <v>0</v>
      </c>
    </row>
    <row r="326" spans="2:27" x14ac:dyDescent="0.35">
      <c r="B326" s="85">
        <v>5403</v>
      </c>
      <c r="C326" s="85" t="s">
        <v>342</v>
      </c>
      <c r="D326" s="1">
        <v>330236</v>
      </c>
      <c r="E326" s="85">
        <f t="shared" si="63"/>
        <v>15491.673312379789</v>
      </c>
      <c r="F326" s="86">
        <f t="shared" si="56"/>
        <v>0.85291852467157936</v>
      </c>
      <c r="G326" s="192">
        <f t="shared" si="57"/>
        <v>1603.6805232575273</v>
      </c>
      <c r="H326" s="192">
        <f t="shared" si="58"/>
        <v>34185.657714280707</v>
      </c>
      <c r="I326" s="192">
        <f t="shared" si="59"/>
        <v>299.72370877690952</v>
      </c>
      <c r="J326" s="87">
        <f t="shared" si="60"/>
        <v>6389.2102999973804</v>
      </c>
      <c r="K326" s="192">
        <f t="shared" si="64"/>
        <v>33.088713493967134</v>
      </c>
      <c r="L326" s="87">
        <f t="shared" si="61"/>
        <v>705.35210555089748</v>
      </c>
      <c r="M326" s="88">
        <f t="shared" si="65"/>
        <v>34891.009819831605</v>
      </c>
      <c r="N326" s="88">
        <f t="shared" si="66"/>
        <v>365127.00981983158</v>
      </c>
      <c r="O326" s="88">
        <f t="shared" si="67"/>
        <v>17128.442549131283</v>
      </c>
      <c r="P326" s="89">
        <f t="shared" si="62"/>
        <v>0.94303343830859032</v>
      </c>
      <c r="Q326" s="200">
        <v>21285.933655569876</v>
      </c>
      <c r="R326" s="89">
        <f t="shared" si="68"/>
        <v>3.9445521617606324E-2</v>
      </c>
      <c r="S326" s="89">
        <f t="shared" si="68"/>
        <v>3.1009809498647317E-2</v>
      </c>
      <c r="T326" s="91">
        <v>21317</v>
      </c>
      <c r="U326" s="195">
        <v>317704</v>
      </c>
      <c r="V326" s="195">
        <v>15025.728339008703</v>
      </c>
      <c r="W326" s="202"/>
      <c r="X326" s="88">
        <v>0</v>
      </c>
      <c r="Y326" s="88">
        <f t="shared" si="69"/>
        <v>0</v>
      </c>
    </row>
    <row r="327" spans="2:27" x14ac:dyDescent="0.35">
      <c r="B327" s="85">
        <v>5404</v>
      </c>
      <c r="C327" s="85" t="s">
        <v>343</v>
      </c>
      <c r="D327" s="1">
        <v>24522</v>
      </c>
      <c r="E327" s="85">
        <f t="shared" si="63"/>
        <v>12685.98034143818</v>
      </c>
      <c r="F327" s="86">
        <f t="shared" ref="F327:F362" si="70">E327/E$364</f>
        <v>0.69844666994013416</v>
      </c>
      <c r="G327" s="192">
        <f t="shared" ref="G327:G362" si="71">($E$364+$Y$364-E327-Y327)*0.6</f>
        <v>3287.0963058224925</v>
      </c>
      <c r="H327" s="192">
        <f t="shared" ref="H327:H362" si="72">G327*T327/1000</f>
        <v>6353.9571591548784</v>
      </c>
      <c r="I327" s="192">
        <f t="shared" ref="I327:I362" si="73">IF(E327+Y327&lt;(E$364+Y$364)*0.9,((E$364+Y$364)*0.9-E327-Y327)*0.35,0)</f>
        <v>1281.7162486064726</v>
      </c>
      <c r="J327" s="87">
        <f t="shared" ref="J327:J362" si="74">I327*T327/1000</f>
        <v>2477.5575085563114</v>
      </c>
      <c r="K327" s="192">
        <f t="shared" si="64"/>
        <v>1015.0812533235303</v>
      </c>
      <c r="L327" s="87">
        <f t="shared" ref="L327:L362" si="75">K327*T327/1000</f>
        <v>1962.1520626743841</v>
      </c>
      <c r="M327" s="88">
        <f t="shared" si="65"/>
        <v>8316.1092218292615</v>
      </c>
      <c r="N327" s="88">
        <f t="shared" si="66"/>
        <v>32838.109221829262</v>
      </c>
      <c r="O327" s="88">
        <f t="shared" si="67"/>
        <v>16988.157900584203</v>
      </c>
      <c r="P327" s="89">
        <f t="shared" ref="P327:P362" si="76">O327/O$364</f>
        <v>0.93530984557201813</v>
      </c>
      <c r="Q327" s="200">
        <v>3753.595614120959</v>
      </c>
      <c r="R327" s="89">
        <f t="shared" si="68"/>
        <v>4.8620910840282229E-2</v>
      </c>
      <c r="S327" s="89">
        <f t="shared" si="68"/>
        <v>2.9091499153655196E-2</v>
      </c>
      <c r="T327" s="91">
        <v>1933</v>
      </c>
      <c r="U327" s="195">
        <v>23385</v>
      </c>
      <c r="V327" s="195">
        <v>12327.358987875594</v>
      </c>
      <c r="W327" s="202"/>
      <c r="X327" s="88">
        <v>0</v>
      </c>
      <c r="Y327" s="88">
        <f t="shared" si="69"/>
        <v>0</v>
      </c>
    </row>
    <row r="328" spans="2:27" x14ac:dyDescent="0.35">
      <c r="B328" s="85">
        <v>5405</v>
      </c>
      <c r="C328" s="85" t="s">
        <v>344</v>
      </c>
      <c r="D328" s="1">
        <v>81914</v>
      </c>
      <c r="E328" s="85">
        <f t="shared" ref="E328:E362" si="77">D328/T328*1000</f>
        <v>14645.807259073843</v>
      </c>
      <c r="F328" s="86">
        <f t="shared" si="70"/>
        <v>0.80634803407913014</v>
      </c>
      <c r="G328" s="192">
        <f t="shared" si="71"/>
        <v>2111.2001552410952</v>
      </c>
      <c r="H328" s="192">
        <f t="shared" si="72"/>
        <v>11807.942468263445</v>
      </c>
      <c r="I328" s="192">
        <f t="shared" si="73"/>
        <v>595.77682743399077</v>
      </c>
      <c r="J328" s="87">
        <f t="shared" si="74"/>
        <v>3332.1797958383104</v>
      </c>
      <c r="K328" s="192">
        <f t="shared" ref="K328:K362" si="78">I328+J$366</f>
        <v>329.14183215104839</v>
      </c>
      <c r="L328" s="87">
        <f t="shared" si="75"/>
        <v>1840.8902672208135</v>
      </c>
      <c r="M328" s="88">
        <f t="shared" ref="M328:M362" si="79">+H328+L328</f>
        <v>13648.832735484259</v>
      </c>
      <c r="N328" s="88">
        <f t="shared" ref="N328:N362" si="80">D328+M328</f>
        <v>95562.832735484262</v>
      </c>
      <c r="O328" s="88">
        <f t="shared" ref="O328:O362" si="81">N328/T328*1000</f>
        <v>17086.149246465986</v>
      </c>
      <c r="P328" s="89">
        <f t="shared" si="76"/>
        <v>0.94070491377896792</v>
      </c>
      <c r="Q328" s="200">
        <v>5979.0799636722841</v>
      </c>
      <c r="R328" s="89">
        <f t="shared" ref="R328:S362" si="82">(D328-U328)/U328</f>
        <v>1.1184080584633617E-2</v>
      </c>
      <c r="S328" s="89">
        <f t="shared" si="82"/>
        <v>6.6642161085714658E-3</v>
      </c>
      <c r="T328" s="91">
        <v>5593</v>
      </c>
      <c r="U328" s="195">
        <v>81008</v>
      </c>
      <c r="V328" s="195">
        <v>14548.850574712644</v>
      </c>
      <c r="W328" s="202"/>
      <c r="X328" s="88">
        <v>0</v>
      </c>
      <c r="Y328" s="88">
        <f t="shared" ref="Y328:Y362" si="83">X328*1000/T328</f>
        <v>0</v>
      </c>
    </row>
    <row r="329" spans="2:27" x14ac:dyDescent="0.35">
      <c r="B329" s="85">
        <v>5406</v>
      </c>
      <c r="C329" s="85" t="s">
        <v>345</v>
      </c>
      <c r="D329" s="1">
        <v>193565</v>
      </c>
      <c r="E329" s="85">
        <f t="shared" si="77"/>
        <v>17114.500442086646</v>
      </c>
      <c r="F329" s="86">
        <f t="shared" si="70"/>
        <v>0.94226583360046601</v>
      </c>
      <c r="G329" s="192">
        <f t="shared" si="71"/>
        <v>629.98424543341309</v>
      </c>
      <c r="H329" s="192">
        <f t="shared" si="72"/>
        <v>7125.1218158519014</v>
      </c>
      <c r="I329" s="192">
        <f t="shared" si="73"/>
        <v>0</v>
      </c>
      <c r="J329" s="87">
        <f t="shared" si="74"/>
        <v>0</v>
      </c>
      <c r="K329" s="192">
        <f t="shared" si="78"/>
        <v>-266.63499528294238</v>
      </c>
      <c r="L329" s="87">
        <f t="shared" si="75"/>
        <v>-3015.641796650078</v>
      </c>
      <c r="M329" s="88">
        <f t="shared" si="79"/>
        <v>4109.4800192018229</v>
      </c>
      <c r="N329" s="88">
        <f t="shared" si="80"/>
        <v>197674.48001920182</v>
      </c>
      <c r="O329" s="88">
        <f t="shared" si="81"/>
        <v>17477.84969223712</v>
      </c>
      <c r="P329" s="89">
        <f t="shared" si="76"/>
        <v>0.96227060004046017</v>
      </c>
      <c r="Q329" s="200">
        <v>4281.7202913444034</v>
      </c>
      <c r="R329" s="89">
        <f>(D329-U329)/U329</f>
        <v>1.6009238117733512E-2</v>
      </c>
      <c r="S329" s="89">
        <f t="shared" si="82"/>
        <v>1.2775256457942235E-2</v>
      </c>
      <c r="T329" s="91">
        <v>11310</v>
      </c>
      <c r="U329" s="195">
        <v>190515</v>
      </c>
      <c r="V329" s="195">
        <v>16898.616285258115</v>
      </c>
      <c r="W329" s="202"/>
      <c r="X329" s="88">
        <v>0</v>
      </c>
      <c r="Y329" s="88">
        <f t="shared" si="83"/>
        <v>0</v>
      </c>
    </row>
    <row r="330" spans="2:27" x14ac:dyDescent="0.35">
      <c r="B330" s="85">
        <v>5411</v>
      </c>
      <c r="C330" s="85" t="s">
        <v>346</v>
      </c>
      <c r="D330" s="1">
        <v>34982</v>
      </c>
      <c r="E330" s="85">
        <f t="shared" si="77"/>
        <v>12205.86182833217</v>
      </c>
      <c r="F330" s="86">
        <f t="shared" si="70"/>
        <v>0.6720129874315669</v>
      </c>
      <c r="G330" s="192">
        <f t="shared" si="71"/>
        <v>3575.1674136860988</v>
      </c>
      <c r="H330" s="192">
        <f t="shared" si="72"/>
        <v>10246.429807624359</v>
      </c>
      <c r="I330" s="192">
        <f t="shared" si="73"/>
        <v>1449.7577281935762</v>
      </c>
      <c r="J330" s="87">
        <f t="shared" si="74"/>
        <v>4155.0056490027891</v>
      </c>
      <c r="K330" s="192">
        <f t="shared" si="78"/>
        <v>1183.1227329106339</v>
      </c>
      <c r="L330" s="87">
        <f t="shared" si="75"/>
        <v>3390.8297525218768</v>
      </c>
      <c r="M330" s="88">
        <f t="shared" si="79"/>
        <v>13637.259560146236</v>
      </c>
      <c r="N330" s="88">
        <f t="shared" si="80"/>
        <v>48619.259560146238</v>
      </c>
      <c r="O330" s="88">
        <f t="shared" si="81"/>
        <v>16964.151974928904</v>
      </c>
      <c r="P330" s="89">
        <f t="shared" si="76"/>
        <v>0.9339881614465898</v>
      </c>
      <c r="Q330" s="200">
        <v>5693.8190015885557</v>
      </c>
      <c r="R330" s="89">
        <f t="shared" si="82"/>
        <v>-2.5652452441300169E-2</v>
      </c>
      <c r="S330" s="89">
        <f t="shared" si="82"/>
        <v>-5.1829968548076151E-2</v>
      </c>
      <c r="T330" s="91">
        <v>2866</v>
      </c>
      <c r="U330" s="195">
        <v>35903</v>
      </c>
      <c r="V330" s="195">
        <v>12873.072785944783</v>
      </c>
      <c r="W330" s="202"/>
      <c r="X330" s="88">
        <v>0</v>
      </c>
      <c r="Y330" s="88">
        <f t="shared" si="83"/>
        <v>0</v>
      </c>
    </row>
    <row r="331" spans="2:27" x14ac:dyDescent="0.35">
      <c r="B331" s="85">
        <v>5412</v>
      </c>
      <c r="C331" s="85" t="s">
        <v>347</v>
      </c>
      <c r="D331" s="1">
        <v>58282</v>
      </c>
      <c r="E331" s="85">
        <f t="shared" si="77"/>
        <v>13856.871136471707</v>
      </c>
      <c r="F331" s="86">
        <f t="shared" si="70"/>
        <v>0.76291191067390707</v>
      </c>
      <c r="G331" s="192">
        <f t="shared" si="71"/>
        <v>2584.5618288023766</v>
      </c>
      <c r="H331" s="192">
        <f t="shared" si="72"/>
        <v>10870.667051942795</v>
      </c>
      <c r="I331" s="192">
        <f t="shared" si="73"/>
        <v>871.90447034473823</v>
      </c>
      <c r="J331" s="87">
        <f t="shared" si="74"/>
        <v>3667.2302022699691</v>
      </c>
      <c r="K331" s="192">
        <f t="shared" si="78"/>
        <v>605.2694750617959</v>
      </c>
      <c r="L331" s="87">
        <f t="shared" si="75"/>
        <v>2545.7634121099136</v>
      </c>
      <c r="M331" s="88">
        <f t="shared" si="79"/>
        <v>13416.430464052708</v>
      </c>
      <c r="N331" s="88">
        <f t="shared" si="80"/>
        <v>71698.430464052712</v>
      </c>
      <c r="O331" s="88">
        <f t="shared" si="81"/>
        <v>17046.702440335881</v>
      </c>
      <c r="P331" s="89">
        <f t="shared" si="76"/>
        <v>0.9385331076087069</v>
      </c>
      <c r="Q331" s="200">
        <v>4652.0957853040709</v>
      </c>
      <c r="R331" s="89">
        <f t="shared" si="82"/>
        <v>-2.7036276522929502E-3</v>
      </c>
      <c r="S331" s="89">
        <f t="shared" si="82"/>
        <v>-3.8891915756733703E-3</v>
      </c>
      <c r="T331" s="91">
        <v>4206</v>
      </c>
      <c r="U331" s="195">
        <v>58440</v>
      </c>
      <c r="V331" s="195">
        <v>13910.973577719589</v>
      </c>
      <c r="W331" s="202"/>
      <c r="X331" s="88">
        <v>0</v>
      </c>
      <c r="Y331" s="88">
        <f t="shared" si="83"/>
        <v>0</v>
      </c>
    </row>
    <row r="332" spans="2:27" x14ac:dyDescent="0.35">
      <c r="B332" s="85">
        <v>5413</v>
      </c>
      <c r="C332" s="85" t="s">
        <v>348</v>
      </c>
      <c r="D332" s="1">
        <v>21091</v>
      </c>
      <c r="E332" s="85">
        <f t="shared" si="77"/>
        <v>16490.226739640344</v>
      </c>
      <c r="F332" s="86">
        <f t="shared" si="70"/>
        <v>0.90789545962309415</v>
      </c>
      <c r="G332" s="192">
        <f t="shared" si="71"/>
        <v>1004.5484669011944</v>
      </c>
      <c r="H332" s="192">
        <f t="shared" si="72"/>
        <v>1284.8174891666276</v>
      </c>
      <c r="I332" s="192">
        <f t="shared" si="73"/>
        <v>0</v>
      </c>
      <c r="J332" s="87">
        <f t="shared" si="74"/>
        <v>0</v>
      </c>
      <c r="K332" s="192">
        <f t="shared" si="78"/>
        <v>-266.63499528294238</v>
      </c>
      <c r="L332" s="87">
        <f t="shared" si="75"/>
        <v>-341.02615896688332</v>
      </c>
      <c r="M332" s="88">
        <f t="shared" si="79"/>
        <v>943.79133019974438</v>
      </c>
      <c r="N332" s="88">
        <f t="shared" si="80"/>
        <v>22034.791330199743</v>
      </c>
      <c r="O332" s="88">
        <f t="shared" si="81"/>
        <v>17228.140211258593</v>
      </c>
      <c r="P332" s="89">
        <f t="shared" si="76"/>
        <v>0.94852245044951111</v>
      </c>
      <c r="Q332" s="200">
        <v>636.98352366308313</v>
      </c>
      <c r="R332" s="89">
        <f t="shared" si="82"/>
        <v>-7.8150268805454781E-2</v>
      </c>
      <c r="S332" s="89">
        <f t="shared" si="82"/>
        <v>-7.0942686857100187E-2</v>
      </c>
      <c r="T332" s="91">
        <v>1279</v>
      </c>
      <c r="U332" s="195">
        <v>22879</v>
      </c>
      <c r="V332" s="195">
        <v>17749.418153607447</v>
      </c>
      <c r="W332" s="202"/>
      <c r="X332" s="88">
        <v>0</v>
      </c>
      <c r="Y332" s="88">
        <f t="shared" si="83"/>
        <v>0</v>
      </c>
    </row>
    <row r="333" spans="2:27" x14ac:dyDescent="0.35">
      <c r="B333" s="85">
        <v>5414</v>
      </c>
      <c r="C333" s="85" t="s">
        <v>349</v>
      </c>
      <c r="D333" s="1">
        <v>20543</v>
      </c>
      <c r="E333" s="85">
        <f t="shared" si="77"/>
        <v>19038.924930491194</v>
      </c>
      <c r="F333" s="86">
        <f t="shared" si="70"/>
        <v>1.048218061122602</v>
      </c>
      <c r="G333" s="192">
        <f t="shared" si="71"/>
        <v>-524.67044760931526</v>
      </c>
      <c r="H333" s="192">
        <f t="shared" si="72"/>
        <v>-566.11941297045121</v>
      </c>
      <c r="I333" s="192">
        <f t="shared" si="73"/>
        <v>0</v>
      </c>
      <c r="J333" s="87">
        <f t="shared" si="74"/>
        <v>0</v>
      </c>
      <c r="K333" s="192">
        <f t="shared" si="78"/>
        <v>-266.63499528294238</v>
      </c>
      <c r="L333" s="87">
        <f t="shared" si="75"/>
        <v>-287.69915991029478</v>
      </c>
      <c r="M333" s="88">
        <f t="shared" si="79"/>
        <v>-853.81857288074593</v>
      </c>
      <c r="N333" s="88">
        <f t="shared" si="80"/>
        <v>19689.181427119252</v>
      </c>
      <c r="O333" s="88">
        <f t="shared" si="81"/>
        <v>18247.619487598935</v>
      </c>
      <c r="P333" s="89">
        <f t="shared" si="76"/>
        <v>1.0046514910493143</v>
      </c>
      <c r="Q333" s="200">
        <v>-990.76714461886741</v>
      </c>
      <c r="R333" s="89">
        <f t="shared" si="82"/>
        <v>0.34761217528207822</v>
      </c>
      <c r="S333" s="89">
        <f t="shared" si="82"/>
        <v>0.33637166594237583</v>
      </c>
      <c r="T333" s="91">
        <v>1079</v>
      </c>
      <c r="U333" s="195">
        <v>15244</v>
      </c>
      <c r="V333" s="195">
        <v>14246.728971962617</v>
      </c>
      <c r="W333" s="202"/>
      <c r="X333" s="88">
        <v>0</v>
      </c>
      <c r="Y333" s="88">
        <f t="shared" si="83"/>
        <v>0</v>
      </c>
    </row>
    <row r="334" spans="2:27" x14ac:dyDescent="0.35">
      <c r="B334" s="85">
        <v>5415</v>
      </c>
      <c r="C334" s="85" t="s">
        <v>350</v>
      </c>
      <c r="D334" s="1">
        <v>10240</v>
      </c>
      <c r="E334" s="85">
        <f t="shared" si="77"/>
        <v>10417.09053916582</v>
      </c>
      <c r="F334" s="86">
        <f t="shared" si="70"/>
        <v>0.57352936089450102</v>
      </c>
      <c r="G334" s="192">
        <f t="shared" si="71"/>
        <v>4648.4301871859088</v>
      </c>
      <c r="H334" s="192">
        <f t="shared" si="72"/>
        <v>4569.4068740037483</v>
      </c>
      <c r="I334" s="192">
        <f t="shared" si="73"/>
        <v>2075.8276794017988</v>
      </c>
      <c r="J334" s="87">
        <f t="shared" si="74"/>
        <v>2040.5386088519683</v>
      </c>
      <c r="K334" s="192">
        <f t="shared" si="78"/>
        <v>1809.1926841188565</v>
      </c>
      <c r="L334" s="87">
        <f t="shared" si="75"/>
        <v>1778.4364084888359</v>
      </c>
      <c r="M334" s="88">
        <f t="shared" si="79"/>
        <v>6347.843282492584</v>
      </c>
      <c r="N334" s="88">
        <f t="shared" si="80"/>
        <v>16587.843282492584</v>
      </c>
      <c r="O334" s="88">
        <f t="shared" si="81"/>
        <v>16874.713410470584</v>
      </c>
      <c r="P334" s="89">
        <f t="shared" si="76"/>
        <v>0.92906398011973645</v>
      </c>
      <c r="Q334" s="200">
        <v>2769.3269988002598</v>
      </c>
      <c r="R334" s="89">
        <f t="shared" si="82"/>
        <v>-0.10199070420064896</v>
      </c>
      <c r="S334" s="89">
        <f t="shared" si="82"/>
        <v>-0.11386671726818874</v>
      </c>
      <c r="T334" s="91">
        <v>983</v>
      </c>
      <c r="U334" s="195">
        <v>11403</v>
      </c>
      <c r="V334" s="195">
        <v>11755.670103092785</v>
      </c>
      <c r="W334" s="202"/>
      <c r="X334" s="88">
        <v>0</v>
      </c>
      <c r="Y334" s="88">
        <f t="shared" si="83"/>
        <v>0</v>
      </c>
    </row>
    <row r="335" spans="2:27" x14ac:dyDescent="0.35">
      <c r="B335" s="85">
        <v>5416</v>
      </c>
      <c r="C335" s="85" t="s">
        <v>351</v>
      </c>
      <c r="D335" s="1">
        <v>74580</v>
      </c>
      <c r="E335" s="85">
        <f t="shared" si="77"/>
        <v>18885.793871866295</v>
      </c>
      <c r="F335" s="86">
        <f t="shared" si="70"/>
        <v>1.0397871890037476</v>
      </c>
      <c r="G335" s="192">
        <f t="shared" si="71"/>
        <v>-432.79181243437631</v>
      </c>
      <c r="H335" s="192">
        <f t="shared" si="72"/>
        <v>-1709.0948673033522</v>
      </c>
      <c r="I335" s="192">
        <f t="shared" si="73"/>
        <v>0</v>
      </c>
      <c r="J335" s="87">
        <f t="shared" si="74"/>
        <v>0</v>
      </c>
      <c r="K335" s="192">
        <f t="shared" si="78"/>
        <v>-266.63499528294238</v>
      </c>
      <c r="L335" s="87">
        <f t="shared" si="75"/>
        <v>-1052.9415963723395</v>
      </c>
      <c r="M335" s="88">
        <f t="shared" si="79"/>
        <v>-2762.0364636756917</v>
      </c>
      <c r="N335" s="88">
        <f t="shared" si="80"/>
        <v>71817.963536324314</v>
      </c>
      <c r="O335" s="88">
        <f t="shared" si="81"/>
        <v>18186.367064148977</v>
      </c>
      <c r="P335" s="89">
        <f t="shared" si="76"/>
        <v>1.0012791422017726</v>
      </c>
      <c r="Q335" s="200">
        <v>1321.1949452271438</v>
      </c>
      <c r="R335" s="89">
        <f t="shared" si="82"/>
        <v>1.7934649086888872E-2</v>
      </c>
      <c r="S335" s="89">
        <f t="shared" si="82"/>
        <v>2.9276539327411404E-2</v>
      </c>
      <c r="T335" s="91">
        <v>3949</v>
      </c>
      <c r="U335" s="195">
        <v>73266</v>
      </c>
      <c r="V335" s="195">
        <v>18348.610067618331</v>
      </c>
      <c r="W335" s="202"/>
      <c r="X335" s="88">
        <v>0</v>
      </c>
      <c r="Y335" s="88">
        <f t="shared" si="83"/>
        <v>0</v>
      </c>
    </row>
    <row r="336" spans="2:27" x14ac:dyDescent="0.35">
      <c r="B336" s="85">
        <v>5417</v>
      </c>
      <c r="C336" s="85" t="s">
        <v>352</v>
      </c>
      <c r="D336" s="1">
        <v>26326</v>
      </c>
      <c r="E336" s="85">
        <f t="shared" si="77"/>
        <v>12854.4921875</v>
      </c>
      <c r="F336" s="86">
        <f t="shared" si="70"/>
        <v>0.70772435558677604</v>
      </c>
      <c r="G336" s="192">
        <f t="shared" si="71"/>
        <v>3185.9891981854007</v>
      </c>
      <c r="H336" s="192">
        <f t="shared" si="72"/>
        <v>6524.9058778837007</v>
      </c>
      <c r="I336" s="192">
        <f t="shared" si="73"/>
        <v>1222.7371024848358</v>
      </c>
      <c r="J336" s="87">
        <f t="shared" si="74"/>
        <v>2504.1655858889435</v>
      </c>
      <c r="K336" s="192">
        <f t="shared" si="78"/>
        <v>956.10210720189343</v>
      </c>
      <c r="L336" s="87">
        <f t="shared" si="75"/>
        <v>1958.0971155494778</v>
      </c>
      <c r="M336" s="88">
        <f t="shared" si="79"/>
        <v>8483.0029934331778</v>
      </c>
      <c r="N336" s="88">
        <f t="shared" si="80"/>
        <v>34809.002993433176</v>
      </c>
      <c r="O336" s="88">
        <f t="shared" si="81"/>
        <v>16996.583492887294</v>
      </c>
      <c r="P336" s="89">
        <f t="shared" si="76"/>
        <v>0.93577372985435026</v>
      </c>
      <c r="Q336" s="200">
        <v>4025.5839201860981</v>
      </c>
      <c r="R336" s="89">
        <f t="shared" si="82"/>
        <v>-5.2714907703932931E-2</v>
      </c>
      <c r="S336" s="89">
        <f t="shared" si="82"/>
        <v>-3.4675787293998013E-2</v>
      </c>
      <c r="T336" s="91">
        <v>2048</v>
      </c>
      <c r="U336" s="195">
        <v>27791</v>
      </c>
      <c r="V336" s="195">
        <v>13316.243411595591</v>
      </c>
      <c r="W336" s="202"/>
      <c r="X336" s="88">
        <v>0</v>
      </c>
      <c r="Y336" s="88">
        <f t="shared" si="83"/>
        <v>0</v>
      </c>
    </row>
    <row r="337" spans="2:25" x14ac:dyDescent="0.35">
      <c r="B337" s="85">
        <v>5418</v>
      </c>
      <c r="C337" s="85" t="s">
        <v>353</v>
      </c>
      <c r="D337" s="1">
        <v>107445</v>
      </c>
      <c r="E337" s="85">
        <f t="shared" si="77"/>
        <v>15842.671778236509</v>
      </c>
      <c r="F337" s="86">
        <f t="shared" si="70"/>
        <v>0.87224329918907861</v>
      </c>
      <c r="G337" s="192">
        <f t="shared" si="71"/>
        <v>1393.0814437434958</v>
      </c>
      <c r="H337" s="192">
        <f t="shared" si="72"/>
        <v>9447.8783514683873</v>
      </c>
      <c r="I337" s="192">
        <f t="shared" si="73"/>
        <v>176.87424572705785</v>
      </c>
      <c r="J337" s="87">
        <f t="shared" si="74"/>
        <v>1199.5611345209063</v>
      </c>
      <c r="K337" s="192">
        <f t="shared" si="78"/>
        <v>-89.76074955588453</v>
      </c>
      <c r="L337" s="87">
        <f t="shared" si="75"/>
        <v>-608.75740348800889</v>
      </c>
      <c r="M337" s="88">
        <f t="shared" si="79"/>
        <v>8839.1209479803783</v>
      </c>
      <c r="N337" s="88">
        <f t="shared" si="80"/>
        <v>116284.12094798038</v>
      </c>
      <c r="O337" s="88">
        <f t="shared" si="81"/>
        <v>17145.992472424117</v>
      </c>
      <c r="P337" s="89">
        <f t="shared" si="76"/>
        <v>0.94399967703446519</v>
      </c>
      <c r="Q337" s="200">
        <v>5572.8302959618995</v>
      </c>
      <c r="R337" s="89">
        <f t="shared" si="82"/>
        <v>1.8088409432079886E-3</v>
      </c>
      <c r="S337" s="89">
        <f t="shared" si="82"/>
        <v>-2.5223158156262311E-2</v>
      </c>
      <c r="T337" s="91">
        <v>6782</v>
      </c>
      <c r="U337" s="195">
        <v>107251</v>
      </c>
      <c r="V337" s="195">
        <v>16252.614032429157</v>
      </c>
      <c r="W337" s="202"/>
      <c r="X337" s="88">
        <v>0</v>
      </c>
      <c r="Y337" s="88">
        <f t="shared" si="83"/>
        <v>0</v>
      </c>
    </row>
    <row r="338" spans="2:25" x14ac:dyDescent="0.35">
      <c r="B338" s="85">
        <v>5419</v>
      </c>
      <c r="C338" s="85" t="s">
        <v>354</v>
      </c>
      <c r="D338" s="1">
        <v>48299</v>
      </c>
      <c r="E338" s="85">
        <f t="shared" si="77"/>
        <v>14089.556592765461</v>
      </c>
      <c r="F338" s="86">
        <f t="shared" si="70"/>
        <v>0.77572277571687209</v>
      </c>
      <c r="G338" s="192">
        <f t="shared" si="71"/>
        <v>2444.9505550261242</v>
      </c>
      <c r="H338" s="192">
        <f t="shared" si="72"/>
        <v>8381.2905026295539</v>
      </c>
      <c r="I338" s="192">
        <f t="shared" si="73"/>
        <v>790.46456064192455</v>
      </c>
      <c r="J338" s="87">
        <f t="shared" si="74"/>
        <v>2709.7125138805172</v>
      </c>
      <c r="K338" s="192">
        <f t="shared" si="78"/>
        <v>523.82956535898211</v>
      </c>
      <c r="L338" s="87">
        <f t="shared" si="75"/>
        <v>1795.6877500505907</v>
      </c>
      <c r="M338" s="88">
        <f t="shared" si="79"/>
        <v>10176.978252680145</v>
      </c>
      <c r="N338" s="88">
        <f t="shared" si="80"/>
        <v>58475.978252680143</v>
      </c>
      <c r="O338" s="88">
        <f t="shared" si="81"/>
        <v>17058.336713150566</v>
      </c>
      <c r="P338" s="89">
        <f t="shared" si="76"/>
        <v>0.93917365086085491</v>
      </c>
      <c r="Q338" s="200">
        <v>4521.1435929677491</v>
      </c>
      <c r="R338" s="89">
        <f t="shared" si="82"/>
        <v>-5.0335240567057946E-2</v>
      </c>
      <c r="S338" s="89">
        <f t="shared" si="82"/>
        <v>-5.4213684742104966E-2</v>
      </c>
      <c r="T338" s="91">
        <v>3428</v>
      </c>
      <c r="U338" s="195">
        <v>50859</v>
      </c>
      <c r="V338" s="195">
        <v>14897.188049209139</v>
      </c>
      <c r="W338" s="202"/>
      <c r="X338" s="88">
        <v>0</v>
      </c>
      <c r="Y338" s="88">
        <f t="shared" si="83"/>
        <v>0</v>
      </c>
    </row>
    <row r="339" spans="2:25" x14ac:dyDescent="0.35">
      <c r="B339" s="85">
        <v>5420</v>
      </c>
      <c r="C339" s="85" t="s">
        <v>355</v>
      </c>
      <c r="D339" s="1">
        <v>13299</v>
      </c>
      <c r="E339" s="85">
        <f t="shared" si="77"/>
        <v>12593.75</v>
      </c>
      <c r="F339" s="86">
        <f t="shared" si="70"/>
        <v>0.69336878292540183</v>
      </c>
      <c r="G339" s="192">
        <f t="shared" si="71"/>
        <v>3342.4345106854007</v>
      </c>
      <c r="H339" s="192">
        <f t="shared" si="72"/>
        <v>3529.6108432837832</v>
      </c>
      <c r="I339" s="192">
        <f t="shared" si="73"/>
        <v>1313.9968681098358</v>
      </c>
      <c r="J339" s="87">
        <f t="shared" si="74"/>
        <v>1387.5806927239864</v>
      </c>
      <c r="K339" s="192">
        <f t="shared" si="78"/>
        <v>1047.3618728268934</v>
      </c>
      <c r="L339" s="87">
        <f t="shared" si="75"/>
        <v>1106.0141377051993</v>
      </c>
      <c r="M339" s="88">
        <f t="shared" si="79"/>
        <v>4635.6249809889823</v>
      </c>
      <c r="N339" s="88">
        <f t="shared" si="80"/>
        <v>17934.624980988981</v>
      </c>
      <c r="O339" s="88">
        <f t="shared" si="81"/>
        <v>16983.546383512294</v>
      </c>
      <c r="P339" s="89">
        <f t="shared" si="76"/>
        <v>0.93505595122128149</v>
      </c>
      <c r="Q339" s="200">
        <v>2131.1182713459571</v>
      </c>
      <c r="R339" s="89">
        <f t="shared" si="82"/>
        <v>-3.2229051116774098E-3</v>
      </c>
      <c r="S339" s="89">
        <f t="shared" si="82"/>
        <v>8.1041073302352395E-3</v>
      </c>
      <c r="T339" s="91">
        <v>1056</v>
      </c>
      <c r="U339" s="195">
        <v>13342</v>
      </c>
      <c r="V339" s="195">
        <v>12492.509363295881</v>
      </c>
      <c r="W339" s="202"/>
      <c r="X339" s="88">
        <v>0</v>
      </c>
      <c r="Y339" s="88">
        <f t="shared" si="83"/>
        <v>0</v>
      </c>
    </row>
    <row r="340" spans="2:25" x14ac:dyDescent="0.35">
      <c r="B340" s="85">
        <v>5421</v>
      </c>
      <c r="C340" s="85" t="s">
        <v>356</v>
      </c>
      <c r="D340" s="1">
        <v>231330</v>
      </c>
      <c r="E340" s="85">
        <f t="shared" si="77"/>
        <v>15576.728839808768</v>
      </c>
      <c r="F340" s="86">
        <f t="shared" si="70"/>
        <v>0.85760139097704902</v>
      </c>
      <c r="G340" s="192">
        <f t="shared" si="71"/>
        <v>1552.6472068001403</v>
      </c>
      <c r="H340" s="192">
        <f t="shared" si="72"/>
        <v>23058.363668188886</v>
      </c>
      <c r="I340" s="192">
        <f t="shared" si="73"/>
        <v>269.95427417676717</v>
      </c>
      <c r="J340" s="87">
        <f t="shared" si="74"/>
        <v>4009.0909257991693</v>
      </c>
      <c r="K340" s="192">
        <f t="shared" si="78"/>
        <v>3.3192788938247872</v>
      </c>
      <c r="L340" s="87">
        <f t="shared" si="75"/>
        <v>49.294610852191916</v>
      </c>
      <c r="M340" s="88">
        <f t="shared" si="79"/>
        <v>23107.658279041079</v>
      </c>
      <c r="N340" s="88">
        <f t="shared" si="80"/>
        <v>254437.65827904109</v>
      </c>
      <c r="O340" s="88">
        <f t="shared" si="81"/>
        <v>17132.695325502733</v>
      </c>
      <c r="P340" s="89">
        <f t="shared" si="76"/>
        <v>0.94326758162386393</v>
      </c>
      <c r="Q340" s="200">
        <v>16271.45879907553</v>
      </c>
      <c r="R340" s="89">
        <f t="shared" si="82"/>
        <v>3.0983429748014511E-2</v>
      </c>
      <c r="S340" s="89">
        <f t="shared" si="82"/>
        <v>2.3138764233131676E-2</v>
      </c>
      <c r="T340" s="91">
        <v>14851</v>
      </c>
      <c r="U340" s="195">
        <v>224378</v>
      </c>
      <c r="V340" s="195">
        <v>15224.453792916271</v>
      </c>
      <c r="W340" s="202"/>
      <c r="X340" s="88">
        <v>0</v>
      </c>
      <c r="Y340" s="88">
        <f t="shared" si="83"/>
        <v>0</v>
      </c>
    </row>
    <row r="341" spans="2:25" x14ac:dyDescent="0.35">
      <c r="B341" s="85">
        <v>5422</v>
      </c>
      <c r="C341" s="85" t="s">
        <v>357</v>
      </c>
      <c r="D341" s="1">
        <v>69439</v>
      </c>
      <c r="E341" s="85">
        <f t="shared" si="77"/>
        <v>12586.369403661409</v>
      </c>
      <c r="F341" s="86">
        <f t="shared" si="70"/>
        <v>0.69296243254520906</v>
      </c>
      <c r="G341" s="192">
        <f t="shared" si="71"/>
        <v>3346.8628684885557</v>
      </c>
      <c r="H341" s="192">
        <f t="shared" si="72"/>
        <v>18464.642445451362</v>
      </c>
      <c r="I341" s="192">
        <f t="shared" si="73"/>
        <v>1316.5800768283427</v>
      </c>
      <c r="J341" s="87">
        <f t="shared" si="74"/>
        <v>7263.5722838619668</v>
      </c>
      <c r="K341" s="192">
        <f t="shared" si="78"/>
        <v>1049.9450815454004</v>
      </c>
      <c r="L341" s="87">
        <f t="shared" si="75"/>
        <v>5792.547014885974</v>
      </c>
      <c r="M341" s="88">
        <f t="shared" si="79"/>
        <v>24257.189460337337</v>
      </c>
      <c r="N341" s="88">
        <f t="shared" si="80"/>
        <v>93696.189460337337</v>
      </c>
      <c r="O341" s="88">
        <f t="shared" si="81"/>
        <v>16983.177353695366</v>
      </c>
      <c r="P341" s="89">
        <f t="shared" si="76"/>
        <v>0.93503563370227194</v>
      </c>
      <c r="Q341" s="200">
        <v>11329.892474446646</v>
      </c>
      <c r="R341" s="89">
        <f t="shared" si="82"/>
        <v>-2.0551292000804806E-3</v>
      </c>
      <c r="S341" s="89">
        <f t="shared" si="82"/>
        <v>8.6171106725305355E-3</v>
      </c>
      <c r="T341" s="91">
        <v>5517</v>
      </c>
      <c r="U341" s="195">
        <v>69582</v>
      </c>
      <c r="V341" s="195">
        <v>12478.837876614059</v>
      </c>
      <c r="W341" s="202"/>
      <c r="X341" s="88">
        <v>0</v>
      </c>
      <c r="Y341" s="88">
        <f t="shared" si="83"/>
        <v>0</v>
      </c>
    </row>
    <row r="342" spans="2:25" x14ac:dyDescent="0.35">
      <c r="B342" s="85">
        <v>5423</v>
      </c>
      <c r="C342" s="85" t="s">
        <v>358</v>
      </c>
      <c r="D342" s="1">
        <v>31142</v>
      </c>
      <c r="E342" s="85">
        <f t="shared" si="77"/>
        <v>14344.541685859051</v>
      </c>
      <c r="F342" s="86">
        <f t="shared" si="70"/>
        <v>0.78976138245929772</v>
      </c>
      <c r="G342" s="192">
        <f t="shared" si="71"/>
        <v>2291.9594991699705</v>
      </c>
      <c r="H342" s="192">
        <f t="shared" si="72"/>
        <v>4975.8440726980061</v>
      </c>
      <c r="I342" s="192">
        <f t="shared" si="73"/>
        <v>701.21977805916811</v>
      </c>
      <c r="J342" s="87">
        <f t="shared" si="74"/>
        <v>1522.348138166454</v>
      </c>
      <c r="K342" s="192">
        <f t="shared" si="78"/>
        <v>434.58478277622572</v>
      </c>
      <c r="L342" s="87">
        <f t="shared" si="75"/>
        <v>943.48356340718613</v>
      </c>
      <c r="M342" s="88">
        <f t="shared" si="79"/>
        <v>5919.3276361051921</v>
      </c>
      <c r="N342" s="88">
        <f t="shared" si="80"/>
        <v>37061.32763610519</v>
      </c>
      <c r="O342" s="88">
        <f t="shared" si="81"/>
        <v>17071.085967805247</v>
      </c>
      <c r="P342" s="89">
        <f t="shared" si="76"/>
        <v>0.93987558119797632</v>
      </c>
      <c r="Q342" s="200">
        <v>1715.1288040644613</v>
      </c>
      <c r="R342" s="89">
        <f t="shared" si="82"/>
        <v>2.4273121957637152E-2</v>
      </c>
      <c r="S342" s="89">
        <f t="shared" si="82"/>
        <v>2.804750471934191E-2</v>
      </c>
      <c r="T342" s="91">
        <v>2171</v>
      </c>
      <c r="U342" s="195">
        <v>30404</v>
      </c>
      <c r="V342" s="195">
        <v>13953.189536484626</v>
      </c>
      <c r="W342" s="202"/>
      <c r="X342" s="88">
        <v>0</v>
      </c>
      <c r="Y342" s="88">
        <f t="shared" si="83"/>
        <v>0</v>
      </c>
    </row>
    <row r="343" spans="2:25" x14ac:dyDescent="0.35">
      <c r="B343" s="85">
        <v>5424</v>
      </c>
      <c r="C343" s="85" t="s">
        <v>359</v>
      </c>
      <c r="D343" s="1">
        <v>32634</v>
      </c>
      <c r="E343" s="85">
        <f t="shared" si="77"/>
        <v>12024.318349299927</v>
      </c>
      <c r="F343" s="86">
        <f t="shared" si="70"/>
        <v>0.66201782466395365</v>
      </c>
      <c r="G343" s="192">
        <f t="shared" si="71"/>
        <v>3684.0935011054444</v>
      </c>
      <c r="H343" s="192">
        <f t="shared" si="72"/>
        <v>9998.6297620001751</v>
      </c>
      <c r="I343" s="192">
        <f t="shared" si="73"/>
        <v>1513.2979458548614</v>
      </c>
      <c r="J343" s="87">
        <f t="shared" si="74"/>
        <v>4107.0906250500939</v>
      </c>
      <c r="K343" s="192">
        <f t="shared" si="78"/>
        <v>1246.6629505719191</v>
      </c>
      <c r="L343" s="87">
        <f t="shared" si="75"/>
        <v>3383.4432478521885</v>
      </c>
      <c r="M343" s="88">
        <f t="shared" si="79"/>
        <v>13382.073009852364</v>
      </c>
      <c r="N343" s="88">
        <f t="shared" si="80"/>
        <v>46016.073009852364</v>
      </c>
      <c r="O343" s="88">
        <f t="shared" si="81"/>
        <v>16955.074800977291</v>
      </c>
      <c r="P343" s="89">
        <f t="shared" si="76"/>
        <v>0.93348840330820915</v>
      </c>
      <c r="Q343" s="200">
        <v>5132.2440231372384</v>
      </c>
      <c r="R343" s="89">
        <f t="shared" si="82"/>
        <v>-3.5780765253360908E-2</v>
      </c>
      <c r="S343" s="89">
        <f t="shared" si="82"/>
        <v>-3.0451624309661626E-2</v>
      </c>
      <c r="T343" s="91">
        <v>2714</v>
      </c>
      <c r="U343" s="195">
        <v>33845</v>
      </c>
      <c r="V343" s="195">
        <v>12401.978746793697</v>
      </c>
      <c r="W343" s="202"/>
      <c r="X343" s="88">
        <v>0</v>
      </c>
      <c r="Y343" s="88">
        <f t="shared" si="83"/>
        <v>0</v>
      </c>
    </row>
    <row r="344" spans="2:25" x14ac:dyDescent="0.35">
      <c r="B344" s="85">
        <v>5425</v>
      </c>
      <c r="C344" s="85" t="s">
        <v>360</v>
      </c>
      <c r="D344" s="1">
        <v>26687</v>
      </c>
      <c r="E344" s="85">
        <f t="shared" si="77"/>
        <v>14535.403050108933</v>
      </c>
      <c r="F344" s="86">
        <f t="shared" si="70"/>
        <v>0.80026955610395667</v>
      </c>
      <c r="G344" s="192">
        <f t="shared" si="71"/>
        <v>2177.4426806200413</v>
      </c>
      <c r="H344" s="192">
        <f t="shared" si="72"/>
        <v>3997.7847616183958</v>
      </c>
      <c r="I344" s="192">
        <f t="shared" si="73"/>
        <v>634.41830057170932</v>
      </c>
      <c r="J344" s="87">
        <f t="shared" si="74"/>
        <v>1164.7919998496582</v>
      </c>
      <c r="K344" s="192">
        <f t="shared" si="78"/>
        <v>367.78330528876694</v>
      </c>
      <c r="L344" s="87">
        <f t="shared" si="75"/>
        <v>675.25014851017613</v>
      </c>
      <c r="M344" s="88">
        <f t="shared" si="79"/>
        <v>4673.0349101285719</v>
      </c>
      <c r="N344" s="88">
        <f t="shared" si="80"/>
        <v>31360.034910128572</v>
      </c>
      <c r="O344" s="88">
        <f t="shared" si="81"/>
        <v>17080.629036017741</v>
      </c>
      <c r="P344" s="89">
        <f t="shared" si="76"/>
        <v>0.94040098988020926</v>
      </c>
      <c r="Q344" s="200">
        <v>3472.2846081355829</v>
      </c>
      <c r="R344" s="89">
        <f t="shared" si="82"/>
        <v>-1.4403368172249511E-2</v>
      </c>
      <c r="S344" s="89">
        <f t="shared" si="82"/>
        <v>-1.4403368172249404E-2</v>
      </c>
      <c r="T344" s="91">
        <v>1836</v>
      </c>
      <c r="U344" s="195">
        <v>27077</v>
      </c>
      <c r="V344" s="195">
        <v>14747.821350762526</v>
      </c>
      <c r="W344" s="202"/>
      <c r="X344" s="88">
        <v>0</v>
      </c>
      <c r="Y344" s="88">
        <f t="shared" si="83"/>
        <v>0</v>
      </c>
    </row>
    <row r="345" spans="2:25" x14ac:dyDescent="0.35">
      <c r="B345" s="85">
        <v>5426</v>
      </c>
      <c r="C345" s="85" t="s">
        <v>361</v>
      </c>
      <c r="D345" s="1">
        <v>26168</v>
      </c>
      <c r="E345" s="85">
        <f t="shared" si="77"/>
        <v>13084</v>
      </c>
      <c r="F345" s="86">
        <f t="shared" si="70"/>
        <v>0.72036027043541095</v>
      </c>
      <c r="G345" s="192">
        <f t="shared" si="71"/>
        <v>3048.2845106854006</v>
      </c>
      <c r="H345" s="192">
        <f t="shared" si="72"/>
        <v>6096.5690213708012</v>
      </c>
      <c r="I345" s="192">
        <f t="shared" si="73"/>
        <v>1142.4093681098357</v>
      </c>
      <c r="J345" s="87">
        <f t="shared" si="74"/>
        <v>2284.8187362196713</v>
      </c>
      <c r="K345" s="192">
        <f t="shared" si="78"/>
        <v>875.77437282689334</v>
      </c>
      <c r="L345" s="87">
        <f t="shared" si="75"/>
        <v>1751.5487456537867</v>
      </c>
      <c r="M345" s="88">
        <f t="shared" si="79"/>
        <v>7848.1177670245879</v>
      </c>
      <c r="N345" s="88">
        <f t="shared" si="80"/>
        <v>34016.117767024589</v>
      </c>
      <c r="O345" s="88">
        <f t="shared" si="81"/>
        <v>17008.058883512294</v>
      </c>
      <c r="P345" s="89">
        <f t="shared" si="76"/>
        <v>0.93640552559678203</v>
      </c>
      <c r="Q345" s="200">
        <v>4771.4944533067355</v>
      </c>
      <c r="R345" s="89">
        <f t="shared" si="82"/>
        <v>-3.9600689984218444E-2</v>
      </c>
      <c r="S345" s="89">
        <f t="shared" si="82"/>
        <v>-3.3838294124123834E-2</v>
      </c>
      <c r="T345" s="91">
        <v>2000</v>
      </c>
      <c r="U345" s="195">
        <v>27247</v>
      </c>
      <c r="V345" s="195">
        <v>13542.246520874753</v>
      </c>
      <c r="W345" s="202"/>
      <c r="X345" s="88">
        <v>0</v>
      </c>
      <c r="Y345" s="88">
        <f t="shared" si="83"/>
        <v>0</v>
      </c>
    </row>
    <row r="346" spans="2:25" x14ac:dyDescent="0.35">
      <c r="B346" s="85">
        <v>5427</v>
      </c>
      <c r="C346" s="85" t="s">
        <v>362</v>
      </c>
      <c r="D346" s="1">
        <v>37383</v>
      </c>
      <c r="E346" s="85">
        <f t="shared" si="77"/>
        <v>13398.924731182795</v>
      </c>
      <c r="F346" s="86">
        <f t="shared" si="70"/>
        <v>0.7376989485553771</v>
      </c>
      <c r="G346" s="192">
        <f t="shared" si="71"/>
        <v>2859.3296719757241</v>
      </c>
      <c r="H346" s="192">
        <f t="shared" si="72"/>
        <v>7977.52978481227</v>
      </c>
      <c r="I346" s="192">
        <f t="shared" si="73"/>
        <v>1032.1857121958576</v>
      </c>
      <c r="J346" s="87">
        <f t="shared" si="74"/>
        <v>2879.7981370264429</v>
      </c>
      <c r="K346" s="192">
        <f t="shared" si="78"/>
        <v>765.55071691291528</v>
      </c>
      <c r="L346" s="87">
        <f t="shared" si="75"/>
        <v>2135.8865001870336</v>
      </c>
      <c r="M346" s="88">
        <f t="shared" si="79"/>
        <v>10113.416284999304</v>
      </c>
      <c r="N346" s="88">
        <f t="shared" si="80"/>
        <v>47496.416284999301</v>
      </c>
      <c r="O346" s="88">
        <f t="shared" si="81"/>
        <v>17023.805120071433</v>
      </c>
      <c r="P346" s="89">
        <f t="shared" si="76"/>
        <v>0.93727245950278026</v>
      </c>
      <c r="Q346" s="200">
        <v>4561.8315123629</v>
      </c>
      <c r="R346" s="89">
        <f t="shared" si="82"/>
        <v>-3.9168665067945644E-3</v>
      </c>
      <c r="S346" s="89">
        <f t="shared" si="82"/>
        <v>1.0814001128844921E-3</v>
      </c>
      <c r="T346" s="91">
        <v>2790</v>
      </c>
      <c r="U346" s="195">
        <v>37530</v>
      </c>
      <c r="V346" s="195">
        <v>13384.450784593439</v>
      </c>
      <c r="W346" s="202"/>
      <c r="X346" s="88">
        <v>0</v>
      </c>
      <c r="Y346" s="88">
        <f t="shared" si="83"/>
        <v>0</v>
      </c>
    </row>
    <row r="347" spans="2:25" x14ac:dyDescent="0.35">
      <c r="B347" s="85">
        <v>5428</v>
      </c>
      <c r="C347" s="85" t="s">
        <v>363</v>
      </c>
      <c r="D347" s="1">
        <v>65191</v>
      </c>
      <c r="E347" s="85">
        <f t="shared" si="77"/>
        <v>13661.148365465215</v>
      </c>
      <c r="F347" s="86">
        <f t="shared" si="70"/>
        <v>0.75213608460752024</v>
      </c>
      <c r="G347" s="192">
        <f t="shared" si="71"/>
        <v>2701.9954914062719</v>
      </c>
      <c r="H347" s="192">
        <f t="shared" si="72"/>
        <v>12893.92248499073</v>
      </c>
      <c r="I347" s="192">
        <f t="shared" si="73"/>
        <v>940.4074401970106</v>
      </c>
      <c r="J347" s="87">
        <f t="shared" si="74"/>
        <v>4487.6243046201344</v>
      </c>
      <c r="K347" s="192">
        <f t="shared" si="78"/>
        <v>673.77244491406827</v>
      </c>
      <c r="L347" s="87">
        <f t="shared" si="75"/>
        <v>3215.2421071299336</v>
      </c>
      <c r="M347" s="88">
        <f t="shared" si="79"/>
        <v>16109.164592120664</v>
      </c>
      <c r="N347" s="88">
        <f t="shared" si="80"/>
        <v>81300.164592120665</v>
      </c>
      <c r="O347" s="88">
        <f t="shared" si="81"/>
        <v>17036.916301785554</v>
      </c>
      <c r="P347" s="89">
        <f t="shared" si="76"/>
        <v>0.93799431630538732</v>
      </c>
      <c r="Q347" s="200">
        <v>8168.4486655898754</v>
      </c>
      <c r="R347" s="89">
        <f t="shared" si="82"/>
        <v>2.7001906202246483E-2</v>
      </c>
      <c r="S347" s="89">
        <f t="shared" si="82"/>
        <v>2.1406338398127153E-2</v>
      </c>
      <c r="T347" s="91">
        <v>4772</v>
      </c>
      <c r="U347" s="195">
        <v>63477</v>
      </c>
      <c r="V347" s="195">
        <v>13374.841972187103</v>
      </c>
      <c r="W347" s="202"/>
      <c r="X347" s="88">
        <v>0</v>
      </c>
      <c r="Y347" s="88">
        <f t="shared" si="83"/>
        <v>0</v>
      </c>
    </row>
    <row r="348" spans="2:25" x14ac:dyDescent="0.35">
      <c r="B348" s="85">
        <v>5429</v>
      </c>
      <c r="C348" s="85" t="s">
        <v>364</v>
      </c>
      <c r="D348" s="1">
        <v>16218</v>
      </c>
      <c r="E348" s="85">
        <f t="shared" si="77"/>
        <v>14506.261180679787</v>
      </c>
      <c r="F348" s="86">
        <f t="shared" si="70"/>
        <v>0.79866510448801553</v>
      </c>
      <c r="G348" s="192">
        <f t="shared" si="71"/>
        <v>2194.9278022775288</v>
      </c>
      <c r="H348" s="192">
        <f t="shared" si="72"/>
        <v>2453.9292829462775</v>
      </c>
      <c r="I348" s="192">
        <f t="shared" si="73"/>
        <v>644.61795487191046</v>
      </c>
      <c r="J348" s="87">
        <f t="shared" si="74"/>
        <v>720.68287354679592</v>
      </c>
      <c r="K348" s="192">
        <f t="shared" si="78"/>
        <v>377.98295958896807</v>
      </c>
      <c r="L348" s="87">
        <f t="shared" si="75"/>
        <v>422.58494882046631</v>
      </c>
      <c r="M348" s="88">
        <f t="shared" si="79"/>
        <v>2876.5142317667437</v>
      </c>
      <c r="N348" s="88">
        <f t="shared" si="80"/>
        <v>19094.514231766745</v>
      </c>
      <c r="O348" s="88">
        <f t="shared" si="81"/>
        <v>17079.171942546283</v>
      </c>
      <c r="P348" s="89">
        <f t="shared" si="76"/>
        <v>0.94032076729941216</v>
      </c>
      <c r="Q348" s="200">
        <v>2408.765109242906</v>
      </c>
      <c r="R348" s="89">
        <f t="shared" si="82"/>
        <v>-2.6589040273693056E-2</v>
      </c>
      <c r="S348" s="89">
        <f t="shared" si="82"/>
        <v>9.1084993942664397E-3</v>
      </c>
      <c r="T348" s="91">
        <v>1118</v>
      </c>
      <c r="U348" s="195">
        <v>16661</v>
      </c>
      <c r="V348" s="195">
        <v>14375.323554788611</v>
      </c>
      <c r="W348" s="202"/>
      <c r="X348" s="88">
        <v>0</v>
      </c>
      <c r="Y348" s="88">
        <f t="shared" si="83"/>
        <v>0</v>
      </c>
    </row>
    <row r="349" spans="2:25" x14ac:dyDescent="0.35">
      <c r="B349" s="85">
        <v>5430</v>
      </c>
      <c r="C349" s="85" t="s">
        <v>365</v>
      </c>
      <c r="D349" s="1">
        <v>30481</v>
      </c>
      <c r="E349" s="85">
        <f t="shared" si="77"/>
        <v>10706.357569371266</v>
      </c>
      <c r="F349" s="86">
        <f t="shared" si="70"/>
        <v>0.58945541379169175</v>
      </c>
      <c r="G349" s="192">
        <f t="shared" si="71"/>
        <v>4474.8699690626408</v>
      </c>
      <c r="H349" s="192">
        <f t="shared" si="72"/>
        <v>12739.954801921338</v>
      </c>
      <c r="I349" s="192">
        <f t="shared" si="73"/>
        <v>1974.5842188298925</v>
      </c>
      <c r="J349" s="87">
        <f t="shared" si="74"/>
        <v>5621.6412710087043</v>
      </c>
      <c r="K349" s="192">
        <f t="shared" si="78"/>
        <v>1707.9492235469502</v>
      </c>
      <c r="L349" s="87">
        <f t="shared" si="75"/>
        <v>4862.5314394381667</v>
      </c>
      <c r="M349" s="88">
        <f t="shared" si="79"/>
        <v>17602.486241359504</v>
      </c>
      <c r="N349" s="88">
        <f t="shared" si="80"/>
        <v>48083.486241359504</v>
      </c>
      <c r="O349" s="88">
        <f t="shared" si="81"/>
        <v>16889.17676198086</v>
      </c>
      <c r="P349" s="89">
        <f t="shared" si="76"/>
        <v>0.9298602827645962</v>
      </c>
      <c r="Q349" s="200">
        <v>8206.9096292821414</v>
      </c>
      <c r="R349" s="89">
        <f t="shared" si="82"/>
        <v>-2.2950924768407217E-2</v>
      </c>
      <c r="S349" s="89">
        <f t="shared" si="82"/>
        <v>-1.2655360224344298E-2</v>
      </c>
      <c r="T349" s="91">
        <v>2847</v>
      </c>
      <c r="U349" s="195">
        <v>31197</v>
      </c>
      <c r="V349" s="195">
        <v>10843.587069864443</v>
      </c>
      <c r="W349" s="202"/>
      <c r="X349" s="88">
        <v>0</v>
      </c>
      <c r="Y349" s="88">
        <f t="shared" si="83"/>
        <v>0</v>
      </c>
    </row>
    <row r="350" spans="2:25" x14ac:dyDescent="0.35">
      <c r="B350" s="85">
        <v>5432</v>
      </c>
      <c r="C350" s="85" t="s">
        <v>366</v>
      </c>
      <c r="D350" s="1">
        <v>11061</v>
      </c>
      <c r="E350" s="85">
        <f t="shared" si="77"/>
        <v>12831.786542923433</v>
      </c>
      <c r="F350" s="86">
        <f t="shared" si="70"/>
        <v>0.70647426048836681</v>
      </c>
      <c r="G350" s="192">
        <f t="shared" si="71"/>
        <v>3199.6125849313407</v>
      </c>
      <c r="H350" s="192">
        <f t="shared" si="72"/>
        <v>2758.0660482108156</v>
      </c>
      <c r="I350" s="192">
        <f t="shared" si="73"/>
        <v>1230.6840780866341</v>
      </c>
      <c r="J350" s="87">
        <f t="shared" si="74"/>
        <v>1060.8496753106785</v>
      </c>
      <c r="K350" s="192">
        <f t="shared" si="78"/>
        <v>964.04908280369182</v>
      </c>
      <c r="L350" s="87">
        <f t="shared" si="75"/>
        <v>831.0103093767824</v>
      </c>
      <c r="M350" s="88">
        <f t="shared" si="79"/>
        <v>3589.0763575875981</v>
      </c>
      <c r="N350" s="88">
        <f t="shared" si="80"/>
        <v>14650.076357587597</v>
      </c>
      <c r="O350" s="88">
        <f t="shared" si="81"/>
        <v>16995.448210658466</v>
      </c>
      <c r="P350" s="89">
        <f t="shared" si="76"/>
        <v>0.93571122509942972</v>
      </c>
      <c r="Q350" s="200">
        <v>1523.8462593752038</v>
      </c>
      <c r="R350" s="89">
        <f t="shared" si="82"/>
        <v>9.6759470561387489E-3</v>
      </c>
      <c r="S350" s="89">
        <f t="shared" si="82"/>
        <v>6.1619936441103494E-3</v>
      </c>
      <c r="T350" s="91">
        <v>862</v>
      </c>
      <c r="U350" s="195">
        <v>10955</v>
      </c>
      <c r="V350" s="195">
        <v>12753.201396973225</v>
      </c>
      <c r="W350" s="202"/>
      <c r="X350" s="88">
        <v>0</v>
      </c>
      <c r="Y350" s="88">
        <f t="shared" si="83"/>
        <v>0</v>
      </c>
    </row>
    <row r="351" spans="2:25" x14ac:dyDescent="0.35">
      <c r="B351" s="85">
        <v>5433</v>
      </c>
      <c r="C351" s="85" t="s">
        <v>367</v>
      </c>
      <c r="D351" s="1">
        <v>12630</v>
      </c>
      <c r="E351" s="85">
        <f t="shared" si="77"/>
        <v>13020.618556701031</v>
      </c>
      <c r="F351" s="86">
        <f t="shared" si="70"/>
        <v>0.71687070503985673</v>
      </c>
      <c r="G351" s="192">
        <f t="shared" si="71"/>
        <v>3086.3133766647825</v>
      </c>
      <c r="H351" s="192">
        <f t="shared" si="72"/>
        <v>2993.7239753648391</v>
      </c>
      <c r="I351" s="192">
        <f t="shared" si="73"/>
        <v>1164.592873264475</v>
      </c>
      <c r="J351" s="87">
        <f t="shared" si="74"/>
        <v>1129.6550870665408</v>
      </c>
      <c r="K351" s="192">
        <f t="shared" si="78"/>
        <v>897.95787798153265</v>
      </c>
      <c r="L351" s="87">
        <f t="shared" si="75"/>
        <v>871.01914164208665</v>
      </c>
      <c r="M351" s="88">
        <f t="shared" si="79"/>
        <v>3864.7431170069258</v>
      </c>
      <c r="N351" s="88">
        <f t="shared" si="80"/>
        <v>16494.743117006925</v>
      </c>
      <c r="O351" s="88">
        <f t="shared" si="81"/>
        <v>17004.889811347348</v>
      </c>
      <c r="P351" s="89">
        <f t="shared" si="76"/>
        <v>0.93623104732700435</v>
      </c>
      <c r="Q351" s="200">
        <v>1271.2600598537679</v>
      </c>
      <c r="R351" s="89">
        <f t="shared" si="82"/>
        <v>-1.01105102280743E-2</v>
      </c>
      <c r="S351" s="89">
        <f t="shared" si="82"/>
        <v>-1.6233537999859403E-2</v>
      </c>
      <c r="T351" s="91">
        <v>970</v>
      </c>
      <c r="U351" s="195">
        <v>12759</v>
      </c>
      <c r="V351" s="195">
        <v>13235.477178423236</v>
      </c>
      <c r="W351" s="202"/>
      <c r="X351" s="88">
        <v>0</v>
      </c>
      <c r="Y351" s="88">
        <f t="shared" si="83"/>
        <v>0</v>
      </c>
    </row>
    <row r="352" spans="2:25" x14ac:dyDescent="0.35">
      <c r="B352" s="85">
        <v>5434</v>
      </c>
      <c r="C352" s="85" t="s">
        <v>368</v>
      </c>
      <c r="D352" s="1">
        <v>17383</v>
      </c>
      <c r="E352" s="85">
        <f t="shared" si="77"/>
        <v>15534.405719392314</v>
      </c>
      <c r="F352" s="86">
        <f t="shared" si="70"/>
        <v>0.85527122478407536</v>
      </c>
      <c r="G352" s="192">
        <f t="shared" si="71"/>
        <v>1578.0410790500121</v>
      </c>
      <c r="H352" s="192">
        <f t="shared" si="72"/>
        <v>1765.8279674569633</v>
      </c>
      <c r="I352" s="192">
        <f t="shared" si="73"/>
        <v>284.76736632252573</v>
      </c>
      <c r="J352" s="87">
        <f t="shared" si="74"/>
        <v>318.65468291490629</v>
      </c>
      <c r="K352" s="192">
        <f t="shared" si="78"/>
        <v>18.132371039583347</v>
      </c>
      <c r="L352" s="87">
        <f t="shared" si="75"/>
        <v>20.290123193293766</v>
      </c>
      <c r="M352" s="88">
        <f t="shared" si="79"/>
        <v>1786.118090650257</v>
      </c>
      <c r="N352" s="88">
        <f t="shared" si="80"/>
        <v>19169.118090650256</v>
      </c>
      <c r="O352" s="88">
        <f t="shared" si="81"/>
        <v>17130.579169481909</v>
      </c>
      <c r="P352" s="89">
        <f t="shared" si="76"/>
        <v>0.9431510733142151</v>
      </c>
      <c r="Q352" s="200">
        <v>983.1888216251175</v>
      </c>
      <c r="R352" s="89">
        <f t="shared" si="82"/>
        <v>-3.3472338059494025E-2</v>
      </c>
      <c r="S352" s="89">
        <f t="shared" si="82"/>
        <v>3.6685819257086176E-3</v>
      </c>
      <c r="T352" s="91">
        <v>1119</v>
      </c>
      <c r="U352" s="195">
        <v>17985</v>
      </c>
      <c r="V352" s="195">
        <v>15477.6247848537</v>
      </c>
      <c r="W352" s="202"/>
      <c r="X352" s="88">
        <v>0</v>
      </c>
      <c r="Y352" s="88">
        <f t="shared" si="83"/>
        <v>0</v>
      </c>
    </row>
    <row r="353" spans="2:28" x14ac:dyDescent="0.35">
      <c r="B353" s="85">
        <v>5435</v>
      </c>
      <c r="C353" s="85" t="s">
        <v>369</v>
      </c>
      <c r="D353" s="1">
        <v>44446</v>
      </c>
      <c r="E353" s="85">
        <f t="shared" si="77"/>
        <v>15158.935879945429</v>
      </c>
      <c r="F353" s="86">
        <f t="shared" si="70"/>
        <v>0.83459914017047876</v>
      </c>
      <c r="G353" s="192">
        <f t="shared" si="71"/>
        <v>1803.3229827181433</v>
      </c>
      <c r="H353" s="192">
        <f t="shared" si="72"/>
        <v>5287.3429853295966</v>
      </c>
      <c r="I353" s="192">
        <f t="shared" si="73"/>
        <v>416.18181012893552</v>
      </c>
      <c r="J353" s="87">
        <f t="shared" si="74"/>
        <v>1220.245067298039</v>
      </c>
      <c r="K353" s="192">
        <f t="shared" si="78"/>
        <v>149.54681484599314</v>
      </c>
      <c r="L353" s="87">
        <f t="shared" si="75"/>
        <v>438.47126112845189</v>
      </c>
      <c r="M353" s="88">
        <f t="shared" si="79"/>
        <v>5725.8142464580487</v>
      </c>
      <c r="N353" s="88">
        <f t="shared" si="80"/>
        <v>50171.814246458045</v>
      </c>
      <c r="O353" s="88">
        <f t="shared" si="81"/>
        <v>17111.805677509565</v>
      </c>
      <c r="P353" s="89">
        <f t="shared" si="76"/>
        <v>0.94211746908353533</v>
      </c>
      <c r="Q353" s="200">
        <v>2764.9857685476773</v>
      </c>
      <c r="R353" s="89">
        <f t="shared" si="82"/>
        <v>5.0037800037800041E-2</v>
      </c>
      <c r="S353" s="89">
        <f t="shared" si="82"/>
        <v>5.5409753312208869E-2</v>
      </c>
      <c r="T353" s="91">
        <v>2932</v>
      </c>
      <c r="U353" s="195">
        <v>42328</v>
      </c>
      <c r="V353" s="195">
        <v>14363.081099423143</v>
      </c>
      <c r="W353" s="202"/>
      <c r="X353" s="88">
        <v>0</v>
      </c>
      <c r="Y353" s="88">
        <f t="shared" si="83"/>
        <v>0</v>
      </c>
    </row>
    <row r="354" spans="2:28" x14ac:dyDescent="0.35">
      <c r="B354" s="85">
        <v>5436</v>
      </c>
      <c r="C354" s="85" t="s">
        <v>370</v>
      </c>
      <c r="D354" s="1">
        <v>54622</v>
      </c>
      <c r="E354" s="85">
        <f t="shared" si="77"/>
        <v>14139.787729743723</v>
      </c>
      <c r="F354" s="86">
        <f t="shared" si="70"/>
        <v>0.77848833024285335</v>
      </c>
      <c r="G354" s="192">
        <f t="shared" si="71"/>
        <v>2414.8118728391673</v>
      </c>
      <c r="H354" s="192">
        <f t="shared" si="72"/>
        <v>9328.4182647777034</v>
      </c>
      <c r="I354" s="192">
        <f t="shared" si="73"/>
        <v>772.88366269953292</v>
      </c>
      <c r="J354" s="87">
        <f t="shared" si="74"/>
        <v>2985.6495890082956</v>
      </c>
      <c r="K354" s="192">
        <f t="shared" si="78"/>
        <v>506.24866741659054</v>
      </c>
      <c r="L354" s="87">
        <f t="shared" si="75"/>
        <v>1955.6386022302893</v>
      </c>
      <c r="M354" s="88">
        <f t="shared" si="79"/>
        <v>11284.056867007992</v>
      </c>
      <c r="N354" s="88">
        <f t="shared" si="80"/>
        <v>65906.056867007996</v>
      </c>
      <c r="O354" s="88">
        <f t="shared" si="81"/>
        <v>17060.848269999482</v>
      </c>
      <c r="P354" s="89">
        <f t="shared" si="76"/>
        <v>0.93931192858715418</v>
      </c>
      <c r="Q354" s="200">
        <v>4895.2950115619569</v>
      </c>
      <c r="R354" s="89">
        <f t="shared" si="82"/>
        <v>2.2922206824225626E-2</v>
      </c>
      <c r="S354" s="89">
        <f t="shared" si="82"/>
        <v>3.3779004773952161E-2</v>
      </c>
      <c r="T354" s="91">
        <v>3863</v>
      </c>
      <c r="U354" s="195">
        <v>53398</v>
      </c>
      <c r="V354" s="195">
        <v>13677.766393442622</v>
      </c>
      <c r="W354" s="202"/>
      <c r="X354" s="88">
        <v>0</v>
      </c>
      <c r="Y354" s="88">
        <f t="shared" si="83"/>
        <v>0</v>
      </c>
    </row>
    <row r="355" spans="2:28" x14ac:dyDescent="0.35">
      <c r="B355" s="85">
        <v>5437</v>
      </c>
      <c r="C355" s="85" t="s">
        <v>371</v>
      </c>
      <c r="D355" s="1">
        <v>32675</v>
      </c>
      <c r="E355" s="85">
        <f t="shared" si="77"/>
        <v>12848.997247345655</v>
      </c>
      <c r="F355" s="86">
        <f t="shared" si="70"/>
        <v>0.70742182298393208</v>
      </c>
      <c r="G355" s="192">
        <f t="shared" si="71"/>
        <v>3189.2861622780079</v>
      </c>
      <c r="H355" s="192">
        <f t="shared" si="72"/>
        <v>8110.3547106729739</v>
      </c>
      <c r="I355" s="192">
        <f t="shared" si="73"/>
        <v>1224.6603315388566</v>
      </c>
      <c r="J355" s="87">
        <f t="shared" si="74"/>
        <v>3114.3112231033124</v>
      </c>
      <c r="K355" s="192">
        <f t="shared" si="78"/>
        <v>958.02533625591423</v>
      </c>
      <c r="L355" s="87">
        <f t="shared" si="75"/>
        <v>2436.2584300987896</v>
      </c>
      <c r="M355" s="88">
        <f t="shared" si="79"/>
        <v>10546.613140771764</v>
      </c>
      <c r="N355" s="88">
        <f t="shared" si="80"/>
        <v>43221.613140771762</v>
      </c>
      <c r="O355" s="88">
        <f t="shared" si="81"/>
        <v>16996.308745879578</v>
      </c>
      <c r="P355" s="89">
        <f t="shared" si="76"/>
        <v>0.93575860322420812</v>
      </c>
      <c r="Q355" s="200">
        <v>4338.2596723795141</v>
      </c>
      <c r="R355" s="89">
        <f t="shared" si="82"/>
        <v>-2.141851783856557E-4</v>
      </c>
      <c r="S355" s="89">
        <f t="shared" si="82"/>
        <v>1.5905051316968725E-2</v>
      </c>
      <c r="T355" s="91">
        <v>2543</v>
      </c>
      <c r="U355" s="195">
        <v>32682</v>
      </c>
      <c r="V355" s="195">
        <v>12647.832817337461</v>
      </c>
      <c r="W355" s="202"/>
      <c r="X355" s="88">
        <v>0</v>
      </c>
      <c r="Y355" s="88">
        <f t="shared" si="83"/>
        <v>0</v>
      </c>
    </row>
    <row r="356" spans="2:28" x14ac:dyDescent="0.35">
      <c r="B356" s="85">
        <v>5438</v>
      </c>
      <c r="C356" s="85" t="s">
        <v>372</v>
      </c>
      <c r="D356" s="1">
        <v>20063</v>
      </c>
      <c r="E356" s="85">
        <f t="shared" si="77"/>
        <v>16364.600326264273</v>
      </c>
      <c r="F356" s="86">
        <f t="shared" si="70"/>
        <v>0.90097889915890761</v>
      </c>
      <c r="G356" s="192">
        <f t="shared" si="71"/>
        <v>1079.9243149268368</v>
      </c>
      <c r="H356" s="192">
        <f t="shared" si="72"/>
        <v>1323.987210100302</v>
      </c>
      <c r="I356" s="192">
        <f t="shared" si="73"/>
        <v>0</v>
      </c>
      <c r="J356" s="87">
        <f t="shared" si="74"/>
        <v>0</v>
      </c>
      <c r="K356" s="192">
        <f t="shared" si="78"/>
        <v>-266.63499528294238</v>
      </c>
      <c r="L356" s="87">
        <f t="shared" si="75"/>
        <v>-326.89450421688736</v>
      </c>
      <c r="M356" s="88">
        <f t="shared" si="79"/>
        <v>997.09270588341474</v>
      </c>
      <c r="N356" s="88">
        <f t="shared" si="80"/>
        <v>21060.092705883413</v>
      </c>
      <c r="O356" s="88">
        <f t="shared" si="81"/>
        <v>17177.889645908166</v>
      </c>
      <c r="P356" s="89">
        <f t="shared" si="76"/>
        <v>0.94575582626383659</v>
      </c>
      <c r="Q356" s="200">
        <v>699.60359656836727</v>
      </c>
      <c r="R356" s="89">
        <f t="shared" si="82"/>
        <v>3.3003810112243848E-2</v>
      </c>
      <c r="S356" s="89">
        <f t="shared" si="82"/>
        <v>2.8790907134624583E-2</v>
      </c>
      <c r="T356" s="91">
        <v>1226</v>
      </c>
      <c r="U356" s="195">
        <v>19422</v>
      </c>
      <c r="V356" s="195">
        <v>15906.633906633906</v>
      </c>
      <c r="W356" s="202"/>
      <c r="X356" s="88">
        <v>0</v>
      </c>
      <c r="Y356" s="88">
        <f t="shared" si="83"/>
        <v>0</v>
      </c>
    </row>
    <row r="357" spans="2:28" x14ac:dyDescent="0.35">
      <c r="B357" s="85">
        <v>5439</v>
      </c>
      <c r="C357" s="85" t="s">
        <v>373</v>
      </c>
      <c r="D357" s="1">
        <v>12846</v>
      </c>
      <c r="E357" s="85">
        <f t="shared" si="77"/>
        <v>12187.855787476281</v>
      </c>
      <c r="F357" s="86">
        <f t="shared" si="70"/>
        <v>0.67102163643336921</v>
      </c>
      <c r="G357" s="192">
        <f t="shared" si="71"/>
        <v>3585.9710381996324</v>
      </c>
      <c r="H357" s="192">
        <f t="shared" si="72"/>
        <v>3779.6134742624126</v>
      </c>
      <c r="I357" s="192">
        <f t="shared" si="73"/>
        <v>1456.0598424931375</v>
      </c>
      <c r="J357" s="87">
        <f t="shared" si="74"/>
        <v>1534.6870739877668</v>
      </c>
      <c r="K357" s="192">
        <f t="shared" si="78"/>
        <v>1189.4248472101951</v>
      </c>
      <c r="L357" s="87">
        <f t="shared" si="75"/>
        <v>1253.6537889595459</v>
      </c>
      <c r="M357" s="88">
        <f t="shared" si="79"/>
        <v>5033.2672632219583</v>
      </c>
      <c r="N357" s="88">
        <f t="shared" si="80"/>
        <v>17879.267263221958</v>
      </c>
      <c r="O357" s="88">
        <f t="shared" si="81"/>
        <v>16963.251672886108</v>
      </c>
      <c r="P357" s="89">
        <f t="shared" si="76"/>
        <v>0.93393859389667988</v>
      </c>
      <c r="Q357" s="200">
        <v>2415.2541268926507</v>
      </c>
      <c r="R357" s="89">
        <f t="shared" si="82"/>
        <v>-1.3212475034567522E-2</v>
      </c>
      <c r="S357" s="89">
        <f t="shared" si="82"/>
        <v>-1.0403781889504584E-2</v>
      </c>
      <c r="T357" s="91">
        <v>1054</v>
      </c>
      <c r="U357" s="195">
        <v>13018</v>
      </c>
      <c r="V357" s="195">
        <v>12315.988647114475</v>
      </c>
      <c r="W357" s="202"/>
      <c r="X357" s="88">
        <v>0</v>
      </c>
      <c r="Y357" s="88">
        <f t="shared" si="83"/>
        <v>0</v>
      </c>
    </row>
    <row r="358" spans="2:28" x14ac:dyDescent="0.35">
      <c r="B358" s="85">
        <v>5440</v>
      </c>
      <c r="C358" s="85" t="s">
        <v>374</v>
      </c>
      <c r="D358" s="1">
        <v>13129</v>
      </c>
      <c r="E358" s="85">
        <f t="shared" si="77"/>
        <v>14459.251101321586</v>
      </c>
      <c r="F358" s="86">
        <f t="shared" si="70"/>
        <v>0.79607689037309171</v>
      </c>
      <c r="G358" s="192">
        <f t="shared" si="71"/>
        <v>2223.1338498924492</v>
      </c>
      <c r="H358" s="192">
        <f t="shared" si="72"/>
        <v>2018.6055357023438</v>
      </c>
      <c r="I358" s="192">
        <f t="shared" si="73"/>
        <v>661.07148264728062</v>
      </c>
      <c r="J358" s="87">
        <f t="shared" si="74"/>
        <v>600.25290624373076</v>
      </c>
      <c r="K358" s="192">
        <f t="shared" si="78"/>
        <v>394.43648736433823</v>
      </c>
      <c r="L358" s="87">
        <f t="shared" si="75"/>
        <v>358.14833052681911</v>
      </c>
      <c r="M358" s="88">
        <f t="shared" si="79"/>
        <v>2376.7538662291627</v>
      </c>
      <c r="N358" s="88">
        <f t="shared" si="80"/>
        <v>15505.753866229163</v>
      </c>
      <c r="O358" s="88">
        <f t="shared" si="81"/>
        <v>17076.821438578376</v>
      </c>
      <c r="P358" s="89">
        <f t="shared" si="76"/>
        <v>0.94019135659366615</v>
      </c>
      <c r="Q358" s="200">
        <v>1024.0715818012586</v>
      </c>
      <c r="R358" s="89">
        <f t="shared" si="82"/>
        <v>-5.9594584915120694E-2</v>
      </c>
      <c r="S358" s="89">
        <f t="shared" si="82"/>
        <v>-6.1665962481386921E-2</v>
      </c>
      <c r="T358" s="91">
        <v>908</v>
      </c>
      <c r="U358" s="195">
        <v>13961</v>
      </c>
      <c r="V358" s="195">
        <v>15409.492273730684</v>
      </c>
      <c r="W358" s="202"/>
      <c r="X358" s="88">
        <v>0</v>
      </c>
      <c r="Y358" s="88">
        <f t="shared" si="83"/>
        <v>0</v>
      </c>
    </row>
    <row r="359" spans="2:28" x14ac:dyDescent="0.35">
      <c r="B359" s="85">
        <v>5441</v>
      </c>
      <c r="C359" s="85" t="s">
        <v>375</v>
      </c>
      <c r="D359" s="1">
        <v>37335</v>
      </c>
      <c r="E359" s="85">
        <f t="shared" si="77"/>
        <v>13314.907275320969</v>
      </c>
      <c r="F359" s="86">
        <f t="shared" si="70"/>
        <v>0.73307323491842213</v>
      </c>
      <c r="G359" s="192">
        <f t="shared" si="71"/>
        <v>2909.740145492819</v>
      </c>
      <c r="H359" s="192">
        <f t="shared" si="72"/>
        <v>8158.9113679618649</v>
      </c>
      <c r="I359" s="192">
        <f t="shared" si="73"/>
        <v>1061.5918217474966</v>
      </c>
      <c r="J359" s="87">
        <f t="shared" si="74"/>
        <v>2976.703468179981</v>
      </c>
      <c r="K359" s="192">
        <f t="shared" si="78"/>
        <v>794.9568264645543</v>
      </c>
      <c r="L359" s="87">
        <f t="shared" si="75"/>
        <v>2229.0589414066103</v>
      </c>
      <c r="M359" s="88">
        <f t="shared" si="79"/>
        <v>10387.970309368475</v>
      </c>
      <c r="N359" s="88">
        <f t="shared" si="80"/>
        <v>47722.970309368473</v>
      </c>
      <c r="O359" s="88">
        <f t="shared" si="81"/>
        <v>17019.604247278341</v>
      </c>
      <c r="P359" s="89">
        <f t="shared" si="76"/>
        <v>0.93704117382093244</v>
      </c>
      <c r="Q359" s="200">
        <v>4619.1805235360471</v>
      </c>
      <c r="R359" s="89">
        <f t="shared" si="82"/>
        <v>-2.9553961322520274E-2</v>
      </c>
      <c r="S359" s="89">
        <f t="shared" si="82"/>
        <v>-2.3670372642949338E-2</v>
      </c>
      <c r="T359" s="91">
        <v>2804</v>
      </c>
      <c r="U359" s="195">
        <v>38472</v>
      </c>
      <c r="V359" s="195">
        <v>13637.71712158809</v>
      </c>
      <c r="W359" s="202"/>
      <c r="X359" s="88">
        <v>0</v>
      </c>
      <c r="Y359" s="88">
        <f t="shared" si="83"/>
        <v>0</v>
      </c>
    </row>
    <row r="360" spans="2:28" x14ac:dyDescent="0.35">
      <c r="B360" s="85">
        <v>5442</v>
      </c>
      <c r="C360" s="85" t="s">
        <v>376</v>
      </c>
      <c r="D360" s="1">
        <v>10980</v>
      </c>
      <c r="E360" s="85">
        <f t="shared" si="77"/>
        <v>12708.333333333334</v>
      </c>
      <c r="F360" s="86">
        <f t="shared" si="70"/>
        <v>0.69967734918857749</v>
      </c>
      <c r="G360" s="192">
        <f t="shared" si="71"/>
        <v>3273.6845106854003</v>
      </c>
      <c r="H360" s="192">
        <f t="shared" si="72"/>
        <v>2828.4634172321857</v>
      </c>
      <c r="I360" s="192">
        <f t="shared" si="73"/>
        <v>1273.8927014431688</v>
      </c>
      <c r="J360" s="87">
        <f t="shared" si="74"/>
        <v>1100.6432940468978</v>
      </c>
      <c r="K360" s="192">
        <f t="shared" si="78"/>
        <v>1007.2577061602265</v>
      </c>
      <c r="L360" s="87">
        <f t="shared" si="75"/>
        <v>870.27065812243563</v>
      </c>
      <c r="M360" s="88">
        <f t="shared" si="79"/>
        <v>3698.7340753546214</v>
      </c>
      <c r="N360" s="88">
        <f t="shared" si="80"/>
        <v>14678.734075354621</v>
      </c>
      <c r="O360" s="88">
        <f t="shared" si="81"/>
        <v>16989.275550178958</v>
      </c>
      <c r="P360" s="89">
        <f t="shared" si="76"/>
        <v>0.93537137953444016</v>
      </c>
      <c r="Q360" s="200">
        <v>1584.5604038285101</v>
      </c>
      <c r="R360" s="89">
        <f t="shared" si="82"/>
        <v>4.6810944799313567E-2</v>
      </c>
      <c r="S360" s="89">
        <f t="shared" si="82"/>
        <v>3.4695077382654829E-2</v>
      </c>
      <c r="T360" s="91">
        <v>864</v>
      </c>
      <c r="U360" s="195">
        <v>10489</v>
      </c>
      <c r="V360" s="195">
        <v>12282.201405152226</v>
      </c>
      <c r="W360" s="202"/>
      <c r="X360" s="88">
        <v>0</v>
      </c>
      <c r="Y360" s="88">
        <f t="shared" si="83"/>
        <v>0</v>
      </c>
    </row>
    <row r="361" spans="2:28" x14ac:dyDescent="0.35">
      <c r="B361" s="85">
        <v>5443</v>
      </c>
      <c r="C361" s="85" t="s">
        <v>377</v>
      </c>
      <c r="D361" s="1">
        <v>30245</v>
      </c>
      <c r="E361" s="85">
        <f t="shared" si="77"/>
        <v>14286.726499763816</v>
      </c>
      <c r="F361" s="86">
        <f t="shared" si="70"/>
        <v>0.78657827613930109</v>
      </c>
      <c r="G361" s="192">
        <f t="shared" si="71"/>
        <v>2326.6486108271115</v>
      </c>
      <c r="H361" s="192">
        <f t="shared" si="72"/>
        <v>4925.5151091209946</v>
      </c>
      <c r="I361" s="192">
        <f t="shared" si="73"/>
        <v>721.45509319250027</v>
      </c>
      <c r="J361" s="87">
        <f t="shared" si="74"/>
        <v>1527.3204322885231</v>
      </c>
      <c r="K361" s="192">
        <f t="shared" si="78"/>
        <v>454.82009790955789</v>
      </c>
      <c r="L361" s="87">
        <f t="shared" si="75"/>
        <v>962.85414727453406</v>
      </c>
      <c r="M361" s="88">
        <f t="shared" si="79"/>
        <v>5888.3692563955283</v>
      </c>
      <c r="N361" s="88">
        <f t="shared" si="80"/>
        <v>36133.369256395526</v>
      </c>
      <c r="O361" s="88">
        <f t="shared" si="81"/>
        <v>17068.195208500485</v>
      </c>
      <c r="P361" s="89">
        <f t="shared" si="76"/>
        <v>0.93971642588197646</v>
      </c>
      <c r="Q361" s="200">
        <v>3155.7469038251834</v>
      </c>
      <c r="R361" s="89">
        <f t="shared" si="82"/>
        <v>-3.7488463864048624E-2</v>
      </c>
      <c r="S361" s="89">
        <f t="shared" si="82"/>
        <v>-1.5664867390489057E-2</v>
      </c>
      <c r="T361" s="91">
        <v>2117</v>
      </c>
      <c r="U361" s="195">
        <v>31423</v>
      </c>
      <c r="V361" s="195">
        <v>14514.087759815242</v>
      </c>
      <c r="W361" s="202"/>
      <c r="X361" s="88">
        <v>0</v>
      </c>
      <c r="Y361" s="88">
        <f t="shared" si="83"/>
        <v>0</v>
      </c>
    </row>
    <row r="362" spans="2:28" x14ac:dyDescent="0.35">
      <c r="B362" s="85">
        <v>5444</v>
      </c>
      <c r="C362" s="85" t="s">
        <v>378</v>
      </c>
      <c r="D362" s="1">
        <v>145190</v>
      </c>
      <c r="E362" s="85">
        <f t="shared" si="77"/>
        <v>14740.10152284264</v>
      </c>
      <c r="F362" s="86">
        <f t="shared" si="70"/>
        <v>0.81153955359525665</v>
      </c>
      <c r="G362" s="192">
        <f t="shared" si="71"/>
        <v>2054.6235969798167</v>
      </c>
      <c r="H362" s="192">
        <f t="shared" si="72"/>
        <v>20238.042430251196</v>
      </c>
      <c r="I362" s="192">
        <f t="shared" si="73"/>
        <v>562.77383511491166</v>
      </c>
      <c r="J362" s="87">
        <f t="shared" si="74"/>
        <v>5543.3222758818802</v>
      </c>
      <c r="K362" s="192">
        <f t="shared" si="78"/>
        <v>296.13883983196928</v>
      </c>
      <c r="L362" s="87">
        <f t="shared" si="75"/>
        <v>2916.9675723448972</v>
      </c>
      <c r="M362" s="88">
        <f t="shared" si="79"/>
        <v>23155.010002596093</v>
      </c>
      <c r="N362" s="88">
        <f t="shared" si="80"/>
        <v>168345.0100025961</v>
      </c>
      <c r="O362" s="88">
        <f t="shared" si="81"/>
        <v>17090.863959654427</v>
      </c>
      <c r="P362" s="89">
        <f t="shared" si="76"/>
        <v>0.94096448975477431</v>
      </c>
      <c r="Q362" s="200">
        <v>12879.061432535658</v>
      </c>
      <c r="R362" s="89">
        <f t="shared" si="82"/>
        <v>-2.0310391363022942E-2</v>
      </c>
      <c r="S362" s="89">
        <f t="shared" si="82"/>
        <v>-1.2850825815025646E-2</v>
      </c>
      <c r="T362" s="91">
        <v>9850</v>
      </c>
      <c r="U362" s="195">
        <v>148200</v>
      </c>
      <c r="V362" s="195">
        <v>14931.98992443325</v>
      </c>
      <c r="W362" s="202"/>
      <c r="X362" s="88">
        <v>0</v>
      </c>
      <c r="Y362" s="88">
        <f t="shared" si="83"/>
        <v>0</v>
      </c>
    </row>
    <row r="363" spans="2:28" x14ac:dyDescent="0.35">
      <c r="B363" s="85"/>
      <c r="C363" s="85"/>
      <c r="D363" s="85"/>
      <c r="E363" s="85"/>
      <c r="F363" s="86"/>
      <c r="G363" s="192"/>
      <c r="H363" s="192"/>
      <c r="I363" s="192"/>
      <c r="J363" s="87"/>
      <c r="K363" s="192"/>
      <c r="L363" s="87"/>
      <c r="M363" s="88"/>
      <c r="N363" s="88"/>
      <c r="O363" s="88"/>
      <c r="P363" s="89"/>
      <c r="Q363" s="90"/>
      <c r="R363" s="89"/>
      <c r="S363" s="89"/>
      <c r="T363" s="91"/>
      <c r="U363" s="1"/>
      <c r="V363" s="130"/>
      <c r="X363" s="88"/>
      <c r="Y363" s="88"/>
    </row>
    <row r="364" spans="2:28" ht="23.25" customHeight="1" x14ac:dyDescent="0.35">
      <c r="B364" s="209"/>
      <c r="C364" s="94" t="s">
        <v>380</v>
      </c>
      <c r="D364" s="95">
        <f>SUM(D7:D362)</f>
        <v>99697151</v>
      </c>
      <c r="E364" s="96">
        <f>D364/T364*1000</f>
        <v>18163.133833146534</v>
      </c>
      <c r="F364" s="97">
        <f>E364/E$364</f>
        <v>1</v>
      </c>
      <c r="G364" s="98">
        <f>($E$364-E364)*0.6</f>
        <v>0</v>
      </c>
      <c r="H364" s="95">
        <f>SUM(H7:H362)</f>
        <v>-6.7338987719267607E-9</v>
      </c>
      <c r="I364" s="99">
        <f>IF(E364&lt;E$364*0.9,(E$364*0.9-E364)*0.35,0)</f>
        <v>0</v>
      </c>
      <c r="J364" s="95">
        <f>SUM(J7:J362)</f>
        <v>1463555.2229481461</v>
      </c>
      <c r="K364" s="94"/>
      <c r="L364" s="95">
        <f>SUM(L7:L362)</f>
        <v>-6.8666849983856082E-11</v>
      </c>
      <c r="M364" s="95">
        <f>SUM(M7:M362)</f>
        <v>-4.8094079829752445E-9</v>
      </c>
      <c r="N364" s="95">
        <f>SUM(N7:N362)</f>
        <v>99697151.000000119</v>
      </c>
      <c r="O364" s="100">
        <f>N364/T364*1000</f>
        <v>18163.133833146556</v>
      </c>
      <c r="P364" s="97">
        <f>O364/O$364</f>
        <v>1</v>
      </c>
      <c r="Q364" s="101">
        <f>SUM(Q7:Q362)</f>
        <v>-2.7685018721967936E-9</v>
      </c>
      <c r="R364" s="97">
        <f>(D364-U364)/U364</f>
        <v>1.949113115538172E-2</v>
      </c>
      <c r="S364" s="97">
        <f>(E364-V364)/V364</f>
        <v>7.6572730260020877E-3</v>
      </c>
      <c r="T364" s="102">
        <f>SUM(T7:T362)</f>
        <v>5488984</v>
      </c>
      <c r="U364" s="171">
        <f>SUM(U7:U362)</f>
        <v>97791092</v>
      </c>
      <c r="V364" s="221">
        <v>18025.110639654802</v>
      </c>
      <c r="W364" s="210"/>
      <c r="X364" s="95">
        <f>SUM(X7:X362)</f>
        <v>7357.1670000000013</v>
      </c>
      <c r="Y364" s="100">
        <f>X364*1000/T364</f>
        <v>1.3403513291348637</v>
      </c>
      <c r="Z364" s="1"/>
      <c r="AA364" s="45"/>
      <c r="AB364" s="1"/>
    </row>
    <row r="366" spans="2:28" ht="19.5" customHeight="1" x14ac:dyDescent="0.35">
      <c r="B366" s="194" t="s">
        <v>421</v>
      </c>
      <c r="C366" s="107" t="s">
        <v>422</v>
      </c>
      <c r="D366" s="103"/>
      <c r="E366" s="103"/>
      <c r="F366" s="103"/>
      <c r="G366" s="103"/>
      <c r="H366" s="103"/>
      <c r="I366" s="103"/>
      <c r="J366" s="104">
        <f>-J364*1000/$T$364</f>
        <v>-266.63499528294238</v>
      </c>
      <c r="S366" s="105"/>
    </row>
    <row r="367" spans="2:28" ht="20.25" customHeight="1" x14ac:dyDescent="0.35">
      <c r="B367" s="106"/>
      <c r="C367" s="107" t="s">
        <v>419</v>
      </c>
      <c r="D367" s="107"/>
      <c r="E367" s="107"/>
      <c r="F367" s="107"/>
      <c r="G367" s="107"/>
      <c r="H367" s="107"/>
      <c r="I367" s="107"/>
      <c r="J367" s="108">
        <f>J364/D364</f>
        <v>1.468001049446384E-2</v>
      </c>
    </row>
    <row r="368" spans="2:28" ht="21.75" customHeight="1" x14ac:dyDescent="0.35">
      <c r="B368" s="106" t="s">
        <v>420</v>
      </c>
      <c r="C368" s="107" t="s">
        <v>445</v>
      </c>
      <c r="D368" s="170"/>
      <c r="E368" s="109"/>
      <c r="F368" s="109"/>
      <c r="G368" s="109"/>
      <c r="H368" s="109"/>
      <c r="I368" s="109"/>
      <c r="J368" s="109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topLeftCell="H1" workbookViewId="0">
      <selection activeCell="Q19" sqref="Q19"/>
    </sheetView>
  </sheetViews>
  <sheetFormatPr baseColWidth="10" defaultRowHeight="14.5" x14ac:dyDescent="0.35"/>
  <cols>
    <col min="2" max="2" width="18.81640625" customWidth="1"/>
    <col min="11" max="11" width="12.54296875" customWidth="1"/>
  </cols>
  <sheetData>
    <row r="1" spans="1:20" ht="33" customHeight="1" x14ac:dyDescent="0.35">
      <c r="A1" s="48"/>
      <c r="B1" s="2"/>
      <c r="C1" s="243" t="s">
        <v>433</v>
      </c>
      <c r="D1" s="243"/>
      <c r="E1" s="243"/>
      <c r="F1" s="244" t="s">
        <v>384</v>
      </c>
      <c r="G1" s="244"/>
      <c r="H1" s="244" t="s">
        <v>434</v>
      </c>
      <c r="I1" s="244"/>
      <c r="J1" s="244"/>
      <c r="K1" s="4" t="s">
        <v>385</v>
      </c>
      <c r="L1" s="49" t="s">
        <v>5</v>
      </c>
      <c r="M1" s="44"/>
      <c r="N1" s="245" t="s">
        <v>386</v>
      </c>
      <c r="O1" s="246"/>
      <c r="Q1" s="126"/>
    </row>
    <row r="2" spans="1:20" x14ac:dyDescent="0.35">
      <c r="A2" s="114"/>
      <c r="B2" s="115"/>
      <c r="C2" s="247" t="s">
        <v>444</v>
      </c>
      <c r="D2" s="247"/>
      <c r="E2" s="247"/>
      <c r="F2" s="248" t="str">
        <f>C2</f>
        <v>Jan-mai</v>
      </c>
      <c r="G2" s="248"/>
      <c r="H2" s="248" t="str">
        <f>C2</f>
        <v>Jan-mai</v>
      </c>
      <c r="I2" s="249"/>
      <c r="J2" s="249"/>
      <c r="K2" s="111" t="s">
        <v>387</v>
      </c>
      <c r="L2" s="112" t="s">
        <v>11</v>
      </c>
      <c r="M2" s="113"/>
      <c r="N2" s="250" t="str">
        <f>C2</f>
        <v>Jan-mai</v>
      </c>
      <c r="O2" s="251"/>
      <c r="P2" s="26"/>
      <c r="Q2" s="233" t="str">
        <f>N2</f>
        <v>Jan-mai</v>
      </c>
      <c r="R2" s="234"/>
      <c r="S2" s="235"/>
      <c r="T2" s="235"/>
    </row>
    <row r="3" spans="1:20" x14ac:dyDescent="0.35">
      <c r="C3" s="236"/>
      <c r="D3" s="237"/>
      <c r="E3" s="46" t="s">
        <v>13</v>
      </c>
      <c r="F3" s="3"/>
      <c r="G3" s="3"/>
      <c r="H3" s="238"/>
      <c r="I3" s="238"/>
      <c r="J3" s="47" t="s">
        <v>19</v>
      </c>
      <c r="K3" s="110" t="str">
        <f>LEFT(C2,3)</f>
        <v>Jan</v>
      </c>
      <c r="L3" s="198" t="s">
        <v>437</v>
      </c>
      <c r="M3" s="44"/>
      <c r="N3" s="123" t="s">
        <v>388</v>
      </c>
      <c r="O3" s="50" t="s">
        <v>388</v>
      </c>
      <c r="Q3" s="239" t="s">
        <v>423</v>
      </c>
      <c r="R3" s="240"/>
      <c r="S3" s="241"/>
      <c r="T3" s="242"/>
    </row>
    <row r="4" spans="1:20" x14ac:dyDescent="0.35">
      <c r="A4" s="48" t="s">
        <v>382</v>
      </c>
      <c r="B4" s="2" t="s">
        <v>383</v>
      </c>
      <c r="C4" s="116" t="s">
        <v>20</v>
      </c>
      <c r="D4" s="116" t="s">
        <v>21</v>
      </c>
      <c r="E4" s="116" t="s">
        <v>22</v>
      </c>
      <c r="F4" s="116" t="s">
        <v>21</v>
      </c>
      <c r="G4" s="116" t="s">
        <v>20</v>
      </c>
      <c r="H4" s="116" t="s">
        <v>20</v>
      </c>
      <c r="I4" s="116" t="s">
        <v>21</v>
      </c>
      <c r="J4" s="116" t="s">
        <v>24</v>
      </c>
      <c r="K4" s="117" t="s">
        <v>389</v>
      </c>
      <c r="L4" s="118"/>
      <c r="M4" s="119"/>
      <c r="N4" s="124" t="s">
        <v>25</v>
      </c>
      <c r="O4" s="120" t="s">
        <v>418</v>
      </c>
      <c r="P4" s="121"/>
      <c r="Q4" s="128" t="s">
        <v>25</v>
      </c>
      <c r="R4" s="122" t="s">
        <v>390</v>
      </c>
      <c r="S4" s="21"/>
      <c r="T4" s="21"/>
    </row>
    <row r="5" spans="1:20" x14ac:dyDescent="0.35">
      <c r="A5" s="5"/>
      <c r="B5" s="5"/>
      <c r="C5" s="211">
        <v>1</v>
      </c>
      <c r="D5" s="6">
        <v>2</v>
      </c>
      <c r="E5" s="6">
        <v>3</v>
      </c>
      <c r="F5" s="6"/>
      <c r="G5" s="6"/>
      <c r="H5" s="6"/>
      <c r="I5" s="6"/>
      <c r="J5" s="6"/>
      <c r="K5" s="211" t="s">
        <v>439</v>
      </c>
      <c r="L5" s="51"/>
      <c r="M5" s="29"/>
      <c r="N5" s="125"/>
      <c r="O5" s="6"/>
      <c r="Q5" s="214"/>
      <c r="R5" s="215"/>
      <c r="S5" s="22"/>
      <c r="T5" s="22"/>
    </row>
    <row r="6" spans="1:20" x14ac:dyDescent="0.35">
      <c r="A6" s="8"/>
      <c r="B6" s="9"/>
      <c r="C6" s="10"/>
      <c r="D6" s="10"/>
      <c r="E6" s="10"/>
      <c r="F6" s="10"/>
      <c r="G6" s="10"/>
      <c r="H6" s="10"/>
      <c r="I6" s="10"/>
      <c r="J6" s="10"/>
      <c r="K6" s="11"/>
      <c r="L6" s="12"/>
      <c r="N6" s="126"/>
      <c r="Q6" s="129"/>
      <c r="R6" s="23"/>
      <c r="S6" s="23"/>
      <c r="T6" s="23"/>
    </row>
    <row r="7" spans="1:20" x14ac:dyDescent="0.35">
      <c r="A7" s="19">
        <v>3</v>
      </c>
      <c r="B7" t="s">
        <v>26</v>
      </c>
      <c r="C7" s="199">
        <v>3400522</v>
      </c>
      <c r="D7" s="52">
        <f t="shared" ref="D7:D17" si="0">C7*1000/L7</f>
        <v>4795.9725656065903</v>
      </c>
      <c r="E7" s="37">
        <f t="shared" ref="E7:E17" si="1">D7/D$19</f>
        <v>1.3341510720792094</v>
      </c>
      <c r="F7" s="53">
        <f t="shared" ref="F7:F17" si="2">($D$19-D7)*0.875</f>
        <v>-1051.0481024214741</v>
      </c>
      <c r="G7" s="52">
        <f t="shared" ref="G7:G17" si="3">(F7*L7)/1000</f>
        <v>-745231.99339661479</v>
      </c>
      <c r="H7" s="52">
        <f>G7+C7</f>
        <v>2655290.0066033853</v>
      </c>
      <c r="I7" s="54">
        <f t="shared" ref="I7:I17" si="4">H7*1000/L7</f>
        <v>3744.9244631851166</v>
      </c>
      <c r="J7" s="37">
        <f t="shared" ref="J7:J17" si="5">I7/I$19</f>
        <v>1.0417688840099013</v>
      </c>
      <c r="K7" s="218">
        <v>-337738.56068468199</v>
      </c>
      <c r="L7" s="63">
        <v>709037</v>
      </c>
      <c r="N7" s="127">
        <f>(C7-Q7)/Q7</f>
        <v>1.3235894867287963E-2</v>
      </c>
      <c r="O7" s="27">
        <f>(D7-R7)/R7</f>
        <v>7.4518815364346753E-5</v>
      </c>
      <c r="Q7" s="195">
        <v>3356101</v>
      </c>
      <c r="R7" s="216">
        <v>4795.6152020427908</v>
      </c>
      <c r="S7" s="24"/>
      <c r="T7" s="1"/>
    </row>
    <row r="8" spans="1:20" x14ac:dyDescent="0.35">
      <c r="A8" s="19">
        <v>11</v>
      </c>
      <c r="B8" t="s">
        <v>392</v>
      </c>
      <c r="C8" s="199">
        <v>1896476</v>
      </c>
      <c r="D8" s="52">
        <f t="shared" si="0"/>
        <v>3851.8858535594595</v>
      </c>
      <c r="E8" s="37">
        <f t="shared" si="1"/>
        <v>1.0715235691518425</v>
      </c>
      <c r="F8" s="53">
        <f t="shared" si="2"/>
        <v>-224.97222938023481</v>
      </c>
      <c r="G8" s="52">
        <f t="shared" si="3"/>
        <v>-110765.0771353586</v>
      </c>
      <c r="H8" s="52">
        <f t="shared" ref="H8:H17" si="6">G8+C8</f>
        <v>1785710.9228646413</v>
      </c>
      <c r="I8" s="54">
        <f t="shared" si="4"/>
        <v>3626.9136241792244</v>
      </c>
      <c r="J8" s="37">
        <f t="shared" si="5"/>
        <v>1.0089404461439802</v>
      </c>
      <c r="K8" s="218">
        <v>-56453.041662992444</v>
      </c>
      <c r="L8" s="63">
        <v>492350</v>
      </c>
      <c r="N8" s="127">
        <f>(C8-Q8)/Q8</f>
        <v>6.2898554723440567E-3</v>
      </c>
      <c r="O8" s="27">
        <f t="shared" ref="O8:O17" si="7">(D8-R8)/R8</f>
        <v>-7.1034976766562365E-3</v>
      </c>
      <c r="Q8" s="195">
        <v>1884622</v>
      </c>
      <c r="R8" s="216">
        <v>3879.4434712441616</v>
      </c>
      <c r="S8" s="24"/>
      <c r="T8" s="1"/>
    </row>
    <row r="9" spans="1:20" x14ac:dyDescent="0.35">
      <c r="A9" s="20">
        <v>15</v>
      </c>
      <c r="B9" t="s">
        <v>393</v>
      </c>
      <c r="C9" s="199">
        <v>868067</v>
      </c>
      <c r="D9" s="52">
        <f t="shared" si="0"/>
        <v>3234.6505691874872</v>
      </c>
      <c r="E9" s="37">
        <f t="shared" si="1"/>
        <v>0.89982010231480314</v>
      </c>
      <c r="F9" s="53">
        <f t="shared" si="2"/>
        <v>315.10864444524094</v>
      </c>
      <c r="G9" s="52">
        <f t="shared" si="3"/>
        <v>84564.131366547081</v>
      </c>
      <c r="H9" s="52">
        <f t="shared" si="6"/>
        <v>952631.13136654708</v>
      </c>
      <c r="I9" s="54">
        <f t="shared" si="4"/>
        <v>3549.759213632728</v>
      </c>
      <c r="J9" s="37">
        <f t="shared" si="5"/>
        <v>0.98747751278935036</v>
      </c>
      <c r="K9" s="218">
        <v>42672.228027035606</v>
      </c>
      <c r="L9" s="63">
        <v>268365</v>
      </c>
      <c r="N9" s="127">
        <f t="shared" ref="N9:N17" si="8">(C9-Q9)/Q9</f>
        <v>-1.1158916596325395E-2</v>
      </c>
      <c r="O9" s="27">
        <f t="shared" si="7"/>
        <v>-2.043327430663423E-2</v>
      </c>
      <c r="Q9" s="195">
        <v>877863</v>
      </c>
      <c r="R9" s="216">
        <v>3302.1237699738194</v>
      </c>
      <c r="S9" s="24"/>
      <c r="T9" s="1"/>
    </row>
    <row r="10" spans="1:20" x14ac:dyDescent="0.35">
      <c r="A10" s="20">
        <v>18</v>
      </c>
      <c r="B10" t="s">
        <v>394</v>
      </c>
      <c r="C10" s="199">
        <v>772544</v>
      </c>
      <c r="D10" s="52">
        <f t="shared" si="0"/>
        <v>3204.459856315641</v>
      </c>
      <c r="E10" s="37">
        <f t="shared" si="1"/>
        <v>0.89142160307532403</v>
      </c>
      <c r="F10" s="53">
        <f t="shared" si="2"/>
        <v>341.5255182081064</v>
      </c>
      <c r="G10" s="52">
        <f t="shared" si="3"/>
        <v>82336.338031683117</v>
      </c>
      <c r="H10" s="52">
        <f t="shared" si="6"/>
        <v>854880.33803168312</v>
      </c>
      <c r="I10" s="54">
        <f t="shared" si="4"/>
        <v>3545.9853745237474</v>
      </c>
      <c r="J10" s="37">
        <f t="shared" si="5"/>
        <v>0.98642770038441552</v>
      </c>
      <c r="K10" s="218">
        <v>48679.125633632735</v>
      </c>
      <c r="L10" s="63">
        <v>241084</v>
      </c>
      <c r="N10" s="127">
        <f t="shared" si="8"/>
        <v>-3.9615321023705546E-2</v>
      </c>
      <c r="O10" s="27">
        <f t="shared" si="7"/>
        <v>-4.3176668533307157E-2</v>
      </c>
      <c r="Q10" s="195">
        <v>804411</v>
      </c>
      <c r="R10" s="216">
        <v>3349.061159915067</v>
      </c>
      <c r="S10" s="24"/>
      <c r="T10" s="1"/>
    </row>
    <row r="11" spans="1:20" x14ac:dyDescent="0.35">
      <c r="A11" s="20">
        <v>30</v>
      </c>
      <c r="B11" t="s">
        <v>395</v>
      </c>
      <c r="C11" s="199">
        <v>4756490</v>
      </c>
      <c r="D11" s="52">
        <f t="shared" si="0"/>
        <v>3680.8072178486832</v>
      </c>
      <c r="E11" s="37">
        <f t="shared" si="1"/>
        <v>1.0239326494538872</v>
      </c>
      <c r="F11" s="53">
        <f t="shared" si="2"/>
        <v>-75.278423133305523</v>
      </c>
      <c r="G11" s="52">
        <f t="shared" si="3"/>
        <v>-97277.864788205858</v>
      </c>
      <c r="H11" s="52">
        <f t="shared" si="6"/>
        <v>4659212.1352117937</v>
      </c>
      <c r="I11" s="54">
        <f t="shared" si="4"/>
        <v>3605.5287947153774</v>
      </c>
      <c r="J11" s="37">
        <f t="shared" si="5"/>
        <v>1.0029915811817358</v>
      </c>
      <c r="K11" s="218">
        <v>-69484.105872097804</v>
      </c>
      <c r="L11" s="63">
        <v>1292241</v>
      </c>
      <c r="N11" s="127">
        <f t="shared" si="8"/>
        <v>-1.6059684851807367E-4</v>
      </c>
      <c r="O11" s="27">
        <f t="shared" si="7"/>
        <v>-1.7964787015769115E-2</v>
      </c>
      <c r="Q11" s="195">
        <v>4757254</v>
      </c>
      <c r="R11" s="216">
        <v>3748.1417867525979</v>
      </c>
      <c r="S11" s="24"/>
      <c r="T11" s="1"/>
    </row>
    <row r="12" spans="1:20" x14ac:dyDescent="0.35">
      <c r="A12" s="20">
        <v>34</v>
      </c>
      <c r="B12" t="s">
        <v>396</v>
      </c>
      <c r="C12" s="199">
        <v>1074472</v>
      </c>
      <c r="D12" s="52">
        <f t="shared" si="0"/>
        <v>2875.780187780359</v>
      </c>
      <c r="E12" s="37">
        <f t="shared" si="1"/>
        <v>0.79998898411255825</v>
      </c>
      <c r="F12" s="53">
        <f t="shared" si="2"/>
        <v>629.12022817647812</v>
      </c>
      <c r="G12" s="52">
        <f t="shared" si="3"/>
        <v>235056.93261312117</v>
      </c>
      <c r="H12" s="52">
        <f t="shared" si="6"/>
        <v>1309528.9326131211</v>
      </c>
      <c r="I12" s="54">
        <f t="shared" si="4"/>
        <v>3504.9004159568367</v>
      </c>
      <c r="J12" s="37">
        <f t="shared" si="5"/>
        <v>0.9749986230140697</v>
      </c>
      <c r="K12" s="218">
        <v>101488.89069470786</v>
      </c>
      <c r="L12" s="63">
        <v>373628</v>
      </c>
      <c r="N12" s="127">
        <f t="shared" si="8"/>
        <v>-3.7495966680141973E-3</v>
      </c>
      <c r="O12" s="27">
        <f t="shared" si="7"/>
        <v>-1.0082351996612355E-2</v>
      </c>
      <c r="Q12" s="195">
        <v>1078516</v>
      </c>
      <c r="R12" s="216">
        <v>2905.0701273794421</v>
      </c>
      <c r="S12" s="24"/>
      <c r="T12" s="1"/>
    </row>
    <row r="13" spans="1:20" x14ac:dyDescent="0.35">
      <c r="A13" s="20">
        <v>38</v>
      </c>
      <c r="B13" t="s">
        <v>397</v>
      </c>
      <c r="C13" s="199">
        <v>1385720</v>
      </c>
      <c r="D13" s="52">
        <f t="shared" si="0"/>
        <v>3229.3562587828974</v>
      </c>
      <c r="E13" s="37">
        <f t="shared" si="1"/>
        <v>0.89834732285128871</v>
      </c>
      <c r="F13" s="53">
        <f t="shared" si="2"/>
        <v>319.74116604925706</v>
      </c>
      <c r="G13" s="52">
        <f t="shared" si="3"/>
        <v>137201.25409290224</v>
      </c>
      <c r="H13" s="52">
        <f t="shared" si="6"/>
        <v>1522921.2540929022</v>
      </c>
      <c r="I13" s="54">
        <f t="shared" si="4"/>
        <v>3549.097424832154</v>
      </c>
      <c r="J13" s="37">
        <f t="shared" si="5"/>
        <v>0.98729341535641102</v>
      </c>
      <c r="K13" s="218">
        <v>52237.899659527102</v>
      </c>
      <c r="L13" s="63">
        <v>429101</v>
      </c>
      <c r="N13" s="127">
        <f t="shared" si="8"/>
        <v>1.4723756347815542E-4</v>
      </c>
      <c r="O13" s="27">
        <f t="shared" si="7"/>
        <v>-9.8029339745944171E-3</v>
      </c>
      <c r="Q13" s="195">
        <v>1385516</v>
      </c>
      <c r="R13" s="216">
        <v>3261.3268303705936</v>
      </c>
      <c r="S13" s="24"/>
      <c r="T13" s="1"/>
    </row>
    <row r="14" spans="1:20" x14ac:dyDescent="0.35">
      <c r="A14" s="20">
        <v>42</v>
      </c>
      <c r="B14" t="s">
        <v>398</v>
      </c>
      <c r="C14" s="199">
        <v>949304</v>
      </c>
      <c r="D14" s="52">
        <f t="shared" si="0"/>
        <v>3003.6418173016382</v>
      </c>
      <c r="E14" s="37">
        <f t="shared" si="1"/>
        <v>0.83555773013227896</v>
      </c>
      <c r="F14" s="53">
        <f t="shared" si="2"/>
        <v>517.24130234535892</v>
      </c>
      <c r="G14" s="52">
        <f t="shared" si="3"/>
        <v>163474.63084755305</v>
      </c>
      <c r="H14" s="52">
        <f t="shared" si="6"/>
        <v>1112778.630847553</v>
      </c>
      <c r="I14" s="54">
        <f t="shared" si="4"/>
        <v>3520.8831196469969</v>
      </c>
      <c r="J14" s="37">
        <f t="shared" si="5"/>
        <v>0.97944471626653484</v>
      </c>
      <c r="K14" s="218">
        <v>74202.564780886605</v>
      </c>
      <c r="L14" s="63">
        <v>316051</v>
      </c>
      <c r="N14" s="127">
        <f t="shared" si="8"/>
        <v>-4.2011561833571274E-3</v>
      </c>
      <c r="O14" s="27">
        <f t="shared" si="7"/>
        <v>-1.9693411911218806E-2</v>
      </c>
      <c r="Q14" s="195">
        <v>953309</v>
      </c>
      <c r="R14" s="216">
        <v>3063.9820784613703</v>
      </c>
      <c r="S14" s="24"/>
      <c r="T14" s="1"/>
    </row>
    <row r="15" spans="1:20" x14ac:dyDescent="0.35">
      <c r="A15" s="20">
        <v>46</v>
      </c>
      <c r="B15" t="s">
        <v>399</v>
      </c>
      <c r="C15" s="199">
        <v>2289512</v>
      </c>
      <c r="D15" s="52">
        <f t="shared" si="0"/>
        <v>3543.0118925108904</v>
      </c>
      <c r="E15" s="37">
        <f t="shared" si="1"/>
        <v>0.98560053255536861</v>
      </c>
      <c r="F15" s="53">
        <f t="shared" si="2"/>
        <v>45.29248653726313</v>
      </c>
      <c r="G15" s="52">
        <f t="shared" si="3"/>
        <v>29268.231262812122</v>
      </c>
      <c r="H15" s="52">
        <f t="shared" si="6"/>
        <v>2318780.2312628119</v>
      </c>
      <c r="I15" s="54">
        <f t="shared" si="4"/>
        <v>3588.3043790481538</v>
      </c>
      <c r="J15" s="37">
        <f t="shared" si="5"/>
        <v>0.99820006656942117</v>
      </c>
      <c r="K15" s="218">
        <v>34463.978982768203</v>
      </c>
      <c r="L15" s="63">
        <v>646205</v>
      </c>
      <c r="N15" s="127">
        <f t="shared" si="8"/>
        <v>-7.0863177688767539E-3</v>
      </c>
      <c r="O15" s="27">
        <f t="shared" si="7"/>
        <v>-1.4635292042987106E-2</v>
      </c>
      <c r="Q15" s="195">
        <v>2305852</v>
      </c>
      <c r="R15" s="216">
        <v>3595.6350617191542</v>
      </c>
      <c r="S15" s="24"/>
      <c r="T15" s="1"/>
    </row>
    <row r="16" spans="1:20" x14ac:dyDescent="0.35">
      <c r="A16" s="20">
        <v>50</v>
      </c>
      <c r="B16" t="s">
        <v>400</v>
      </c>
      <c r="C16" s="199">
        <v>1563608</v>
      </c>
      <c r="D16" s="52">
        <f t="shared" si="0"/>
        <v>3267.9332037536315</v>
      </c>
      <c r="E16" s="37">
        <f t="shared" si="1"/>
        <v>0.90907871711724741</v>
      </c>
      <c r="F16" s="53">
        <f t="shared" si="2"/>
        <v>285.98633919986474</v>
      </c>
      <c r="G16" s="52">
        <f t="shared" si="3"/>
        <v>136835.8837169593</v>
      </c>
      <c r="H16" s="52">
        <f t="shared" si="6"/>
        <v>1700443.8837169593</v>
      </c>
      <c r="I16" s="54">
        <f t="shared" si="4"/>
        <v>3553.9195429534961</v>
      </c>
      <c r="J16" s="37">
        <f t="shared" si="5"/>
        <v>0.98863483963965593</v>
      </c>
      <c r="K16" s="218">
        <v>65823.478654428662</v>
      </c>
      <c r="L16" s="63">
        <v>478470</v>
      </c>
      <c r="N16" s="127">
        <f t="shared" si="8"/>
        <v>3.3831424717674752E-2</v>
      </c>
      <c r="O16" s="27">
        <f t="shared" si="7"/>
        <v>2.4456135667473088E-2</v>
      </c>
      <c r="Q16" s="195">
        <v>1512440</v>
      </c>
      <c r="R16" s="216">
        <v>3189.9200853772481</v>
      </c>
      <c r="S16" s="24"/>
      <c r="T16" s="1"/>
    </row>
    <row r="17" spans="1:20" x14ac:dyDescent="0.35">
      <c r="A17" s="20">
        <v>54</v>
      </c>
      <c r="B17" t="s">
        <v>401</v>
      </c>
      <c r="C17" s="199">
        <v>774946</v>
      </c>
      <c r="D17" s="52">
        <f t="shared" si="0"/>
        <v>3196.2862752214874</v>
      </c>
      <c r="E17" s="37">
        <f t="shared" si="1"/>
        <v>0.88914786363450804</v>
      </c>
      <c r="F17" s="53">
        <f t="shared" si="2"/>
        <v>348.67740166549083</v>
      </c>
      <c r="G17" s="52">
        <f t="shared" si="3"/>
        <v>84537.533388601587</v>
      </c>
      <c r="H17" s="52">
        <f t="shared" si="6"/>
        <v>859483.53338860162</v>
      </c>
      <c r="I17" s="54">
        <f t="shared" si="4"/>
        <v>3544.9636768869782</v>
      </c>
      <c r="J17" s="37">
        <f t="shared" si="5"/>
        <v>0.98614348295431353</v>
      </c>
      <c r="K17" s="218">
        <v>44107.541786786031</v>
      </c>
      <c r="L17" s="63">
        <v>242452</v>
      </c>
      <c r="N17" s="127">
        <f t="shared" si="8"/>
        <v>-1.1578727181820965E-2</v>
      </c>
      <c r="O17" s="27">
        <f t="shared" si="7"/>
        <v>-1.4497695189252556E-2</v>
      </c>
      <c r="Q17" s="195">
        <v>784024</v>
      </c>
      <c r="R17" s="216">
        <v>3243.3067478571666</v>
      </c>
      <c r="S17" s="24"/>
      <c r="T17" s="1"/>
    </row>
    <row r="18" spans="1:20" x14ac:dyDescent="0.35">
      <c r="A18" s="13"/>
      <c r="B18" s="8"/>
      <c r="C18" s="55"/>
      <c r="D18" s="52"/>
      <c r="E18" s="37"/>
      <c r="F18" s="56"/>
      <c r="G18" s="52"/>
      <c r="H18" s="52"/>
      <c r="I18" s="54"/>
      <c r="J18" s="37"/>
      <c r="K18" s="57"/>
      <c r="L18" s="14"/>
      <c r="N18" s="127"/>
      <c r="O18" s="27"/>
      <c r="Q18" s="15"/>
      <c r="R18" s="15"/>
      <c r="S18" s="15"/>
      <c r="T18" s="25"/>
    </row>
    <row r="19" spans="1:20" x14ac:dyDescent="0.35">
      <c r="A19" s="16" t="s">
        <v>380</v>
      </c>
      <c r="B19" s="17"/>
      <c r="C19" s="58">
        <f>SUM(C7:C17)</f>
        <v>19731661</v>
      </c>
      <c r="D19" s="58">
        <f>C19*1000/L19</f>
        <v>3594.7747342677626</v>
      </c>
      <c r="E19" s="59">
        <f>D19/D$19</f>
        <v>1</v>
      </c>
      <c r="F19" s="60"/>
      <c r="G19" s="58">
        <f>SUM(G7:G17)</f>
        <v>5.2386894822120667E-10</v>
      </c>
      <c r="H19" s="58">
        <f>SUM(H7:H18)</f>
        <v>19731661</v>
      </c>
      <c r="I19" s="61">
        <f>H19*1000/L19</f>
        <v>3594.7747342677626</v>
      </c>
      <c r="J19" s="59">
        <f>I19/I$19</f>
        <v>1</v>
      </c>
      <c r="K19" s="62">
        <f>SUM(K7:K17)</f>
        <v>6.3300831243395805E-10</v>
      </c>
      <c r="L19" s="18">
        <f>SUM(L7:L17)</f>
        <v>5488984</v>
      </c>
      <c r="N19" s="222">
        <f>(C19-Q19)/Q19</f>
        <v>1.6118349385184946E-3</v>
      </c>
      <c r="O19" s="132">
        <f>(D19-R19)/R19</f>
        <v>-1.0014487246292555E-2</v>
      </c>
      <c r="Q19" s="131">
        <f>SUM(Q7:Q17)</f>
        <v>19699908</v>
      </c>
      <c r="R19" s="217">
        <v>3631.1387267361811</v>
      </c>
      <c r="S19" s="15"/>
      <c r="T19" s="24"/>
    </row>
    <row r="21" spans="1:20" x14ac:dyDescent="0.35">
      <c r="A21" s="64" t="s">
        <v>421</v>
      </c>
      <c r="B21" s="177" t="str">
        <f>komm!C368</f>
        <v>Utbetales/trekkes ved 7. termin rammetilskudd i juli</v>
      </c>
      <c r="C21" s="65"/>
      <c r="D21" s="65"/>
      <c r="E21" s="65"/>
      <c r="O21" s="66"/>
      <c r="Q21" s="45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>
      <selection activeCell="E63" sqref="E63"/>
    </sheetView>
  </sheetViews>
  <sheetFormatPr baseColWidth="10" defaultColWidth="11.54296875" defaultRowHeight="14.5" x14ac:dyDescent="0.35"/>
  <cols>
    <col min="1" max="1" width="23" style="29" customWidth="1"/>
    <col min="2" max="2" width="12.81640625" style="29" customWidth="1"/>
    <col min="3" max="4" width="13.81640625" style="29" customWidth="1"/>
    <col min="5" max="5" width="12.54296875" style="29" bestFit="1" customWidth="1"/>
    <col min="6" max="6" width="11.54296875" style="29" bestFit="1" customWidth="1"/>
    <col min="7" max="8" width="12.1796875" style="29" customWidth="1"/>
    <col min="9" max="9" width="14.81640625" style="29" customWidth="1"/>
    <col min="10" max="12" width="14.54296875" style="29" customWidth="1"/>
    <col min="13" max="13" width="13.81640625" style="29" customWidth="1"/>
    <col min="14" max="14" width="11.54296875" style="29" bestFit="1" customWidth="1"/>
    <col min="15" max="15" width="12.453125" style="29" bestFit="1" customWidth="1"/>
    <col min="16" max="16" width="11.54296875" style="29"/>
    <col min="17" max="17" width="13.81640625" style="29" bestFit="1" customWidth="1"/>
    <col min="18" max="18" width="12.26953125" style="29" customWidth="1"/>
    <col min="19" max="16384" width="11.54296875" style="29"/>
  </cols>
  <sheetData>
    <row r="1" spans="1:17" x14ac:dyDescent="0.35">
      <c r="A1" s="138" t="s">
        <v>402</v>
      </c>
      <c r="B1" s="252" t="s">
        <v>440</v>
      </c>
      <c r="C1" s="252"/>
      <c r="D1" s="252"/>
      <c r="E1" s="213"/>
      <c r="F1" s="252" t="s">
        <v>441</v>
      </c>
      <c r="G1" s="252"/>
      <c r="H1" s="252"/>
      <c r="I1" s="213"/>
      <c r="J1" s="253" t="s">
        <v>442</v>
      </c>
      <c r="K1" s="253"/>
      <c r="L1" s="253"/>
    </row>
    <row r="2" spans="1:17" x14ac:dyDescent="0.35">
      <c r="A2" s="139"/>
      <c r="B2" s="137">
        <v>2021</v>
      </c>
      <c r="C2" s="137">
        <v>2022</v>
      </c>
      <c r="D2" s="137">
        <v>2023</v>
      </c>
      <c r="E2" s="137"/>
      <c r="F2" s="137">
        <f>B2</f>
        <v>2021</v>
      </c>
      <c r="G2" s="137">
        <f>C2</f>
        <v>2022</v>
      </c>
      <c r="H2" s="137">
        <f>D2</f>
        <v>2023</v>
      </c>
      <c r="I2" s="137"/>
      <c r="J2" s="137">
        <f>F2</f>
        <v>2021</v>
      </c>
      <c r="K2" s="137">
        <f>G2</f>
        <v>2022</v>
      </c>
      <c r="L2" s="137">
        <f>H2</f>
        <v>2023</v>
      </c>
    </row>
    <row r="3" spans="1:17" x14ac:dyDescent="0.35">
      <c r="A3" s="7" t="s">
        <v>391</v>
      </c>
      <c r="B3" s="28">
        <v>21035195</v>
      </c>
      <c r="C3" s="28">
        <v>25046985</v>
      </c>
      <c r="D3" s="28">
        <f>25063955</f>
        <v>25063955</v>
      </c>
      <c r="E3" s="7"/>
      <c r="F3" s="28">
        <v>4256424</v>
      </c>
      <c r="G3" s="28">
        <v>5183875</v>
      </c>
      <c r="H3" s="28">
        <v>4993742</v>
      </c>
      <c r="I3" s="7"/>
      <c r="J3" s="28">
        <f t="shared" ref="J3:J14" si="0">B3+F3</f>
        <v>25291619</v>
      </c>
      <c r="K3" s="28">
        <f t="shared" ref="K3:K14" si="1">C3+G3</f>
        <v>30230860</v>
      </c>
      <c r="L3" s="28">
        <f t="shared" ref="L3:L14" si="2">D3+H3</f>
        <v>30057697</v>
      </c>
      <c r="O3" s="167"/>
      <c r="P3" s="167"/>
      <c r="Q3" s="167"/>
    </row>
    <row r="4" spans="1:17" x14ac:dyDescent="0.35">
      <c r="A4" s="7" t="s">
        <v>403</v>
      </c>
      <c r="B4" s="28">
        <v>22196274</v>
      </c>
      <c r="C4" s="28">
        <v>26348339</v>
      </c>
      <c r="D4" s="28">
        <v>26304885</v>
      </c>
      <c r="E4" s="7"/>
      <c r="F4" s="28">
        <v>4477215</v>
      </c>
      <c r="G4" s="28">
        <v>5437205</v>
      </c>
      <c r="H4" s="212">
        <v>5229541</v>
      </c>
      <c r="I4" s="28"/>
      <c r="J4" s="28">
        <f t="shared" si="0"/>
        <v>26673489</v>
      </c>
      <c r="K4" s="28">
        <f t="shared" si="1"/>
        <v>31785544</v>
      </c>
      <c r="L4" s="28">
        <f t="shared" si="2"/>
        <v>31534426</v>
      </c>
      <c r="N4" s="167"/>
      <c r="O4" s="167"/>
      <c r="P4" s="167"/>
    </row>
    <row r="5" spans="1:17" x14ac:dyDescent="0.35">
      <c r="A5" s="7" t="s">
        <v>404</v>
      </c>
      <c r="B5" s="28">
        <v>53484714</v>
      </c>
      <c r="C5" s="28">
        <f>58238448</f>
        <v>58238448</v>
      </c>
      <c r="D5" s="28">
        <v>60452989</v>
      </c>
      <c r="E5" s="28"/>
      <c r="F5" s="28">
        <v>10944789</v>
      </c>
      <c r="G5" s="28">
        <v>11795438</v>
      </c>
      <c r="H5" s="28">
        <v>11982449</v>
      </c>
      <c r="I5" s="28"/>
      <c r="J5" s="28">
        <f t="shared" si="0"/>
        <v>64429503</v>
      </c>
      <c r="K5" s="28">
        <f t="shared" si="1"/>
        <v>70033886</v>
      </c>
      <c r="L5" s="28">
        <f t="shared" si="2"/>
        <v>72435438</v>
      </c>
      <c r="N5" s="167"/>
      <c r="O5" s="167"/>
    </row>
    <row r="6" spans="1:17" x14ac:dyDescent="0.35">
      <c r="A6" s="7" t="s">
        <v>405</v>
      </c>
      <c r="B6" s="28">
        <v>55218728</v>
      </c>
      <c r="C6" s="28">
        <v>60397398</v>
      </c>
      <c r="D6" s="28">
        <v>62209675</v>
      </c>
      <c r="E6" s="28"/>
      <c r="F6" s="28">
        <v>11281613</v>
      </c>
      <c r="G6" s="28">
        <v>12221762</v>
      </c>
      <c r="H6" s="28">
        <v>12319395</v>
      </c>
      <c r="I6" s="28"/>
      <c r="J6" s="28">
        <f t="shared" si="0"/>
        <v>66500341</v>
      </c>
      <c r="K6" s="28">
        <f t="shared" si="1"/>
        <v>72619160</v>
      </c>
      <c r="L6" s="28">
        <f t="shared" si="2"/>
        <v>74529070</v>
      </c>
      <c r="O6" s="167"/>
    </row>
    <row r="7" spans="1:17" x14ac:dyDescent="0.35">
      <c r="A7" s="7" t="s">
        <v>406</v>
      </c>
      <c r="B7" s="28">
        <v>86991741</v>
      </c>
      <c r="C7" s="28">
        <v>97791092</v>
      </c>
      <c r="D7" s="28">
        <v>99697151</v>
      </c>
      <c r="E7" s="28"/>
      <c r="F7" s="28">
        <v>17844123</v>
      </c>
      <c r="G7" s="28">
        <v>19699908</v>
      </c>
      <c r="H7" s="28">
        <v>19731661</v>
      </c>
      <c r="I7" s="28"/>
      <c r="J7" s="28">
        <f t="shared" si="0"/>
        <v>104835864</v>
      </c>
      <c r="K7" s="28">
        <f t="shared" si="1"/>
        <v>117491000</v>
      </c>
      <c r="L7" s="28">
        <f t="shared" si="2"/>
        <v>119428812</v>
      </c>
      <c r="N7" s="167"/>
      <c r="O7" s="167"/>
      <c r="P7" s="167"/>
    </row>
    <row r="8" spans="1:17" x14ac:dyDescent="0.35">
      <c r="A8" s="7" t="s">
        <v>407</v>
      </c>
      <c r="B8" s="28">
        <v>90692438</v>
      </c>
      <c r="C8" s="28">
        <v>102840296</v>
      </c>
      <c r="D8" s="28"/>
      <c r="E8" s="28"/>
      <c r="F8" s="28">
        <v>18598039</v>
      </c>
      <c r="G8" s="28">
        <v>20707889</v>
      </c>
      <c r="H8" s="28"/>
      <c r="I8" s="28"/>
      <c r="J8" s="28">
        <f t="shared" si="0"/>
        <v>109290477</v>
      </c>
      <c r="K8" s="28">
        <f t="shared" si="1"/>
        <v>123548185</v>
      </c>
      <c r="L8" s="28">
        <f t="shared" si="2"/>
        <v>0</v>
      </c>
      <c r="N8" s="167"/>
      <c r="O8" s="167"/>
      <c r="P8" s="167"/>
      <c r="Q8" s="167"/>
    </row>
    <row r="9" spans="1:17" x14ac:dyDescent="0.35">
      <c r="A9" s="7" t="s">
        <v>408</v>
      </c>
      <c r="B9" s="28">
        <v>112974018</v>
      </c>
      <c r="C9" s="28">
        <v>124903414</v>
      </c>
      <c r="D9" s="28"/>
      <c r="E9" s="28"/>
      <c r="F9" s="28">
        <v>23210943</v>
      </c>
      <c r="G9" s="28">
        <v>25114257</v>
      </c>
      <c r="H9" s="28"/>
      <c r="I9" s="28"/>
      <c r="J9" s="28">
        <f t="shared" si="0"/>
        <v>136184961</v>
      </c>
      <c r="K9" s="28">
        <f t="shared" si="1"/>
        <v>150017671</v>
      </c>
      <c r="L9" s="28">
        <f t="shared" si="2"/>
        <v>0</v>
      </c>
      <c r="N9" s="167"/>
      <c r="O9" s="167"/>
      <c r="P9" s="167"/>
      <c r="Q9" s="167"/>
    </row>
    <row r="10" spans="1:17" x14ac:dyDescent="0.35">
      <c r="A10" s="7" t="s">
        <v>409</v>
      </c>
      <c r="B10" s="28">
        <v>115926311</v>
      </c>
      <c r="C10" s="28">
        <v>129404724</v>
      </c>
      <c r="D10" s="28"/>
      <c r="E10" s="28"/>
      <c r="F10" s="28">
        <v>23805587</v>
      </c>
      <c r="G10" s="28">
        <v>26034503</v>
      </c>
      <c r="H10" s="28"/>
      <c r="I10" s="28"/>
      <c r="J10" s="28">
        <f t="shared" si="0"/>
        <v>139731898</v>
      </c>
      <c r="K10" s="28">
        <f t="shared" si="1"/>
        <v>155439227</v>
      </c>
      <c r="L10" s="28">
        <f t="shared" si="2"/>
        <v>0</v>
      </c>
      <c r="O10" s="167"/>
      <c r="P10" s="167"/>
    </row>
    <row r="11" spans="1:17" x14ac:dyDescent="0.35">
      <c r="A11" s="7" t="s">
        <v>410</v>
      </c>
      <c r="B11" s="28">
        <v>150576254</v>
      </c>
      <c r="C11" s="28">
        <v>165668406</v>
      </c>
      <c r="D11" s="28"/>
      <c r="E11" s="28"/>
      <c r="F11" s="28">
        <v>30954025</v>
      </c>
      <c r="G11" s="28">
        <v>33286461</v>
      </c>
      <c r="H11" s="28"/>
      <c r="I11" s="28"/>
      <c r="J11" s="28">
        <f t="shared" si="0"/>
        <v>181530279</v>
      </c>
      <c r="K11" s="28">
        <f t="shared" si="1"/>
        <v>198954867</v>
      </c>
      <c r="L11" s="28">
        <f t="shared" si="2"/>
        <v>0</v>
      </c>
    </row>
    <row r="12" spans="1:17" ht="15" thickBot="1" x14ac:dyDescent="0.4">
      <c r="A12" s="7" t="s">
        <v>411</v>
      </c>
      <c r="B12" s="28">
        <v>152418472</v>
      </c>
      <c r="C12" s="28">
        <v>167290401</v>
      </c>
      <c r="D12" s="28"/>
      <c r="E12" s="28"/>
      <c r="F12" s="28">
        <v>31323277</v>
      </c>
      <c r="G12" s="28">
        <v>33623340</v>
      </c>
      <c r="H12" s="28"/>
      <c r="I12" s="28"/>
      <c r="J12" s="28">
        <f t="shared" si="0"/>
        <v>183741749</v>
      </c>
      <c r="K12" s="28">
        <f t="shared" si="1"/>
        <v>200913741</v>
      </c>
      <c r="L12" s="28">
        <f t="shared" si="2"/>
        <v>0</v>
      </c>
    </row>
    <row r="13" spans="1:17" x14ac:dyDescent="0.35">
      <c r="A13" s="7" t="s">
        <v>412</v>
      </c>
      <c r="B13" s="28">
        <v>190287729</v>
      </c>
      <c r="C13" s="28">
        <v>216186638</v>
      </c>
      <c r="D13" s="28"/>
      <c r="E13" s="30" t="s">
        <v>21</v>
      </c>
      <c r="F13" s="28">
        <v>39300433</v>
      </c>
      <c r="G13" s="28">
        <v>43645701</v>
      </c>
      <c r="H13" s="28"/>
      <c r="I13" s="30" t="s">
        <v>21</v>
      </c>
      <c r="J13" s="28">
        <f t="shared" si="0"/>
        <v>229588162</v>
      </c>
      <c r="K13" s="28">
        <f t="shared" si="1"/>
        <v>259832339</v>
      </c>
      <c r="L13" s="28">
        <f t="shared" si="2"/>
        <v>0</v>
      </c>
      <c r="M13" s="31"/>
      <c r="N13" s="140"/>
    </row>
    <row r="14" spans="1:17" x14ac:dyDescent="0.35">
      <c r="A14" s="38" t="s">
        <v>413</v>
      </c>
      <c r="B14" s="28">
        <v>195955447</v>
      </c>
      <c r="C14" s="28">
        <v>220842958</v>
      </c>
      <c r="D14" s="28"/>
      <c r="E14" s="203">
        <f>D14*1000/$N$15</f>
        <v>0</v>
      </c>
      <c r="F14" s="28">
        <v>40450518</v>
      </c>
      <c r="G14" s="28">
        <v>44561358</v>
      </c>
      <c r="H14" s="28"/>
      <c r="I14" s="203">
        <f>H14*1000/$N$15</f>
        <v>0</v>
      </c>
      <c r="J14" s="28">
        <f t="shared" si="0"/>
        <v>236405965</v>
      </c>
      <c r="K14" s="28">
        <f t="shared" si="1"/>
        <v>265404316</v>
      </c>
      <c r="L14" s="28">
        <f t="shared" si="2"/>
        <v>0</v>
      </c>
      <c r="N14" s="196" t="s">
        <v>436</v>
      </c>
      <c r="O14" s="196"/>
    </row>
    <row r="15" spans="1:17" x14ac:dyDescent="0.35">
      <c r="A15" s="134" t="s">
        <v>424</v>
      </c>
      <c r="B15" s="138"/>
      <c r="C15" s="204"/>
      <c r="D15" s="204">
        <v>200750000</v>
      </c>
      <c r="E15" s="205">
        <f>D15*1000/$N$15</f>
        <v>36573.252900718966</v>
      </c>
      <c r="F15" s="138"/>
      <c r="G15" s="206"/>
      <c r="H15" s="207">
        <v>40350000</v>
      </c>
      <c r="I15" s="205">
        <f>H15*1000/$N$15</f>
        <v>7351.0871957360414</v>
      </c>
      <c r="J15" s="138"/>
      <c r="K15" s="208"/>
      <c r="L15" s="208">
        <f>D15+H15</f>
        <v>241100000</v>
      </c>
      <c r="M15" s="32"/>
      <c r="N15" s="197">
        <v>5488984</v>
      </c>
      <c r="O15" s="196"/>
    </row>
    <row r="16" spans="1:17" x14ac:dyDescent="0.35">
      <c r="A16" s="40" t="s">
        <v>428</v>
      </c>
      <c r="B16" s="38"/>
      <c r="C16" s="172"/>
      <c r="D16" s="172">
        <v>200725000</v>
      </c>
      <c r="E16" s="41">
        <f>D16*1000/$N$15</f>
        <v>36568.698323769939</v>
      </c>
      <c r="F16" s="38"/>
      <c r="G16" s="173"/>
      <c r="H16" s="173">
        <v>40265000</v>
      </c>
      <c r="I16" s="41">
        <f>H16*1000/$N$15</f>
        <v>7335.6016341093364</v>
      </c>
      <c r="J16" s="38"/>
      <c r="K16" s="42"/>
      <c r="L16" s="42">
        <f>D16+H16</f>
        <v>240990000</v>
      </c>
      <c r="M16" s="32"/>
      <c r="N16" s="141"/>
    </row>
    <row r="17" spans="1:19" x14ac:dyDescent="0.35">
      <c r="A17" s="7" t="s">
        <v>443</v>
      </c>
      <c r="B17" s="43"/>
      <c r="C17" s="38"/>
      <c r="D17" s="38">
        <v>204653000</v>
      </c>
      <c r="E17" s="41">
        <f>D17*1000/$N$15</f>
        <v>37284.313454001691</v>
      </c>
      <c r="F17" s="43"/>
      <c r="G17" s="38"/>
      <c r="H17" s="38">
        <v>40464000</v>
      </c>
      <c r="I17" s="41">
        <f>H17*1000/$N$15</f>
        <v>7371.8560666236226</v>
      </c>
      <c r="J17" s="43"/>
      <c r="K17" s="38"/>
      <c r="L17" s="38">
        <f>D17+H17</f>
        <v>245117000</v>
      </c>
      <c r="M17" s="33"/>
      <c r="N17" s="151"/>
    </row>
    <row r="18" spans="1:19" ht="15" thickBot="1" x14ac:dyDescent="0.4">
      <c r="A18" s="40" t="s">
        <v>438</v>
      </c>
      <c r="B18" s="201"/>
      <c r="C18" s="201"/>
      <c r="D18" s="174"/>
      <c r="E18" s="175">
        <f>D18*1000/$N$15</f>
        <v>0</v>
      </c>
      <c r="F18" s="43"/>
      <c r="G18" s="38"/>
      <c r="H18" s="38"/>
      <c r="I18" s="175">
        <f>H18*1000/$N$15</f>
        <v>0</v>
      </c>
      <c r="J18" s="43"/>
      <c r="K18" s="38"/>
      <c r="L18" s="38">
        <f>D18+H18</f>
        <v>0</v>
      </c>
      <c r="M18" s="33"/>
      <c r="N18" s="151"/>
    </row>
    <row r="19" spans="1:19" x14ac:dyDescent="0.35">
      <c r="A19" s="142"/>
      <c r="B19" s="143"/>
      <c r="C19" s="144"/>
      <c r="D19" s="144"/>
      <c r="E19" s="145"/>
      <c r="F19" s="143"/>
      <c r="G19" s="144"/>
      <c r="H19" s="144"/>
      <c r="I19" s="145"/>
      <c r="J19" s="143"/>
      <c r="K19" s="146"/>
      <c r="L19" s="146"/>
      <c r="M19" s="33"/>
      <c r="N19" s="32"/>
      <c r="O19" s="150"/>
      <c r="P19" s="150"/>
    </row>
    <row r="20" spans="1:19" x14ac:dyDescent="0.35">
      <c r="A20" s="163"/>
      <c r="B20" s="163"/>
      <c r="C20" s="163"/>
      <c r="D20" s="163"/>
      <c r="E20" s="145"/>
      <c r="F20" s="143"/>
      <c r="G20" s="147"/>
      <c r="H20" s="147"/>
      <c r="I20" s="145"/>
      <c r="J20" s="143"/>
      <c r="K20" s="146"/>
      <c r="L20" s="146"/>
      <c r="M20" s="148"/>
      <c r="N20" s="32"/>
      <c r="O20" s="150"/>
    </row>
    <row r="21" spans="1:19" x14ac:dyDescent="0.35">
      <c r="A21" s="164"/>
      <c r="B21" s="165"/>
      <c r="C21" s="166"/>
      <c r="D21" s="166"/>
      <c r="E21" s="145"/>
      <c r="F21" s="143"/>
      <c r="G21" s="147"/>
      <c r="H21" s="147"/>
      <c r="I21" s="145"/>
      <c r="J21" s="143"/>
      <c r="K21" s="146"/>
      <c r="L21" s="146"/>
      <c r="M21" s="33"/>
      <c r="N21" s="32"/>
    </row>
    <row r="22" spans="1:19" x14ac:dyDescent="0.35">
      <c r="A22" s="34" t="s">
        <v>414</v>
      </c>
      <c r="B22" s="255"/>
      <c r="C22" s="255"/>
      <c r="D22" s="255"/>
      <c r="E22" s="35"/>
      <c r="F22" s="255"/>
      <c r="G22" s="255"/>
      <c r="H22" s="133"/>
      <c r="I22" s="35"/>
      <c r="J22" s="255"/>
      <c r="K22" s="255"/>
      <c r="L22" s="255"/>
    </row>
    <row r="23" spans="1:19" x14ac:dyDescent="0.35">
      <c r="A23" s="36" t="s">
        <v>415</v>
      </c>
      <c r="B23" s="137">
        <f t="shared" ref="B23:K23" si="3">B2</f>
        <v>2021</v>
      </c>
      <c r="C23" s="137">
        <f>C2</f>
        <v>2022</v>
      </c>
      <c r="D23" s="137">
        <f>D2</f>
        <v>2023</v>
      </c>
      <c r="E23" s="137"/>
      <c r="F23" s="137">
        <f t="shared" si="3"/>
        <v>2021</v>
      </c>
      <c r="G23" s="137">
        <f t="shared" si="3"/>
        <v>2022</v>
      </c>
      <c r="H23" s="137">
        <f t="shared" si="3"/>
        <v>2023</v>
      </c>
      <c r="I23" s="137"/>
      <c r="J23" s="137">
        <f t="shared" si="3"/>
        <v>2021</v>
      </c>
      <c r="K23" s="137">
        <f t="shared" si="3"/>
        <v>2022</v>
      </c>
      <c r="L23" s="137">
        <f t="shared" ref="L23" si="4">L2</f>
        <v>2023</v>
      </c>
      <c r="O23"/>
      <c r="Q23" s="44"/>
      <c r="R23" s="44"/>
      <c r="S23" s="44"/>
    </row>
    <row r="24" spans="1:19" x14ac:dyDescent="0.35">
      <c r="A24" s="7" t="s">
        <v>391</v>
      </c>
      <c r="B24" s="37">
        <v>6.6961061728874824E-3</v>
      </c>
      <c r="C24" s="37">
        <f>(C3-B3)/B3</f>
        <v>0.19071798478692495</v>
      </c>
      <c r="D24" s="37">
        <f>(D3-C3)/C3</f>
        <v>6.775266564019582E-4</v>
      </c>
      <c r="E24" s="7"/>
      <c r="F24" s="37">
        <v>-1.7725790945053971E-2</v>
      </c>
      <c r="G24" s="37">
        <f>(G3-F3)/F3</f>
        <v>0.21789441089515518</v>
      </c>
      <c r="H24" s="37">
        <f>(H3-G3)/G3</f>
        <v>-3.6677774830604519E-2</v>
      </c>
      <c r="I24" s="7"/>
      <c r="J24" s="37">
        <v>2.501415858374842E-3</v>
      </c>
      <c r="K24" s="37">
        <f>(K3-J3)/J3</f>
        <v>0.19529161023657679</v>
      </c>
      <c r="L24" s="37">
        <f>(L3-K3)/K3</f>
        <v>-5.7280209693009064E-3</v>
      </c>
      <c r="N24" s="149"/>
      <c r="O24"/>
      <c r="Q24" s="176"/>
      <c r="R24" s="31"/>
      <c r="S24" s="150"/>
    </row>
    <row r="25" spans="1:19" x14ac:dyDescent="0.35">
      <c r="A25" s="7" t="s">
        <v>403</v>
      </c>
      <c r="B25" s="37">
        <v>1.0327737969847123E-2</v>
      </c>
      <c r="C25" s="37">
        <f t="shared" ref="C25:C30" si="5">(C4-B4)/B4</f>
        <v>0.18706135092763768</v>
      </c>
      <c r="D25" s="37">
        <f>(D4-C4)/C4</f>
        <v>-1.6492121192155603E-3</v>
      </c>
      <c r="E25" s="7"/>
      <c r="F25" s="37">
        <v>-1.3458364191117674E-2</v>
      </c>
      <c r="G25" s="37">
        <f t="shared" ref="G25:G30" si="6">(G4-F4)/F4</f>
        <v>0.21441677471374504</v>
      </c>
      <c r="H25" s="37">
        <f>(H4-G4)/G4</f>
        <v>-3.8193152548046283E-2</v>
      </c>
      <c r="I25" s="7"/>
      <c r="J25" s="37">
        <v>6.2553963148707925E-3</v>
      </c>
      <c r="K25" s="37">
        <f t="shared" ref="K25:K29" si="7">(K4-J4)/J4</f>
        <v>0.1916530304678177</v>
      </c>
      <c r="L25" s="37">
        <f>(L4-K4)/K4</f>
        <v>-7.9003838977869945E-3</v>
      </c>
      <c r="N25" s="149"/>
      <c r="O25"/>
      <c r="Q25" s="176"/>
      <c r="R25" s="31"/>
      <c r="S25" s="150"/>
    </row>
    <row r="26" spans="1:19" x14ac:dyDescent="0.35">
      <c r="A26" s="7" t="s">
        <v>404</v>
      </c>
      <c r="B26" s="37">
        <v>8.0149806077892169E-2</v>
      </c>
      <c r="C26" s="37">
        <f t="shared" si="5"/>
        <v>8.88802359492845E-2</v>
      </c>
      <c r="D26" s="37">
        <f t="shared" ref="D26" si="8">(D5-C5)/C5</f>
        <v>3.8025412353021495E-2</v>
      </c>
      <c r="E26" s="7"/>
      <c r="F26" s="37">
        <v>6.759514606973048E-2</v>
      </c>
      <c r="G26" s="37">
        <f t="shared" si="6"/>
        <v>7.772182725496124E-2</v>
      </c>
      <c r="H26" s="37">
        <f t="shared" ref="H26:H27" si="9">(H5-G5)/G5</f>
        <v>1.5854519348921167E-2</v>
      </c>
      <c r="I26" s="7"/>
      <c r="J26" s="37">
        <v>7.7996338866638815E-2</v>
      </c>
      <c r="K26" s="37">
        <f t="shared" si="7"/>
        <v>8.6984731203032878E-2</v>
      </c>
      <c r="L26" s="37">
        <f t="shared" ref="L26:L27" si="10">(L5-K5)/K5</f>
        <v>3.4291285792708973E-2</v>
      </c>
      <c r="N26" s="149"/>
      <c r="O26"/>
      <c r="Q26" s="176"/>
      <c r="R26" s="176"/>
      <c r="S26" s="150"/>
    </row>
    <row r="27" spans="1:19" x14ac:dyDescent="0.35">
      <c r="A27" s="7" t="s">
        <v>405</v>
      </c>
      <c r="B27" s="37">
        <v>8.4302728586373638E-2</v>
      </c>
      <c r="C27" s="37">
        <f t="shared" si="5"/>
        <v>9.3784666680478412E-2</v>
      </c>
      <c r="D27" s="37">
        <f>(D6-C6)/C6</f>
        <v>3.0005878730073769E-2</v>
      </c>
      <c r="E27" s="7"/>
      <c r="F27" s="37">
        <v>7.1834367502448093E-2</v>
      </c>
      <c r="G27" s="37">
        <f t="shared" si="6"/>
        <v>8.3334625997186745E-2</v>
      </c>
      <c r="H27" s="37">
        <f t="shared" si="9"/>
        <v>7.9884553471095254E-3</v>
      </c>
      <c r="I27" s="7"/>
      <c r="J27" s="37">
        <v>8.2167111684589844E-2</v>
      </c>
      <c r="K27" s="37">
        <f t="shared" si="7"/>
        <v>9.201184396934145E-2</v>
      </c>
      <c r="L27" s="37">
        <f t="shared" si="10"/>
        <v>2.6300359299116102E-2</v>
      </c>
      <c r="N27" s="149"/>
      <c r="Q27" s="176"/>
    </row>
    <row r="28" spans="1:19" x14ac:dyDescent="0.35">
      <c r="A28" s="7" t="s">
        <v>406</v>
      </c>
      <c r="B28" s="37">
        <v>0.10262940860256554</v>
      </c>
      <c r="C28" s="37">
        <f t="shared" si="5"/>
        <v>0.12414225621717354</v>
      </c>
      <c r="D28" s="37">
        <f>(D7-C7)/C7</f>
        <v>1.949113115538172E-2</v>
      </c>
      <c r="E28" s="7"/>
      <c r="F28" s="37">
        <v>0.11231838616456015</v>
      </c>
      <c r="G28" s="37">
        <f t="shared" si="6"/>
        <v>0.10399978749305865</v>
      </c>
      <c r="H28" s="37">
        <f>(H7-G7)/G7</f>
        <v>1.6118349385184946E-3</v>
      </c>
      <c r="I28" s="7"/>
      <c r="J28" s="37">
        <v>0.10426663264273323</v>
      </c>
      <c r="K28" s="37">
        <f t="shared" si="7"/>
        <v>0.12071380458122613</v>
      </c>
      <c r="L28" s="37">
        <f>(L7-K7)/K7</f>
        <v>1.6493280336366191E-2</v>
      </c>
      <c r="N28" s="149"/>
      <c r="Q28" s="176"/>
    </row>
    <row r="29" spans="1:19" x14ac:dyDescent="0.35">
      <c r="A29" s="7" t="s">
        <v>407</v>
      </c>
      <c r="B29" s="37">
        <v>0.1230328893920848</v>
      </c>
      <c r="C29" s="37">
        <f t="shared" si="5"/>
        <v>0.13394565487367316</v>
      </c>
      <c r="D29" s="37"/>
      <c r="E29" s="7"/>
      <c r="F29" s="37">
        <v>0.13244872861006549</v>
      </c>
      <c r="G29" s="37">
        <f t="shared" si="6"/>
        <v>0.11344475619176839</v>
      </c>
      <c r="H29" s="37"/>
      <c r="I29" s="7"/>
      <c r="J29" s="37">
        <v>0.12462411848746795</v>
      </c>
      <c r="K29" s="37">
        <f t="shared" si="7"/>
        <v>0.13045700221438322</v>
      </c>
      <c r="L29" s="37"/>
      <c r="N29" s="149"/>
    </row>
    <row r="30" spans="1:19" x14ac:dyDescent="0.35">
      <c r="A30" s="7" t="s">
        <v>408</v>
      </c>
      <c r="B30" s="37">
        <v>0.10965031611484194</v>
      </c>
      <c r="C30" s="37">
        <f t="shared" si="5"/>
        <v>0.10559415528621811</v>
      </c>
      <c r="D30" s="37"/>
      <c r="E30" s="7"/>
      <c r="F30" s="37">
        <v>0.12233028852967505</v>
      </c>
      <c r="G30" s="37">
        <f t="shared" si="6"/>
        <v>8.2000718368055961E-2</v>
      </c>
      <c r="H30" s="37"/>
      <c r="I30" s="7"/>
      <c r="J30" s="37">
        <v>0.11179115741872528</v>
      </c>
      <c r="K30" s="37">
        <f t="shared" ref="K30:K35" si="11">(K9-J9)/J9</f>
        <v>0.10157296296468447</v>
      </c>
      <c r="L30" s="37"/>
      <c r="N30" s="149"/>
    </row>
    <row r="31" spans="1:19" x14ac:dyDescent="0.35">
      <c r="A31" s="7" t="s">
        <v>409</v>
      </c>
      <c r="B31" s="37">
        <v>0.11675989832566422</v>
      </c>
      <c r="C31" s="37">
        <f>(C10-B10)/B10</f>
        <v>0.11626707417611175</v>
      </c>
      <c r="D31" s="37"/>
      <c r="E31" s="7"/>
      <c r="F31" s="37">
        <v>0.12877488957197988</v>
      </c>
      <c r="G31" s="37">
        <f>(G10-F10)/F10</f>
        <v>9.3629953338264668E-2</v>
      </c>
      <c r="H31" s="37"/>
      <c r="I31" s="7"/>
      <c r="J31" s="37">
        <v>0.11878873712349543</v>
      </c>
      <c r="K31" s="37">
        <f t="shared" si="11"/>
        <v>0.11241047480797835</v>
      </c>
      <c r="L31" s="37"/>
      <c r="N31" s="149"/>
    </row>
    <row r="32" spans="1:19" x14ac:dyDescent="0.35">
      <c r="A32" s="7" t="s">
        <v>410</v>
      </c>
      <c r="B32" s="37">
        <v>0.13355824738380964</v>
      </c>
      <c r="C32" s="37">
        <f>(C11-B11)/B11</f>
        <v>0.10022929644670268</v>
      </c>
      <c r="D32" s="37"/>
      <c r="E32" s="7"/>
      <c r="F32" s="37">
        <v>0.1478999722092284</v>
      </c>
      <c r="G32" s="37">
        <f>(G11-F11)/F11</f>
        <v>7.5351622284985556E-2</v>
      </c>
      <c r="H32" s="37"/>
      <c r="I32" s="7"/>
      <c r="J32" s="37">
        <v>0.13597835931072322</v>
      </c>
      <c r="K32" s="37">
        <f t="shared" si="11"/>
        <v>9.5987226461542535E-2</v>
      </c>
      <c r="L32" s="37"/>
      <c r="N32" s="149"/>
    </row>
    <row r="33" spans="1:18" x14ac:dyDescent="0.35">
      <c r="A33" s="7" t="s">
        <v>411</v>
      </c>
      <c r="B33" s="37">
        <v>0.13129314002925702</v>
      </c>
      <c r="C33" s="37">
        <f>(C12-B12)/B12</f>
        <v>9.7573009392194932E-2</v>
      </c>
      <c r="D33" s="37"/>
      <c r="E33" s="7"/>
      <c r="F33" s="37">
        <v>0.14513109538463204</v>
      </c>
      <c r="G33" s="37">
        <f>(G12-F12)/F12</f>
        <v>7.3429833028006611E-2</v>
      </c>
      <c r="H33" s="37"/>
      <c r="I33" s="7"/>
      <c r="J33" s="37">
        <v>0.133628462206662</v>
      </c>
      <c r="K33" s="37">
        <f t="shared" si="11"/>
        <v>9.345721423387561E-2</v>
      </c>
      <c r="L33" s="37"/>
      <c r="N33" s="149"/>
    </row>
    <row r="34" spans="1:18" x14ac:dyDescent="0.35">
      <c r="A34" s="7" t="s">
        <v>412</v>
      </c>
      <c r="B34" s="37">
        <v>0.13751650730764295</v>
      </c>
      <c r="C34" s="37">
        <f>(C13-B13)/B13</f>
        <v>0.13610393658121803</v>
      </c>
      <c r="D34" s="37"/>
      <c r="E34" s="38"/>
      <c r="F34" s="37">
        <v>0.15594887385642472</v>
      </c>
      <c r="G34" s="37">
        <f>(G13-F13)/F13</f>
        <v>0.11056539758734973</v>
      </c>
      <c r="H34" s="37"/>
      <c r="I34" s="38"/>
      <c r="J34" s="37">
        <v>0.14062990838331985</v>
      </c>
      <c r="K34" s="37">
        <f t="shared" si="11"/>
        <v>0.13173230159837249</v>
      </c>
      <c r="L34" s="37"/>
      <c r="N34" s="149"/>
    </row>
    <row r="35" spans="1:18" x14ac:dyDescent="0.35">
      <c r="A35" s="38" t="s">
        <v>413</v>
      </c>
      <c r="B35" s="39">
        <v>0.160238236383168</v>
      </c>
      <c r="C35" s="37">
        <f>(C14-B14)/B14</f>
        <v>0.12700596682061102</v>
      </c>
      <c r="D35" s="37"/>
      <c r="E35" s="38"/>
      <c r="F35" s="39">
        <v>0.17858896357787174</v>
      </c>
      <c r="G35" s="37">
        <f>(G14-F14)/F14</f>
        <v>0.10162638708359681</v>
      </c>
      <c r="H35" s="37"/>
      <c r="I35" s="38"/>
      <c r="J35" s="39">
        <v>0.1633375270166513</v>
      </c>
      <c r="K35" s="37">
        <f t="shared" si="11"/>
        <v>0.12266336426832546</v>
      </c>
      <c r="L35" s="37"/>
      <c r="N35" s="149"/>
    </row>
    <row r="36" spans="1:18" x14ac:dyDescent="0.35">
      <c r="A36" s="134" t="str">
        <f>A15</f>
        <v>Anslag NB2023</v>
      </c>
      <c r="B36" s="135"/>
      <c r="C36" s="136"/>
      <c r="D36" s="136">
        <f>(D15-C$14)/C$14</f>
        <v>-9.0983014273880544E-2</v>
      </c>
      <c r="E36" s="135"/>
      <c r="F36" s="135"/>
      <c r="G36" s="136"/>
      <c r="H36" s="136">
        <f>(H15-G$14)/G$14</f>
        <v>-9.4506949272057647E-2</v>
      </c>
      <c r="I36" s="135"/>
      <c r="J36" s="135"/>
      <c r="K36" s="136"/>
      <c r="L36" s="136">
        <f>(L15-K$14)/K$14</f>
        <v>-9.1574682606141183E-2</v>
      </c>
      <c r="O36" s="31"/>
      <c r="P36" s="150"/>
      <c r="Q36" s="150"/>
      <c r="R36" s="150"/>
    </row>
    <row r="37" spans="1:18" x14ac:dyDescent="0.35">
      <c r="A37" s="134" t="str">
        <f>A16</f>
        <v>Anslag Budsjettvedtak-23</v>
      </c>
      <c r="C37" s="39"/>
      <c r="D37" s="39">
        <f>(D16-C14)/C14</f>
        <v>-9.1096216887295994E-2</v>
      </c>
      <c r="G37" s="39"/>
      <c r="H37" s="39">
        <f>(H16-G14)/G14</f>
        <v>-9.6414431535053302E-2</v>
      </c>
      <c r="K37" s="39"/>
      <c r="L37" s="39">
        <f>(L16-K$14)/K$14</f>
        <v>-9.1989144592509189E-2</v>
      </c>
      <c r="O37" s="31"/>
      <c r="P37" s="150"/>
      <c r="Q37" s="150"/>
      <c r="R37" s="150"/>
    </row>
    <row r="38" spans="1:18" x14ac:dyDescent="0.35">
      <c r="A38" s="7" t="str">
        <f>A17</f>
        <v>Anslag RNB2023</v>
      </c>
      <c r="C38" s="39"/>
      <c r="D38" s="39">
        <f>(D17-C14)/C14</f>
        <v>-7.3309822267459399E-2</v>
      </c>
      <c r="G38" s="39"/>
      <c r="H38" s="39">
        <f>(H17-G14)/G14</f>
        <v>-9.194867894286346E-2</v>
      </c>
      <c r="K38" s="37"/>
      <c r="L38" s="39">
        <f>(L17-K$14)/K$14</f>
        <v>-7.6439284431229826E-2</v>
      </c>
      <c r="O38" s="31"/>
      <c r="P38" s="150"/>
      <c r="Q38" s="150"/>
      <c r="R38" s="150"/>
    </row>
    <row r="39" spans="1:18" x14ac:dyDescent="0.35">
      <c r="A39" s="7" t="str">
        <f>A18</f>
        <v>Anslag NB2024</v>
      </c>
      <c r="C39" s="39"/>
      <c r="D39" s="39"/>
      <c r="G39" s="39"/>
      <c r="H39" s="39"/>
      <c r="K39" s="37"/>
      <c r="L39" s="37"/>
    </row>
    <row r="40" spans="1:18" x14ac:dyDescent="0.35">
      <c r="A40" s="142"/>
      <c r="C40" s="151"/>
      <c r="D40" s="151"/>
      <c r="F40" s="152"/>
      <c r="G40" s="151"/>
      <c r="H40" s="151"/>
      <c r="K40" s="151"/>
      <c r="L40" s="151"/>
    </row>
    <row r="41" spans="1:18" x14ac:dyDescent="0.35">
      <c r="A41" s="147"/>
      <c r="B41" s="153"/>
      <c r="C41" s="154"/>
      <c r="D41" s="154"/>
      <c r="E41" s="153"/>
      <c r="F41" s="153"/>
      <c r="G41" s="154"/>
      <c r="H41" s="154"/>
      <c r="I41" s="153"/>
      <c r="J41" s="153"/>
      <c r="K41" s="154"/>
      <c r="L41" s="154"/>
    </row>
    <row r="42" spans="1:18" x14ac:dyDescent="0.35">
      <c r="A42" s="7" t="s">
        <v>416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</row>
    <row r="43" spans="1:18" x14ac:dyDescent="0.35">
      <c r="A43" s="169"/>
      <c r="B43" s="137">
        <f>B23</f>
        <v>2021</v>
      </c>
      <c r="C43" s="137">
        <f>C23</f>
        <v>2022</v>
      </c>
      <c r="D43" s="137">
        <f>D23</f>
        <v>2023</v>
      </c>
      <c r="E43" s="155" t="s">
        <v>429</v>
      </c>
      <c r="F43" s="137">
        <f>F23</f>
        <v>2021</v>
      </c>
      <c r="G43" s="137">
        <f>G23</f>
        <v>2022</v>
      </c>
      <c r="H43" s="137">
        <f>H23</f>
        <v>2023</v>
      </c>
      <c r="I43" s="155" t="str">
        <f>E43</f>
        <v>endring 22-23</v>
      </c>
      <c r="J43" s="137">
        <f>J23</f>
        <v>2021</v>
      </c>
      <c r="K43" s="137">
        <f>K23</f>
        <v>2022</v>
      </c>
      <c r="L43" s="137">
        <f>L23</f>
        <v>2023</v>
      </c>
      <c r="M43" s="155" t="str">
        <f>I43</f>
        <v>endring 22-23</v>
      </c>
    </row>
    <row r="44" spans="1:18" x14ac:dyDescent="0.35">
      <c r="A44" s="31" t="str">
        <f>A3</f>
        <v>Januar</v>
      </c>
      <c r="B44" s="31">
        <v>21035195</v>
      </c>
      <c r="C44" s="31">
        <f>C3</f>
        <v>25046985</v>
      </c>
      <c r="D44" s="31">
        <f>D3</f>
        <v>25063955</v>
      </c>
      <c r="E44" s="156">
        <f>(D44-C44)/C44</f>
        <v>6.775266564019582E-4</v>
      </c>
      <c r="F44" s="31">
        <v>4256424</v>
      </c>
      <c r="G44" s="31">
        <f>G3</f>
        <v>5183875</v>
      </c>
      <c r="H44" s="31">
        <f>H3</f>
        <v>4993742</v>
      </c>
      <c r="I44" s="156">
        <f>(H44-G44)/G44</f>
        <v>-3.6677774830604519E-2</v>
      </c>
      <c r="J44" s="31">
        <f t="shared" ref="J44:J56" si="12">B44+F44</f>
        <v>25291619</v>
      </c>
      <c r="K44" s="31">
        <f t="shared" ref="K44:K56" si="13">C44+G44</f>
        <v>30230860</v>
      </c>
      <c r="L44" s="31">
        <f t="shared" ref="L44:L56" si="14">D44+H44</f>
        <v>30057697</v>
      </c>
      <c r="M44" s="156">
        <f>(L44-K44)/K44</f>
        <v>-5.7280209693009064E-3</v>
      </c>
      <c r="O44" s="150"/>
    </row>
    <row r="45" spans="1:18" x14ac:dyDescent="0.35">
      <c r="A45" s="31" t="str">
        <f t="shared" ref="A45:A55" si="15">A4</f>
        <v>Februar</v>
      </c>
      <c r="B45" s="31">
        <v>1161079</v>
      </c>
      <c r="C45" s="31">
        <f>C4-C3</f>
        <v>1301354</v>
      </c>
      <c r="D45" s="31">
        <f>D4-D3</f>
        <v>1240930</v>
      </c>
      <c r="E45" s="156">
        <f>(D45-C45)/C45</f>
        <v>-4.6431639661460293E-2</v>
      </c>
      <c r="F45" s="31">
        <v>220791</v>
      </c>
      <c r="G45" s="31">
        <f>G4-G3</f>
        <v>253330</v>
      </c>
      <c r="H45" s="31">
        <f>H4-H3</f>
        <v>235799</v>
      </c>
      <c r="I45" s="156">
        <f>(H45-G45)/G45</f>
        <v>-6.9202226345083481E-2</v>
      </c>
      <c r="J45" s="31">
        <f t="shared" si="12"/>
        <v>1381870</v>
      </c>
      <c r="K45" s="31">
        <f t="shared" si="13"/>
        <v>1554684</v>
      </c>
      <c r="L45" s="31">
        <f t="shared" si="14"/>
        <v>1476729</v>
      </c>
      <c r="M45" s="156">
        <f t="shared" ref="M45:M55" si="16">(L45-K45)/K45</f>
        <v>-5.0142022430281652E-2</v>
      </c>
      <c r="O45" s="150"/>
    </row>
    <row r="46" spans="1:18" x14ac:dyDescent="0.35">
      <c r="A46" s="31" t="str">
        <f t="shared" si="15"/>
        <v>Mars</v>
      </c>
      <c r="B46" s="31">
        <v>31288440</v>
      </c>
      <c r="C46" s="31">
        <f>C5-C4</f>
        <v>31890109</v>
      </c>
      <c r="D46" s="31">
        <f>D5-D4</f>
        <v>34148104</v>
      </c>
      <c r="E46" s="156">
        <f t="shared" ref="E46:E47" si="17">(D46-C46)/C46</f>
        <v>7.0805496462868781E-2</v>
      </c>
      <c r="F46" s="31">
        <v>6467574</v>
      </c>
      <c r="G46" s="31">
        <f>G5-G4</f>
        <v>6358233</v>
      </c>
      <c r="H46" s="31">
        <f>H5-H4</f>
        <v>6752908</v>
      </c>
      <c r="I46" s="156">
        <f t="shared" ref="I46:I47" si="18">(H46-G46)/G46</f>
        <v>6.2073063380973931E-2</v>
      </c>
      <c r="J46" s="31">
        <f t="shared" si="12"/>
        <v>37756014</v>
      </c>
      <c r="K46" s="31">
        <f t="shared" si="13"/>
        <v>38248342</v>
      </c>
      <c r="L46" s="31">
        <f t="shared" si="14"/>
        <v>40901012</v>
      </c>
      <c r="M46" s="156">
        <f t="shared" si="16"/>
        <v>6.9353855913545218E-2</v>
      </c>
      <c r="O46" s="150"/>
    </row>
    <row r="47" spans="1:18" x14ac:dyDescent="0.35">
      <c r="A47" s="31" t="str">
        <f t="shared" si="15"/>
        <v>April</v>
      </c>
      <c r="B47" s="31">
        <v>1734014</v>
      </c>
      <c r="C47" s="31">
        <f t="shared" ref="C47:D55" si="19">C6-C5</f>
        <v>2158950</v>
      </c>
      <c r="D47" s="31">
        <f>D6-D5</f>
        <v>1756686</v>
      </c>
      <c r="E47" s="156">
        <f t="shared" si="17"/>
        <v>-0.18632390745501284</v>
      </c>
      <c r="F47" s="31">
        <v>336824</v>
      </c>
      <c r="G47" s="31">
        <f t="shared" ref="G47:H50" si="20">G6-G5</f>
        <v>426324</v>
      </c>
      <c r="H47" s="31">
        <f t="shared" si="20"/>
        <v>336946</v>
      </c>
      <c r="I47" s="156">
        <f t="shared" si="18"/>
        <v>-0.20964806109907019</v>
      </c>
      <c r="J47" s="31">
        <f t="shared" si="12"/>
        <v>2070838</v>
      </c>
      <c r="K47" s="31">
        <f t="shared" si="13"/>
        <v>2585274</v>
      </c>
      <c r="L47" s="31">
        <f t="shared" si="14"/>
        <v>2093632</v>
      </c>
      <c r="M47" s="156">
        <f t="shared" si="16"/>
        <v>-0.19017017151760315</v>
      </c>
      <c r="O47" s="150"/>
    </row>
    <row r="48" spans="1:18" x14ac:dyDescent="0.35">
      <c r="A48" s="31" t="str">
        <f t="shared" si="15"/>
        <v>Mai</v>
      </c>
      <c r="B48" s="31">
        <v>31773013</v>
      </c>
      <c r="C48" s="31">
        <f t="shared" si="19"/>
        <v>37393694</v>
      </c>
      <c r="D48" s="31">
        <f t="shared" si="19"/>
        <v>37487476</v>
      </c>
      <c r="E48" s="156">
        <f>(D48-C48)/C48</f>
        <v>2.5079629736500493E-3</v>
      </c>
      <c r="F48" s="31">
        <v>6562510</v>
      </c>
      <c r="G48" s="31">
        <f t="shared" si="20"/>
        <v>7478146</v>
      </c>
      <c r="H48" s="31">
        <f t="shared" si="20"/>
        <v>7412266</v>
      </c>
      <c r="I48" s="156">
        <f>(H48-G48)/G48</f>
        <v>-8.8096702043527902E-3</v>
      </c>
      <c r="J48" s="31">
        <f t="shared" si="12"/>
        <v>38335523</v>
      </c>
      <c r="K48" s="31">
        <f t="shared" si="13"/>
        <v>44871840</v>
      </c>
      <c r="L48" s="31">
        <f>D48+H48</f>
        <v>44899742</v>
      </c>
      <c r="M48" s="156">
        <f t="shared" si="16"/>
        <v>6.2181537463139465E-4</v>
      </c>
      <c r="N48" s="156"/>
      <c r="O48" s="150"/>
      <c r="P48" s="157"/>
    </row>
    <row r="49" spans="1:16" x14ac:dyDescent="0.35">
      <c r="A49" s="31" t="str">
        <f t="shared" si="15"/>
        <v>Juni</v>
      </c>
      <c r="B49" s="31">
        <v>3700697</v>
      </c>
      <c r="C49" s="31">
        <f t="shared" si="19"/>
        <v>5049204</v>
      </c>
      <c r="D49" s="31"/>
      <c r="E49" s="156"/>
      <c r="F49" s="31">
        <v>753916</v>
      </c>
      <c r="G49" s="31">
        <f t="shared" si="20"/>
        <v>1007981</v>
      </c>
      <c r="H49" s="31"/>
      <c r="I49" s="156"/>
      <c r="J49" s="31">
        <f t="shared" si="12"/>
        <v>4454613</v>
      </c>
      <c r="K49" s="31">
        <f t="shared" si="13"/>
        <v>6057185</v>
      </c>
      <c r="L49" s="31">
        <f t="shared" si="14"/>
        <v>0</v>
      </c>
      <c r="M49" s="156">
        <f t="shared" si="16"/>
        <v>-1</v>
      </c>
      <c r="O49" s="150"/>
    </row>
    <row r="50" spans="1:16" x14ac:dyDescent="0.35">
      <c r="A50" s="31" t="str">
        <f t="shared" si="15"/>
        <v>Juli</v>
      </c>
      <c r="B50" s="31">
        <v>22281580</v>
      </c>
      <c r="C50" s="31">
        <f t="shared" si="19"/>
        <v>22063118</v>
      </c>
      <c r="D50" s="31">
        <f t="shared" si="19"/>
        <v>0</v>
      </c>
      <c r="E50" s="156"/>
      <c r="F50" s="31">
        <v>4612904</v>
      </c>
      <c r="G50" s="31">
        <f t="shared" si="20"/>
        <v>4406368</v>
      </c>
      <c r="H50" s="31">
        <f t="shared" si="20"/>
        <v>0</v>
      </c>
      <c r="I50" s="156"/>
      <c r="J50" s="31">
        <f t="shared" si="12"/>
        <v>26894484</v>
      </c>
      <c r="K50" s="31">
        <f t="shared" si="13"/>
        <v>26469486</v>
      </c>
      <c r="L50" s="31">
        <f t="shared" si="14"/>
        <v>0</v>
      </c>
      <c r="M50" s="156">
        <f t="shared" si="16"/>
        <v>-1</v>
      </c>
      <c r="O50" s="150"/>
    </row>
    <row r="51" spans="1:16" x14ac:dyDescent="0.35">
      <c r="A51" s="31" t="str">
        <f t="shared" si="15"/>
        <v>August</v>
      </c>
      <c r="B51" s="31">
        <v>2952293</v>
      </c>
      <c r="C51" s="31">
        <f t="shared" si="19"/>
        <v>4501310</v>
      </c>
      <c r="D51" s="31">
        <f t="shared" si="19"/>
        <v>0</v>
      </c>
      <c r="E51" s="156"/>
      <c r="F51" s="31">
        <v>594644</v>
      </c>
      <c r="G51" s="31">
        <f t="shared" ref="G51:H55" si="21">G10-G9</f>
        <v>920246</v>
      </c>
      <c r="H51" s="31">
        <f t="shared" si="21"/>
        <v>0</v>
      </c>
      <c r="I51" s="156"/>
      <c r="J51" s="31">
        <f t="shared" si="12"/>
        <v>3546937</v>
      </c>
      <c r="K51" s="31">
        <f t="shared" si="13"/>
        <v>5421556</v>
      </c>
      <c r="L51" s="31">
        <f t="shared" si="14"/>
        <v>0</v>
      </c>
      <c r="M51" s="156">
        <f t="shared" si="16"/>
        <v>-1</v>
      </c>
      <c r="O51" s="150"/>
    </row>
    <row r="52" spans="1:16" x14ac:dyDescent="0.35">
      <c r="A52" s="31" t="str">
        <f t="shared" si="15"/>
        <v>September</v>
      </c>
      <c r="B52" s="31">
        <v>34649943</v>
      </c>
      <c r="C52" s="31">
        <f t="shared" si="19"/>
        <v>36263682</v>
      </c>
      <c r="D52" s="31">
        <f t="shared" si="19"/>
        <v>0</v>
      </c>
      <c r="E52" s="156"/>
      <c r="F52" s="31">
        <v>7148438</v>
      </c>
      <c r="G52" s="31">
        <f t="shared" si="21"/>
        <v>7251958</v>
      </c>
      <c r="H52" s="31">
        <f t="shared" si="21"/>
        <v>0</v>
      </c>
      <c r="I52" s="156"/>
      <c r="J52" s="31">
        <f t="shared" si="12"/>
        <v>41798381</v>
      </c>
      <c r="K52" s="31">
        <f t="shared" si="13"/>
        <v>43515640</v>
      </c>
      <c r="L52" s="31">
        <f t="shared" si="14"/>
        <v>0</v>
      </c>
      <c r="M52" s="156">
        <f t="shared" si="16"/>
        <v>-1</v>
      </c>
      <c r="O52" s="150"/>
    </row>
    <row r="53" spans="1:16" x14ac:dyDescent="0.35">
      <c r="A53" s="31" t="str">
        <f t="shared" si="15"/>
        <v>Oktober</v>
      </c>
      <c r="B53" s="31">
        <v>1842218</v>
      </c>
      <c r="C53" s="31">
        <f t="shared" si="19"/>
        <v>1621995</v>
      </c>
      <c r="D53" s="31">
        <f t="shared" si="19"/>
        <v>0</v>
      </c>
      <c r="E53" s="156"/>
      <c r="F53" s="31">
        <v>369252</v>
      </c>
      <c r="G53" s="31">
        <f t="shared" si="21"/>
        <v>336879</v>
      </c>
      <c r="H53" s="31">
        <f t="shared" si="21"/>
        <v>0</v>
      </c>
      <c r="I53" s="156"/>
      <c r="J53" s="31">
        <f t="shared" si="12"/>
        <v>2211470</v>
      </c>
      <c r="K53" s="31">
        <f t="shared" si="13"/>
        <v>1958874</v>
      </c>
      <c r="L53" s="31">
        <f t="shared" si="14"/>
        <v>0</v>
      </c>
      <c r="M53" s="156">
        <f t="shared" si="16"/>
        <v>-1</v>
      </c>
      <c r="O53" s="150"/>
      <c r="P53" s="31"/>
    </row>
    <row r="54" spans="1:16" x14ac:dyDescent="0.35">
      <c r="A54" s="31" t="str">
        <f t="shared" si="15"/>
        <v>November</v>
      </c>
      <c r="B54" s="31">
        <v>37869257</v>
      </c>
      <c r="C54" s="31">
        <f t="shared" si="19"/>
        <v>48896237</v>
      </c>
      <c r="D54" s="31">
        <f t="shared" si="19"/>
        <v>0</v>
      </c>
      <c r="E54" s="156"/>
      <c r="F54" s="31">
        <v>7977156</v>
      </c>
      <c r="G54" s="31">
        <f t="shared" si="21"/>
        <v>10022361</v>
      </c>
      <c r="H54" s="31">
        <f t="shared" si="21"/>
        <v>0</v>
      </c>
      <c r="I54" s="156"/>
      <c r="J54" s="31">
        <f t="shared" si="12"/>
        <v>45846413</v>
      </c>
      <c r="K54" s="31">
        <f t="shared" si="13"/>
        <v>58918598</v>
      </c>
      <c r="L54" s="31">
        <f t="shared" si="14"/>
        <v>0</v>
      </c>
      <c r="M54" s="156">
        <f t="shared" si="16"/>
        <v>-1</v>
      </c>
      <c r="O54" s="150"/>
    </row>
    <row r="55" spans="1:16" x14ac:dyDescent="0.35">
      <c r="A55" s="31" t="str">
        <f t="shared" si="15"/>
        <v>Desember</v>
      </c>
      <c r="B55" s="31">
        <v>5667718</v>
      </c>
      <c r="C55" s="31">
        <f t="shared" si="19"/>
        <v>4656320</v>
      </c>
      <c r="D55" s="31">
        <f t="shared" si="19"/>
        <v>0</v>
      </c>
      <c r="E55" s="156"/>
      <c r="F55" s="31">
        <v>1150085</v>
      </c>
      <c r="G55" s="31">
        <f t="shared" si="21"/>
        <v>915657</v>
      </c>
      <c r="H55" s="31">
        <f t="shared" si="21"/>
        <v>0</v>
      </c>
      <c r="I55" s="156"/>
      <c r="J55" s="31">
        <f t="shared" si="12"/>
        <v>6817803</v>
      </c>
      <c r="K55" s="31">
        <f t="shared" si="13"/>
        <v>5571977</v>
      </c>
      <c r="L55" s="31">
        <f t="shared" si="14"/>
        <v>0</v>
      </c>
      <c r="M55" s="156">
        <f t="shared" si="16"/>
        <v>-1</v>
      </c>
      <c r="O55" s="150"/>
    </row>
    <row r="56" spans="1:16" x14ac:dyDescent="0.35">
      <c r="A56" s="158" t="s">
        <v>417</v>
      </c>
      <c r="B56" s="158">
        <f>SUM(B44:B55)</f>
        <v>195955447</v>
      </c>
      <c r="C56" s="158">
        <f>SUM(C44:C55)</f>
        <v>220842958</v>
      </c>
      <c r="D56" s="158">
        <f>SUM(D44:D55)</f>
        <v>99697151</v>
      </c>
      <c r="E56" s="159"/>
      <c r="F56" s="158">
        <f>SUM(F44:F55)</f>
        <v>40450518</v>
      </c>
      <c r="G56" s="158">
        <f>SUM(G44:G55)</f>
        <v>44561358</v>
      </c>
      <c r="H56" s="158">
        <f>SUM(H44:H55)</f>
        <v>19731661</v>
      </c>
      <c r="I56" s="159"/>
      <c r="J56" s="158">
        <f t="shared" si="12"/>
        <v>236405965</v>
      </c>
      <c r="K56" s="158">
        <f t="shared" si="13"/>
        <v>265404316</v>
      </c>
      <c r="L56" s="158">
        <f t="shared" si="14"/>
        <v>119428812</v>
      </c>
      <c r="M56" s="159"/>
    </row>
    <row r="57" spans="1:16" x14ac:dyDescent="0.35">
      <c r="A57" s="35"/>
      <c r="B57" s="135"/>
      <c r="C57" s="35"/>
      <c r="D57" s="35"/>
      <c r="E57" s="160"/>
      <c r="F57" s="135"/>
      <c r="G57" s="35"/>
      <c r="H57" s="35"/>
      <c r="I57" s="160"/>
      <c r="J57" s="135"/>
      <c r="K57" s="35"/>
      <c r="L57" s="35"/>
      <c r="M57" s="160"/>
    </row>
    <row r="58" spans="1:16" x14ac:dyDescent="0.35">
      <c r="A58" s="31"/>
      <c r="C58" s="31"/>
      <c r="D58" s="31"/>
      <c r="G58" s="31"/>
      <c r="H58" s="31"/>
      <c r="K58" s="31"/>
      <c r="L58" s="31"/>
    </row>
    <row r="59" spans="1:16" x14ac:dyDescent="0.35">
      <c r="A59" s="31"/>
      <c r="E59" s="161"/>
      <c r="F59" s="161"/>
      <c r="G59" s="161"/>
      <c r="H59" s="161"/>
      <c r="I59" s="161"/>
      <c r="J59" s="161"/>
      <c r="K59" s="162"/>
      <c r="L59" s="162"/>
    </row>
    <row r="60" spans="1:16" x14ac:dyDescent="0.35">
      <c r="A60" s="31"/>
      <c r="E60" s="150"/>
      <c r="G60" s="31"/>
      <c r="H60" s="31"/>
      <c r="I60" s="150"/>
      <c r="K60" s="150"/>
      <c r="L60" s="150"/>
    </row>
    <row r="61" spans="1:16" x14ac:dyDescent="0.35">
      <c r="A61" s="31"/>
      <c r="E61" s="150"/>
      <c r="I61" s="150"/>
      <c r="K61" s="150"/>
      <c r="L61" s="150"/>
    </row>
    <row r="62" spans="1:16" x14ac:dyDescent="0.35">
      <c r="A62" s="31"/>
      <c r="E62" s="150"/>
      <c r="I62" s="150"/>
      <c r="K62" s="150"/>
      <c r="L62" s="150"/>
    </row>
    <row r="63" spans="1:16" x14ac:dyDescent="0.35">
      <c r="A63" s="31"/>
      <c r="E63" s="150"/>
      <c r="I63" s="150"/>
      <c r="K63" s="150"/>
      <c r="L63" s="150"/>
    </row>
  </sheetData>
  <sheetProtection sheet="1" objects="1" scenarios="1"/>
  <mergeCells count="9">
    <mergeCell ref="B1:D1"/>
    <mergeCell ref="F1:H1"/>
    <mergeCell ref="J1:L1"/>
    <mergeCell ref="B42:E42"/>
    <mergeCell ref="F42:I42"/>
    <mergeCell ref="J42:M42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Anita Ekle Kildahl</cp:lastModifiedBy>
  <dcterms:created xsi:type="dcterms:W3CDTF">2019-11-19T09:55:59Z</dcterms:created>
  <dcterms:modified xsi:type="dcterms:W3CDTF">2023-06-19T12:32:51Z</dcterms:modified>
</cp:coreProperties>
</file>